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inCheol Choi\Desktop\Github\Fund_Calculator\"/>
    </mc:Choice>
  </mc:AlternateContent>
  <xr:revisionPtr revIDLastSave="0" documentId="13_ncr:1_{58161267-8ED9-4A81-ADFA-44CC241CE4ED}" xr6:coauthVersionLast="47" xr6:coauthVersionMax="47" xr10:uidLastSave="{00000000-0000-0000-0000-000000000000}"/>
  <bookViews>
    <workbookView xWindow="-16320" yWindow="-120" windowWidth="16440" windowHeight="28320" firstSheet="1" activeTab="2" xr2:uid="{CC186723-87AC-486E-8944-9BF126EE79E9}"/>
  </bookViews>
  <sheets>
    <sheet name="Pension (before Jan 1, 2022)" sheetId="1" r:id="rId1"/>
    <sheet name="Pension (after Jan 1, 2022)" sheetId="17" r:id="rId2"/>
    <sheet name="Net Worth" sheetId="11" r:id="rId3"/>
    <sheet name="Contribution" sheetId="7" r:id="rId4"/>
    <sheet name="Monthly Expenditure" sheetId="4" r:id="rId5"/>
    <sheet name="Fund Performance" sheetId="9" r:id="rId6"/>
    <sheet name="Stock Performance" sheetId="12" r:id="rId7"/>
    <sheet name="Sheet1" sheetId="18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5" i="11" l="1"/>
  <c r="E75" i="11" s="1"/>
  <c r="C75" i="11"/>
  <c r="B75" i="11"/>
  <c r="AF1188" i="9"/>
  <c r="AE1188" i="9"/>
  <c r="AC1188" i="9"/>
  <c r="AB1188" i="9"/>
  <c r="AD1188" i="9" s="1"/>
  <c r="X1188" i="9"/>
  <c r="W1188" i="9"/>
  <c r="T1188" i="9"/>
  <c r="V1188" i="9" s="1"/>
  <c r="H1188" i="9"/>
  <c r="G1188" i="9"/>
  <c r="D1188" i="9"/>
  <c r="F1188" i="9" s="1"/>
  <c r="C1188" i="9"/>
  <c r="P1188" i="9"/>
  <c r="O1188" i="9"/>
  <c r="N1188" i="9"/>
  <c r="M1188" i="9"/>
  <c r="AA1188" i="9"/>
  <c r="AF1187" i="9"/>
  <c r="AE1187" i="9"/>
  <c r="AC1187" i="9"/>
  <c r="AB1187" i="9"/>
  <c r="AD1187" i="9" s="1"/>
  <c r="X1187" i="9"/>
  <c r="W1187" i="9"/>
  <c r="T1187" i="9"/>
  <c r="V1187" i="9" s="1"/>
  <c r="P1187" i="9"/>
  <c r="O1187" i="9"/>
  <c r="N1187" i="9"/>
  <c r="M1187" i="9"/>
  <c r="H1187" i="9"/>
  <c r="G1187" i="9"/>
  <c r="D1187" i="9"/>
  <c r="F1187" i="9" s="1"/>
  <c r="C1187" i="9"/>
  <c r="AA1187" i="9"/>
  <c r="AF1186" i="9"/>
  <c r="AE1186" i="9"/>
  <c r="AC1186" i="9"/>
  <c r="AB1186" i="9"/>
  <c r="AD1186" i="9" s="1"/>
  <c r="X1186" i="9"/>
  <c r="W1186" i="9"/>
  <c r="T1186" i="9"/>
  <c r="V1186" i="9" s="1"/>
  <c r="P1186" i="9"/>
  <c r="O1186" i="9"/>
  <c r="N1186" i="9"/>
  <c r="M1186" i="9"/>
  <c r="H1186" i="9"/>
  <c r="G1186" i="9"/>
  <c r="D1186" i="9"/>
  <c r="F1186" i="9" s="1"/>
  <c r="C1186" i="9"/>
  <c r="AA1186" i="9"/>
  <c r="AA1185" i="9"/>
  <c r="X1185" i="9"/>
  <c r="W1185" i="9"/>
  <c r="P1185" i="9"/>
  <c r="O1185" i="9"/>
  <c r="N1185" i="9"/>
  <c r="M1185" i="9"/>
  <c r="H1185" i="9"/>
  <c r="G1185" i="9"/>
  <c r="X1184" i="9"/>
  <c r="W1184" i="9"/>
  <c r="P1184" i="9"/>
  <c r="O1184" i="9"/>
  <c r="N1184" i="9"/>
  <c r="M1184" i="9"/>
  <c r="H1184" i="9"/>
  <c r="G1184" i="9"/>
  <c r="AA1184" i="9"/>
  <c r="X1183" i="9"/>
  <c r="W1183" i="9"/>
  <c r="P1183" i="9"/>
  <c r="O1183" i="9"/>
  <c r="N1183" i="9"/>
  <c r="M1183" i="9"/>
  <c r="H1183" i="9"/>
  <c r="G1183" i="9"/>
  <c r="AA1183" i="9"/>
  <c r="X1182" i="9"/>
  <c r="W1182" i="9"/>
  <c r="AA1182" i="9"/>
  <c r="P1182" i="9"/>
  <c r="O1182" i="9"/>
  <c r="N1182" i="9"/>
  <c r="M1182" i="9"/>
  <c r="H1182" i="9"/>
  <c r="G1182" i="9"/>
  <c r="X1181" i="9"/>
  <c r="W1181" i="9"/>
  <c r="P1181" i="9"/>
  <c r="O1181" i="9"/>
  <c r="N1181" i="9"/>
  <c r="M1181" i="9"/>
  <c r="H1181" i="9"/>
  <c r="G1181" i="9"/>
  <c r="AA1181" i="9"/>
  <c r="U1188" i="9" l="1"/>
  <c r="E1188" i="9"/>
  <c r="U1187" i="9"/>
  <c r="E1187" i="9"/>
  <c r="U1186" i="9"/>
  <c r="E1186" i="9"/>
  <c r="AE1184" i="9"/>
  <c r="AE1185" i="9"/>
  <c r="AE1183" i="9"/>
  <c r="AF1185" i="9"/>
  <c r="AF1182" i="9"/>
  <c r="AF1184" i="9"/>
  <c r="AE1181" i="9"/>
  <c r="AE1182" i="9"/>
  <c r="AF1183" i="9"/>
  <c r="X1180" i="9"/>
  <c r="W1180" i="9"/>
  <c r="P1180" i="9"/>
  <c r="O1180" i="9"/>
  <c r="N1180" i="9"/>
  <c r="M1180" i="9"/>
  <c r="H1180" i="9"/>
  <c r="G1180" i="9"/>
  <c r="AA1180" i="9"/>
  <c r="AF1181" i="9" s="1"/>
  <c r="X1179" i="9"/>
  <c r="W1179" i="9"/>
  <c r="AA1179" i="9"/>
  <c r="P1179" i="9"/>
  <c r="O1179" i="9"/>
  <c r="N1179" i="9"/>
  <c r="M1179" i="9"/>
  <c r="H1179" i="9"/>
  <c r="G1179" i="9"/>
  <c r="X1178" i="9"/>
  <c r="W1178" i="9"/>
  <c r="P1178" i="9"/>
  <c r="O1178" i="9"/>
  <c r="N1178" i="9"/>
  <c r="M1178" i="9"/>
  <c r="AA1178" i="9"/>
  <c r="H1178" i="9"/>
  <c r="G1178" i="9"/>
  <c r="X1177" i="9"/>
  <c r="W1177" i="9"/>
  <c r="P1177" i="9"/>
  <c r="O1177" i="9"/>
  <c r="N1177" i="9"/>
  <c r="M1177" i="9"/>
  <c r="H1177" i="9"/>
  <c r="G1177" i="9"/>
  <c r="AA1177" i="9"/>
  <c r="X1176" i="9"/>
  <c r="W1176" i="9"/>
  <c r="AA1176" i="9"/>
  <c r="P1176" i="9"/>
  <c r="O1176" i="9"/>
  <c r="N1176" i="9"/>
  <c r="M1176" i="9"/>
  <c r="H1176" i="9"/>
  <c r="G1176" i="9"/>
  <c r="X1175" i="9"/>
  <c r="W1175" i="9"/>
  <c r="AA1175" i="9"/>
  <c r="P1175" i="9"/>
  <c r="O1175" i="9"/>
  <c r="N1175" i="9"/>
  <c r="M1175" i="9"/>
  <c r="H1175" i="9"/>
  <c r="G1175" i="9"/>
  <c r="X1174" i="9"/>
  <c r="W1174" i="9"/>
  <c r="AA1174" i="9"/>
  <c r="P1174" i="9"/>
  <c r="O1174" i="9"/>
  <c r="N1174" i="9"/>
  <c r="M1174" i="9"/>
  <c r="H1174" i="9"/>
  <c r="G1174" i="9"/>
  <c r="AF1179" i="9" l="1"/>
  <c r="AE1178" i="9"/>
  <c r="AE1175" i="9"/>
  <c r="AE1177" i="9"/>
  <c r="AF1175" i="9"/>
  <c r="AE1180" i="9"/>
  <c r="AF1180" i="9"/>
  <c r="AE1176" i="9"/>
  <c r="AE1179" i="9"/>
  <c r="AF1178" i="9"/>
  <c r="AF1176" i="9"/>
  <c r="AJ59" i="9"/>
  <c r="AE1174" i="9"/>
  <c r="AF1177" i="9"/>
  <c r="AA1173" i="9"/>
  <c r="AF1174" i="9" s="1"/>
  <c r="AA1172" i="9"/>
  <c r="X1173" i="9"/>
  <c r="W1173" i="9"/>
  <c r="X1172" i="9"/>
  <c r="W1172" i="9"/>
  <c r="P1173" i="9"/>
  <c r="O1173" i="9"/>
  <c r="N1173" i="9"/>
  <c r="M1173" i="9"/>
  <c r="P1172" i="9"/>
  <c r="O1172" i="9"/>
  <c r="N1172" i="9"/>
  <c r="M1172" i="9"/>
  <c r="H1173" i="9"/>
  <c r="G1173" i="9"/>
  <c r="H1172" i="9"/>
  <c r="G1172" i="9"/>
  <c r="P1171" i="9"/>
  <c r="O1171" i="9"/>
  <c r="N1171" i="9"/>
  <c r="M1171" i="9"/>
  <c r="H1171" i="9"/>
  <c r="G1171" i="9"/>
  <c r="X1171" i="9"/>
  <c r="W1171" i="9"/>
  <c r="AA1171" i="9"/>
  <c r="AF1172" i="9" l="1"/>
  <c r="AE1172" i="9"/>
  <c r="AE1171" i="9"/>
  <c r="AE1173" i="9"/>
  <c r="AF1173" i="9"/>
  <c r="AA1170" i="9"/>
  <c r="AF1171" i="9" s="1"/>
  <c r="AA1169" i="9"/>
  <c r="X1170" i="9"/>
  <c r="W1170" i="9"/>
  <c r="X1169" i="9"/>
  <c r="W1169" i="9"/>
  <c r="P1170" i="9"/>
  <c r="O1170" i="9"/>
  <c r="N1170" i="9"/>
  <c r="M1170" i="9"/>
  <c r="P1169" i="9"/>
  <c r="O1169" i="9"/>
  <c r="N1169" i="9"/>
  <c r="M1169" i="9"/>
  <c r="H1170" i="9"/>
  <c r="G1170" i="9"/>
  <c r="H1169" i="9"/>
  <c r="G1169" i="9"/>
  <c r="X1168" i="9"/>
  <c r="W1168" i="9"/>
  <c r="P1168" i="9"/>
  <c r="O1168" i="9"/>
  <c r="N1168" i="9"/>
  <c r="M1168" i="9"/>
  <c r="H1168" i="9"/>
  <c r="G1168" i="9"/>
  <c r="AA1168" i="9"/>
  <c r="AF1169" i="9" l="1"/>
  <c r="AE1169" i="9"/>
  <c r="AE1170" i="9"/>
  <c r="AE1168" i="9"/>
  <c r="AF1170" i="9"/>
  <c r="P1167" i="9" l="1"/>
  <c r="O1167" i="9"/>
  <c r="N1167" i="9"/>
  <c r="M1167" i="9"/>
  <c r="AA1167" i="9"/>
  <c r="X1167" i="9"/>
  <c r="W1167" i="9"/>
  <c r="H1167" i="9"/>
  <c r="G1167" i="9"/>
  <c r="X1166" i="9"/>
  <c r="W1166" i="9"/>
  <c r="P1166" i="9"/>
  <c r="O1166" i="9"/>
  <c r="N1166" i="9"/>
  <c r="M1166" i="9"/>
  <c r="H1166" i="9"/>
  <c r="G1166" i="9"/>
  <c r="AA1166" i="9"/>
  <c r="AA1165" i="9"/>
  <c r="X1165" i="9"/>
  <c r="W1165" i="9"/>
  <c r="P1165" i="9"/>
  <c r="O1165" i="9"/>
  <c r="N1165" i="9"/>
  <c r="M1165" i="9"/>
  <c r="H1165" i="9"/>
  <c r="G1165" i="9"/>
  <c r="X1164" i="9"/>
  <c r="W1164" i="9"/>
  <c r="P1164" i="9"/>
  <c r="O1164" i="9"/>
  <c r="N1164" i="9"/>
  <c r="M1164" i="9"/>
  <c r="H1164" i="9"/>
  <c r="G1164" i="9"/>
  <c r="AA1164" i="9"/>
  <c r="X1163" i="9"/>
  <c r="W1163" i="9"/>
  <c r="AA1163" i="9"/>
  <c r="P1163" i="9"/>
  <c r="O1163" i="9"/>
  <c r="N1163" i="9"/>
  <c r="M1163" i="9"/>
  <c r="H1163" i="9"/>
  <c r="G1163" i="9"/>
  <c r="E74" i="11"/>
  <c r="D74" i="11"/>
  <c r="C74" i="11"/>
  <c r="X1162" i="9"/>
  <c r="W1162" i="9"/>
  <c r="AA1162" i="9"/>
  <c r="P1162" i="9"/>
  <c r="O1162" i="9"/>
  <c r="N1162" i="9"/>
  <c r="M1162" i="9"/>
  <c r="H1162" i="9"/>
  <c r="G1162" i="9"/>
  <c r="D73" i="11"/>
  <c r="E73" i="11" s="1"/>
  <c r="C73" i="11"/>
  <c r="X1158" i="9"/>
  <c r="W1158" i="9"/>
  <c r="AA1161" i="9"/>
  <c r="AA1160" i="9"/>
  <c r="AA1159" i="9"/>
  <c r="X1161" i="9"/>
  <c r="W1161" i="9"/>
  <c r="X1160" i="9"/>
  <c r="W1160" i="9"/>
  <c r="X1159" i="9"/>
  <c r="W1159" i="9"/>
  <c r="P1161" i="9"/>
  <c r="O1161" i="9"/>
  <c r="N1161" i="9"/>
  <c r="M1161" i="9"/>
  <c r="P1160" i="9"/>
  <c r="O1160" i="9"/>
  <c r="N1160" i="9"/>
  <c r="M1160" i="9"/>
  <c r="P1159" i="9"/>
  <c r="O1159" i="9"/>
  <c r="N1159" i="9"/>
  <c r="M1159" i="9"/>
  <c r="P1158" i="9"/>
  <c r="O1158" i="9"/>
  <c r="N1158" i="9"/>
  <c r="M1158" i="9"/>
  <c r="H1161" i="9"/>
  <c r="G1161" i="9"/>
  <c r="H1160" i="9"/>
  <c r="G1160" i="9"/>
  <c r="H1159" i="9"/>
  <c r="G1159" i="9"/>
  <c r="H1158" i="9"/>
  <c r="G1158" i="9"/>
  <c r="AA1158" i="9"/>
  <c r="AA1157" i="9"/>
  <c r="AA1156" i="9"/>
  <c r="X1157" i="9"/>
  <c r="W1157" i="9"/>
  <c r="X1156" i="9"/>
  <c r="W1156" i="9"/>
  <c r="X1155" i="9"/>
  <c r="W1155" i="9"/>
  <c r="P1157" i="9"/>
  <c r="O1157" i="9"/>
  <c r="N1157" i="9"/>
  <c r="M1157" i="9"/>
  <c r="P1156" i="9"/>
  <c r="O1156" i="9"/>
  <c r="N1156" i="9"/>
  <c r="M1156" i="9"/>
  <c r="P1155" i="9"/>
  <c r="O1155" i="9"/>
  <c r="N1155" i="9"/>
  <c r="M1155" i="9"/>
  <c r="AA1155" i="9"/>
  <c r="H1157" i="9"/>
  <c r="G1157" i="9"/>
  <c r="H1156" i="9"/>
  <c r="G1156" i="9"/>
  <c r="H1155" i="9"/>
  <c r="G1155" i="9"/>
  <c r="X1154" i="9"/>
  <c r="W1154" i="9"/>
  <c r="P1154" i="9"/>
  <c r="O1154" i="9"/>
  <c r="N1154" i="9"/>
  <c r="M1154" i="9"/>
  <c r="H1154" i="9"/>
  <c r="G1154" i="9"/>
  <c r="AA1154" i="9"/>
  <c r="D8" i="4"/>
  <c r="X1153" i="9"/>
  <c r="W1153" i="9"/>
  <c r="P1153" i="9"/>
  <c r="O1153" i="9"/>
  <c r="N1153" i="9"/>
  <c r="M1153" i="9"/>
  <c r="H1153" i="9"/>
  <c r="G1153" i="9"/>
  <c r="AA1153" i="9"/>
  <c r="X1152" i="9"/>
  <c r="W1152" i="9"/>
  <c r="AA1152" i="9"/>
  <c r="P1152" i="9"/>
  <c r="O1152" i="9"/>
  <c r="N1152" i="9"/>
  <c r="M1152" i="9"/>
  <c r="H1152" i="9"/>
  <c r="G1152" i="9"/>
  <c r="X1151" i="9"/>
  <c r="W1151" i="9"/>
  <c r="P1151" i="9"/>
  <c r="O1151" i="9"/>
  <c r="N1151" i="9"/>
  <c r="M1151" i="9"/>
  <c r="H1151" i="9"/>
  <c r="G1151" i="9"/>
  <c r="AA1151" i="9"/>
  <c r="X1150" i="9"/>
  <c r="W1150" i="9"/>
  <c r="H1150" i="9"/>
  <c r="G1150" i="9"/>
  <c r="P1150" i="9"/>
  <c r="O1150" i="9"/>
  <c r="N1150" i="9"/>
  <c r="M1150" i="9"/>
  <c r="AA1150" i="9"/>
  <c r="AA1149" i="9"/>
  <c r="H1149" i="9"/>
  <c r="G1149" i="9"/>
  <c r="P1149" i="9"/>
  <c r="O1149" i="9"/>
  <c r="N1149" i="9"/>
  <c r="M1149" i="9"/>
  <c r="X1149" i="9"/>
  <c r="W1149" i="9"/>
  <c r="X1148" i="9"/>
  <c r="W1148" i="9"/>
  <c r="P1148" i="9"/>
  <c r="O1148" i="9"/>
  <c r="N1148" i="9"/>
  <c r="M1148" i="9"/>
  <c r="H1148" i="9"/>
  <c r="G1148" i="9"/>
  <c r="AA1148" i="9"/>
  <c r="P1147" i="9"/>
  <c r="O1147" i="9"/>
  <c r="N1147" i="9"/>
  <c r="M1147" i="9"/>
  <c r="H1147" i="9"/>
  <c r="G1147" i="9"/>
  <c r="X1147" i="9"/>
  <c r="W1147" i="9"/>
  <c r="AA1147" i="9"/>
  <c r="X1146" i="9"/>
  <c r="W1146" i="9"/>
  <c r="X1145" i="9"/>
  <c r="W1145" i="9"/>
  <c r="P1146" i="9"/>
  <c r="O1146" i="9"/>
  <c r="N1146" i="9"/>
  <c r="M1146" i="9"/>
  <c r="P1145" i="9"/>
  <c r="O1145" i="9"/>
  <c r="N1145" i="9"/>
  <c r="M1145" i="9"/>
  <c r="H1146" i="9"/>
  <c r="G1146" i="9"/>
  <c r="H1145" i="9"/>
  <c r="G1145" i="9"/>
  <c r="AA1146" i="9"/>
  <c r="AA1145" i="9"/>
  <c r="X1144" i="9"/>
  <c r="W1144" i="9"/>
  <c r="P1144" i="9"/>
  <c r="O1144" i="9"/>
  <c r="N1144" i="9"/>
  <c r="M1144" i="9"/>
  <c r="H1144" i="9"/>
  <c r="G1144" i="9"/>
  <c r="AA1144" i="9"/>
  <c r="H1143" i="9"/>
  <c r="G1143" i="9"/>
  <c r="X1143" i="9"/>
  <c r="W1143" i="9"/>
  <c r="AA1143" i="9"/>
  <c r="P1143" i="9"/>
  <c r="O1143" i="9"/>
  <c r="N1143" i="9"/>
  <c r="M1143" i="9"/>
  <c r="X1142" i="9"/>
  <c r="W1142" i="9"/>
  <c r="X1139" i="9"/>
  <c r="W1139" i="9"/>
  <c r="P1142" i="9"/>
  <c r="O1142" i="9"/>
  <c r="N1142" i="9"/>
  <c r="M1142" i="9"/>
  <c r="H1142" i="9"/>
  <c r="G1142" i="9"/>
  <c r="AA1142" i="9"/>
  <c r="AF1155" i="9" l="1"/>
  <c r="AF1166" i="9"/>
  <c r="AE1163" i="9"/>
  <c r="AE1164" i="9"/>
  <c r="AF1165" i="9"/>
  <c r="AE1166" i="9"/>
  <c r="AE1153" i="9"/>
  <c r="AE1165" i="9"/>
  <c r="AE1162" i="9"/>
  <c r="AF1161" i="9"/>
  <c r="AF1164" i="9"/>
  <c r="AF1162" i="9"/>
  <c r="AF1168" i="9"/>
  <c r="AF1167" i="9"/>
  <c r="AF1163" i="9"/>
  <c r="AE1156" i="9"/>
  <c r="AE1167" i="9"/>
  <c r="AF1150" i="9"/>
  <c r="AF1157" i="9"/>
  <c r="AF1159" i="9"/>
  <c r="AF1151" i="9"/>
  <c r="AE1151" i="9"/>
  <c r="AE1157" i="9"/>
  <c r="AE1148" i="9"/>
  <c r="AF1153" i="9"/>
  <c r="AF1158" i="9"/>
  <c r="AE1158" i="9"/>
  <c r="AF1145" i="9"/>
  <c r="AE1150" i="9"/>
  <c r="AF1148" i="9"/>
  <c r="AE1159" i="9"/>
  <c r="AF1160" i="9"/>
  <c r="AF1149" i="9"/>
  <c r="AE1154" i="9"/>
  <c r="AE1155" i="9"/>
  <c r="AE1152" i="9"/>
  <c r="AE1149" i="9"/>
  <c r="AF1152" i="9"/>
  <c r="AF1156" i="9"/>
  <c r="AE1160" i="9"/>
  <c r="AE1161" i="9"/>
  <c r="AF1154" i="9"/>
  <c r="AE1146" i="9"/>
  <c r="AF1147" i="9"/>
  <c r="AF1144" i="9"/>
  <c r="AE1145" i="9"/>
  <c r="AE1142" i="9"/>
  <c r="AE1147" i="9"/>
  <c r="AE1143" i="9"/>
  <c r="AE1144" i="9"/>
  <c r="AF1146" i="9"/>
  <c r="AF1143" i="9"/>
  <c r="AA1141" i="9"/>
  <c r="AF1142" i="9" s="1"/>
  <c r="X1141" i="9"/>
  <c r="W1141" i="9"/>
  <c r="X1140" i="9"/>
  <c r="W1140" i="9"/>
  <c r="P1141" i="9"/>
  <c r="O1141" i="9"/>
  <c r="N1141" i="9"/>
  <c r="M1141" i="9"/>
  <c r="P1140" i="9"/>
  <c r="O1140" i="9"/>
  <c r="N1140" i="9"/>
  <c r="M1140" i="9"/>
  <c r="P1139" i="9"/>
  <c r="O1139" i="9"/>
  <c r="N1139" i="9"/>
  <c r="M1139" i="9"/>
  <c r="H1141" i="9"/>
  <c r="G1141" i="9"/>
  <c r="H1140" i="9"/>
  <c r="G1140" i="9"/>
  <c r="H1139" i="9"/>
  <c r="G1139" i="9"/>
  <c r="AA1140" i="9"/>
  <c r="AA1139" i="9"/>
  <c r="X1138" i="9"/>
  <c r="W1138" i="9"/>
  <c r="AA1138" i="9"/>
  <c r="P1138" i="9"/>
  <c r="O1138" i="9"/>
  <c r="N1138" i="9"/>
  <c r="M1138" i="9"/>
  <c r="H1138" i="9"/>
  <c r="G1138" i="9"/>
  <c r="X1137" i="9"/>
  <c r="W1137" i="9"/>
  <c r="X1136" i="9"/>
  <c r="W1136" i="9"/>
  <c r="AA1137" i="9"/>
  <c r="AA1136" i="9"/>
  <c r="P1137" i="9"/>
  <c r="O1137" i="9"/>
  <c r="N1137" i="9"/>
  <c r="M1137" i="9"/>
  <c r="P1136" i="9"/>
  <c r="O1136" i="9"/>
  <c r="N1136" i="9"/>
  <c r="M1136" i="9"/>
  <c r="H1137" i="9"/>
  <c r="G1137" i="9"/>
  <c r="H1136" i="9"/>
  <c r="G1136" i="9"/>
  <c r="X1135" i="9"/>
  <c r="W1135" i="9"/>
  <c r="P1135" i="9"/>
  <c r="O1135" i="9"/>
  <c r="N1135" i="9"/>
  <c r="M1135" i="9"/>
  <c r="H1135" i="9"/>
  <c r="G1135" i="9"/>
  <c r="AA1135" i="9"/>
  <c r="X1134" i="9"/>
  <c r="W1134" i="9"/>
  <c r="P1134" i="9"/>
  <c r="O1134" i="9"/>
  <c r="N1134" i="9"/>
  <c r="M1134" i="9"/>
  <c r="H1134" i="9"/>
  <c r="G1134" i="9"/>
  <c r="AA1134" i="9"/>
  <c r="X1133" i="9"/>
  <c r="W1133" i="9"/>
  <c r="P1133" i="9"/>
  <c r="O1133" i="9"/>
  <c r="N1133" i="9"/>
  <c r="M1133" i="9"/>
  <c r="H1133" i="9"/>
  <c r="G1133" i="9"/>
  <c r="G1132" i="9"/>
  <c r="H1132" i="9"/>
  <c r="AA1133" i="9"/>
  <c r="X1132" i="9"/>
  <c r="W1132" i="9"/>
  <c r="P1132" i="9"/>
  <c r="O1132" i="9"/>
  <c r="N1132" i="9"/>
  <c r="M1132" i="9"/>
  <c r="AA1132" i="9"/>
  <c r="AA1131" i="9"/>
  <c r="AA1130" i="9"/>
  <c r="X1131" i="9"/>
  <c r="W1131" i="9"/>
  <c r="X1130" i="9"/>
  <c r="W1130" i="9"/>
  <c r="P1131" i="9"/>
  <c r="O1131" i="9"/>
  <c r="N1131" i="9"/>
  <c r="M1131" i="9"/>
  <c r="P1130" i="9"/>
  <c r="O1130" i="9"/>
  <c r="N1130" i="9"/>
  <c r="M1130" i="9"/>
  <c r="H1131" i="9"/>
  <c r="G1131" i="9"/>
  <c r="H1130" i="9"/>
  <c r="G1130" i="9"/>
  <c r="X1129" i="9"/>
  <c r="W1129" i="9"/>
  <c r="P1129" i="9"/>
  <c r="O1129" i="9"/>
  <c r="N1129" i="9"/>
  <c r="M1129" i="9"/>
  <c r="H1129" i="9"/>
  <c r="G1129" i="9"/>
  <c r="AA1129" i="9"/>
  <c r="H1128" i="9"/>
  <c r="G1128" i="9"/>
  <c r="X1128" i="9"/>
  <c r="W1128" i="9"/>
  <c r="P1128" i="9"/>
  <c r="O1128" i="9"/>
  <c r="N1128" i="9"/>
  <c r="M1128" i="9"/>
  <c r="AA1128" i="9"/>
  <c r="AA1127" i="9"/>
  <c r="X1126" i="9"/>
  <c r="W1126" i="9"/>
  <c r="X1127" i="9"/>
  <c r="W1127" i="9"/>
  <c r="P1127" i="9"/>
  <c r="O1127" i="9"/>
  <c r="N1127" i="9"/>
  <c r="M1127" i="9"/>
  <c r="P1126" i="9"/>
  <c r="O1126" i="9"/>
  <c r="N1126" i="9"/>
  <c r="M1126" i="9"/>
  <c r="AA1126" i="9"/>
  <c r="H1127" i="9"/>
  <c r="G1127" i="9"/>
  <c r="H1126" i="9"/>
  <c r="G1126" i="9"/>
  <c r="AF1130" i="9" l="1"/>
  <c r="AF1128" i="9"/>
  <c r="AE1133" i="9"/>
  <c r="AE1128" i="9"/>
  <c r="AF1132" i="9"/>
  <c r="AF1137" i="9"/>
  <c r="AE1126" i="9"/>
  <c r="AE1129" i="9"/>
  <c r="AE1127" i="9"/>
  <c r="AE1135" i="9"/>
  <c r="AF1138" i="9"/>
  <c r="AF1136" i="9"/>
  <c r="AE1141" i="9"/>
  <c r="AE1140" i="9"/>
  <c r="AF1133" i="9"/>
  <c r="AE1134" i="9"/>
  <c r="AE1137" i="9"/>
  <c r="AE1138" i="9"/>
  <c r="AF1129" i="9"/>
  <c r="AF1140" i="9"/>
  <c r="AE1130" i="9"/>
  <c r="AF1134" i="9"/>
  <c r="AE1136" i="9"/>
  <c r="AF1131" i="9"/>
  <c r="AF1135" i="9"/>
  <c r="AF1127" i="9"/>
  <c r="AF1139" i="9"/>
  <c r="AE1131" i="9"/>
  <c r="AF1141" i="9"/>
  <c r="AE1139" i="9"/>
  <c r="AE1132" i="9"/>
  <c r="X1125" i="9"/>
  <c r="W1125" i="9"/>
  <c r="P1125" i="9"/>
  <c r="O1125" i="9"/>
  <c r="N1125" i="9"/>
  <c r="M1125" i="9"/>
  <c r="H1125" i="9"/>
  <c r="G1125" i="9"/>
  <c r="AA1125" i="9"/>
  <c r="X1124" i="9"/>
  <c r="W1124" i="9"/>
  <c r="AA1124" i="9"/>
  <c r="P1124" i="9"/>
  <c r="O1124" i="9"/>
  <c r="N1124" i="9"/>
  <c r="M1124" i="9"/>
  <c r="H1124" i="9"/>
  <c r="G1124" i="9"/>
  <c r="AE1125" i="9" l="1"/>
  <c r="AF1125" i="9"/>
  <c r="AE1124" i="9"/>
  <c r="AF1126" i="9"/>
  <c r="D72" i="11"/>
  <c r="E72" i="11" s="1"/>
  <c r="C72" i="11"/>
  <c r="B72" i="11"/>
  <c r="X1123" i="9"/>
  <c r="W1123" i="9"/>
  <c r="P1123" i="9"/>
  <c r="O1123" i="9"/>
  <c r="N1123" i="9"/>
  <c r="M1123" i="9"/>
  <c r="H1123" i="9"/>
  <c r="G1123" i="9"/>
  <c r="AA1123" i="9"/>
  <c r="AF1124" i="9" s="1"/>
  <c r="AE1123" i="9" l="1"/>
  <c r="X1122" i="9"/>
  <c r="W1122" i="9"/>
  <c r="P1122" i="9"/>
  <c r="O1122" i="9"/>
  <c r="N1122" i="9"/>
  <c r="M1122" i="9"/>
  <c r="H1122" i="9"/>
  <c r="G1122" i="9"/>
  <c r="AA1122" i="9"/>
  <c r="AF1123" i="9" s="1"/>
  <c r="AE1122" i="9" l="1"/>
  <c r="X1121" i="9"/>
  <c r="W1121" i="9"/>
  <c r="P1121" i="9"/>
  <c r="O1121" i="9"/>
  <c r="N1121" i="9"/>
  <c r="M1121" i="9"/>
  <c r="H1121" i="9"/>
  <c r="G1121" i="9"/>
  <c r="AA1121" i="9"/>
  <c r="AF1122" i="9" s="1"/>
  <c r="X1120" i="9"/>
  <c r="W1120" i="9"/>
  <c r="P1120" i="9"/>
  <c r="O1120" i="9"/>
  <c r="N1120" i="9"/>
  <c r="M1120" i="9"/>
  <c r="AA1120" i="9"/>
  <c r="H1120" i="9"/>
  <c r="G1120" i="9"/>
  <c r="X1119" i="9"/>
  <c r="W1119" i="9"/>
  <c r="X1118" i="9"/>
  <c r="W1118" i="9"/>
  <c r="AA1119" i="9"/>
  <c r="AF1119" i="9" s="1"/>
  <c r="P1119" i="9"/>
  <c r="O1119" i="9"/>
  <c r="N1119" i="9"/>
  <c r="M1119" i="9"/>
  <c r="H1119" i="9"/>
  <c r="G1119" i="9"/>
  <c r="AA1118" i="9"/>
  <c r="P1118" i="9"/>
  <c r="O1118" i="9"/>
  <c r="N1118" i="9"/>
  <c r="M1118" i="9"/>
  <c r="H1118" i="9"/>
  <c r="G1118" i="9"/>
  <c r="AE1121" i="9" l="1"/>
  <c r="AE1120" i="9"/>
  <c r="AE1118" i="9"/>
  <c r="AE1119" i="9"/>
  <c r="AF1120" i="9"/>
  <c r="AF1121" i="9"/>
  <c r="X1117" i="9"/>
  <c r="W1117" i="9"/>
  <c r="P1117" i="9"/>
  <c r="O1117" i="9"/>
  <c r="N1117" i="9"/>
  <c r="M1117" i="9"/>
  <c r="H1117" i="9"/>
  <c r="G1117" i="9"/>
  <c r="AA1117" i="9"/>
  <c r="AF1118" i="9" s="1"/>
  <c r="AE1117" i="9" l="1"/>
  <c r="X1116" i="9"/>
  <c r="W1116" i="9"/>
  <c r="AA1116" i="9"/>
  <c r="AF1117" i="9" s="1"/>
  <c r="P1116" i="9"/>
  <c r="O1116" i="9"/>
  <c r="N1116" i="9"/>
  <c r="M1116" i="9"/>
  <c r="H1116" i="9"/>
  <c r="G1116" i="9"/>
  <c r="X1115" i="9"/>
  <c r="W1115" i="9"/>
  <c r="P1115" i="9"/>
  <c r="O1115" i="9"/>
  <c r="N1115" i="9"/>
  <c r="M1115" i="9"/>
  <c r="H1115" i="9"/>
  <c r="G1115" i="9"/>
  <c r="AA1115" i="9"/>
  <c r="AE1115" i="9" l="1"/>
  <c r="AE1116" i="9"/>
  <c r="AF1116" i="9"/>
  <c r="D5" i="4"/>
  <c r="G1113" i="9"/>
  <c r="H1113" i="9"/>
  <c r="G1114" i="9"/>
  <c r="H1114" i="9"/>
  <c r="X1114" i="9"/>
  <c r="W1114" i="9"/>
  <c r="X1113" i="9"/>
  <c r="W1113" i="9"/>
  <c r="AA1114" i="9"/>
  <c r="AF1115" i="9" s="1"/>
  <c r="AA1113" i="9"/>
  <c r="P1114" i="9"/>
  <c r="O1114" i="9"/>
  <c r="N1114" i="9"/>
  <c r="M1114" i="9"/>
  <c r="P1113" i="9"/>
  <c r="O1113" i="9"/>
  <c r="N1113" i="9"/>
  <c r="M1113" i="9"/>
  <c r="AE1114" i="9" l="1"/>
  <c r="AE1113" i="9"/>
  <c r="AF1114" i="9"/>
  <c r="E71" i="11"/>
  <c r="D71" i="11"/>
  <c r="C71" i="11"/>
  <c r="B71" i="11"/>
  <c r="AA1112" i="9" l="1"/>
  <c r="AF1113" i="9" s="1"/>
  <c r="X1112" i="9"/>
  <c r="W1112" i="9"/>
  <c r="P1112" i="9"/>
  <c r="O1112" i="9"/>
  <c r="N1112" i="9"/>
  <c r="M1112" i="9"/>
  <c r="H1112" i="9"/>
  <c r="G1112" i="9"/>
  <c r="X1111" i="9"/>
  <c r="W1111" i="9"/>
  <c r="P1111" i="9"/>
  <c r="O1111" i="9"/>
  <c r="N1111" i="9"/>
  <c r="M1111" i="9"/>
  <c r="H1111" i="9"/>
  <c r="G1111" i="9"/>
  <c r="AA1111" i="9"/>
  <c r="AE1111" i="9" l="1"/>
  <c r="AE1112" i="9"/>
  <c r="AF1112" i="9"/>
  <c r="X1110" i="9"/>
  <c r="W1110" i="9"/>
  <c r="P1110" i="9"/>
  <c r="O1110" i="9"/>
  <c r="N1110" i="9"/>
  <c r="M1110" i="9"/>
  <c r="H1110" i="9"/>
  <c r="G1110" i="9"/>
  <c r="AA1110" i="9"/>
  <c r="AF1111" i="9" s="1"/>
  <c r="H1109" i="9"/>
  <c r="G1109" i="9"/>
  <c r="X1109" i="9"/>
  <c r="W1109" i="9"/>
  <c r="P1109" i="9"/>
  <c r="O1109" i="9"/>
  <c r="N1109" i="9"/>
  <c r="M1109" i="9"/>
  <c r="AA1109" i="9"/>
  <c r="W8" i="7"/>
  <c r="W6" i="7"/>
  <c r="W7" i="7"/>
  <c r="C168" i="7"/>
  <c r="D168" i="7" s="1"/>
  <c r="C169" i="7"/>
  <c r="D169" i="7" s="1"/>
  <c r="C170" i="7"/>
  <c r="D170" i="7" s="1"/>
  <c r="C171" i="7"/>
  <c r="D171" i="7" s="1"/>
  <c r="C172" i="7"/>
  <c r="D172" i="7" s="1"/>
  <c r="C173" i="7"/>
  <c r="D173" i="7" s="1"/>
  <c r="C174" i="7"/>
  <c r="D174" i="7" s="1"/>
  <c r="C175" i="7"/>
  <c r="D175" i="7" s="1"/>
  <c r="C176" i="7"/>
  <c r="D176" i="7" s="1"/>
  <c r="C177" i="7"/>
  <c r="D177" i="7" s="1"/>
  <c r="C178" i="7"/>
  <c r="D178" i="7" s="1"/>
  <c r="X1108" i="9"/>
  <c r="W1108" i="9"/>
  <c r="P1108" i="9"/>
  <c r="O1108" i="9"/>
  <c r="N1108" i="9"/>
  <c r="M1108" i="9"/>
  <c r="H1108" i="9"/>
  <c r="G1108" i="9"/>
  <c r="AA1108" i="9"/>
  <c r="AE1110" i="9" l="1"/>
  <c r="AF1109" i="9"/>
  <c r="AE1109" i="9"/>
  <c r="AF1110" i="9"/>
  <c r="AE1108" i="9"/>
  <c r="X1107" i="9" l="1"/>
  <c r="W1107" i="9"/>
  <c r="AA1107" i="9"/>
  <c r="AF1108" i="9" s="1"/>
  <c r="P1107" i="9"/>
  <c r="O1107" i="9"/>
  <c r="N1107" i="9"/>
  <c r="M1107" i="9"/>
  <c r="H1107" i="9"/>
  <c r="G1107" i="9"/>
  <c r="AE1107" i="9" l="1"/>
  <c r="D70" i="11"/>
  <c r="E70" i="11" s="1"/>
  <c r="C70" i="11"/>
  <c r="X1106" i="9"/>
  <c r="W1106" i="9"/>
  <c r="P1106" i="9"/>
  <c r="O1106" i="9"/>
  <c r="N1106" i="9"/>
  <c r="M1106" i="9"/>
  <c r="H1106" i="9"/>
  <c r="G1106" i="9"/>
  <c r="AA1106" i="9"/>
  <c r="AF1107" i="9" s="1"/>
  <c r="X1105" i="9"/>
  <c r="W1105" i="9"/>
  <c r="P1105" i="9"/>
  <c r="O1105" i="9"/>
  <c r="N1105" i="9"/>
  <c r="M1105" i="9"/>
  <c r="H1105" i="9"/>
  <c r="G1105" i="9"/>
  <c r="AA1105" i="9"/>
  <c r="X1104" i="9"/>
  <c r="W1104" i="9"/>
  <c r="P1104" i="9"/>
  <c r="O1104" i="9"/>
  <c r="N1104" i="9"/>
  <c r="M1104" i="9"/>
  <c r="AA1104" i="9"/>
  <c r="H1104" i="9"/>
  <c r="G1104" i="9"/>
  <c r="W1103" i="9"/>
  <c r="X1103" i="9"/>
  <c r="P1103" i="9"/>
  <c r="O1103" i="9"/>
  <c r="N1103" i="9"/>
  <c r="M1103" i="9"/>
  <c r="H1103" i="9"/>
  <c r="G1103" i="9"/>
  <c r="AA1103" i="9"/>
  <c r="P1102" i="9"/>
  <c r="O1102" i="9"/>
  <c r="N1102" i="9"/>
  <c r="M1102" i="9"/>
  <c r="AA1102" i="9"/>
  <c r="H1102" i="9"/>
  <c r="G1102" i="9"/>
  <c r="X1102" i="9"/>
  <c r="W1102" i="9"/>
  <c r="X1101" i="9"/>
  <c r="W1101" i="9"/>
  <c r="P1101" i="9"/>
  <c r="O1101" i="9"/>
  <c r="N1101" i="9"/>
  <c r="M1101" i="9"/>
  <c r="H1101" i="9"/>
  <c r="G1101" i="9"/>
  <c r="AA1101" i="9"/>
  <c r="X1100" i="9"/>
  <c r="W1100" i="9"/>
  <c r="P1100" i="9"/>
  <c r="O1100" i="9"/>
  <c r="N1100" i="9"/>
  <c r="M1100" i="9"/>
  <c r="AA1100" i="9"/>
  <c r="H1100" i="9"/>
  <c r="G1100" i="9"/>
  <c r="X1099" i="9"/>
  <c r="W1099" i="9"/>
  <c r="P1099" i="9"/>
  <c r="O1099" i="9"/>
  <c r="N1099" i="9"/>
  <c r="M1099" i="9"/>
  <c r="H1099" i="9"/>
  <c r="G1099" i="9"/>
  <c r="AA1099" i="9"/>
  <c r="AF1100" i="9" l="1"/>
  <c r="AF1104" i="9"/>
  <c r="AF1101" i="9"/>
  <c r="AE1104" i="9"/>
  <c r="AE1099" i="9"/>
  <c r="AE1106" i="9"/>
  <c r="AE1101" i="9"/>
  <c r="AE1103" i="9"/>
  <c r="AF1102" i="9"/>
  <c r="AF1105" i="9"/>
  <c r="AE1102" i="9"/>
  <c r="AE1100" i="9"/>
  <c r="AE1105" i="9"/>
  <c r="AF1103" i="9"/>
  <c r="AF1106" i="9"/>
  <c r="X1098" i="9" l="1"/>
  <c r="W1098" i="9"/>
  <c r="P1098" i="9"/>
  <c r="O1098" i="9"/>
  <c r="N1098" i="9"/>
  <c r="M1098" i="9"/>
  <c r="AA1098" i="9"/>
  <c r="AF1099" i="9" s="1"/>
  <c r="H1098" i="9"/>
  <c r="G1098" i="9"/>
  <c r="AE1098" i="9" l="1"/>
  <c r="X1097" i="9"/>
  <c r="W1097" i="9"/>
  <c r="AA1097" i="9"/>
  <c r="AF1098" i="9" s="1"/>
  <c r="P1097" i="9"/>
  <c r="O1097" i="9"/>
  <c r="N1097" i="9"/>
  <c r="M1097" i="9"/>
  <c r="H1097" i="9"/>
  <c r="G1097" i="9"/>
  <c r="X1096" i="9"/>
  <c r="W1096" i="9"/>
  <c r="AA1096" i="9"/>
  <c r="P1096" i="9"/>
  <c r="O1096" i="9"/>
  <c r="N1096" i="9"/>
  <c r="M1096" i="9"/>
  <c r="H1096" i="9"/>
  <c r="G1096" i="9"/>
  <c r="AE1096" i="9" l="1"/>
  <c r="AE1097" i="9"/>
  <c r="AF1097" i="9"/>
  <c r="X1095" i="9"/>
  <c r="W1095" i="9"/>
  <c r="P1095" i="9"/>
  <c r="O1095" i="9"/>
  <c r="N1095" i="9"/>
  <c r="M1095" i="9"/>
  <c r="H1095" i="9"/>
  <c r="G1095" i="9"/>
  <c r="AA1095" i="9"/>
  <c r="AF1096" i="9" s="1"/>
  <c r="X1094" i="9"/>
  <c r="W1094" i="9"/>
  <c r="P1094" i="9"/>
  <c r="O1094" i="9"/>
  <c r="N1094" i="9"/>
  <c r="M1094" i="9"/>
  <c r="H1094" i="9"/>
  <c r="G1094" i="9"/>
  <c r="AA1094" i="9"/>
  <c r="X1093" i="9"/>
  <c r="W1093" i="9"/>
  <c r="P1093" i="9"/>
  <c r="O1093" i="9"/>
  <c r="N1093" i="9"/>
  <c r="M1093" i="9"/>
  <c r="H1093" i="9"/>
  <c r="G1093" i="9"/>
  <c r="AA1093" i="9"/>
  <c r="X1092" i="9"/>
  <c r="W1092" i="9"/>
  <c r="AA1092" i="9"/>
  <c r="P1092" i="9"/>
  <c r="O1092" i="9"/>
  <c r="N1092" i="9"/>
  <c r="M1092" i="9"/>
  <c r="H1092" i="9"/>
  <c r="G1092" i="9"/>
  <c r="X1091" i="9"/>
  <c r="W1091" i="9"/>
  <c r="AA1091" i="9"/>
  <c r="P1091" i="9"/>
  <c r="O1091" i="9"/>
  <c r="N1091" i="9"/>
  <c r="M1091" i="9"/>
  <c r="H1091" i="9"/>
  <c r="G1091" i="9"/>
  <c r="X1090" i="9"/>
  <c r="W1090" i="9"/>
  <c r="P1090" i="9"/>
  <c r="O1090" i="9"/>
  <c r="N1090" i="9"/>
  <c r="M1090" i="9"/>
  <c r="H1090" i="9"/>
  <c r="G1090" i="9"/>
  <c r="AA1090" i="9"/>
  <c r="W1089" i="9"/>
  <c r="X1089" i="9"/>
  <c r="W1088" i="9"/>
  <c r="X1088" i="9"/>
  <c r="AA1089" i="9"/>
  <c r="P1089" i="9"/>
  <c r="O1089" i="9"/>
  <c r="N1089" i="9"/>
  <c r="M1089" i="9"/>
  <c r="H1089" i="9"/>
  <c r="G1089" i="9"/>
  <c r="AA1088" i="9"/>
  <c r="P1088" i="9"/>
  <c r="O1088" i="9"/>
  <c r="N1088" i="9"/>
  <c r="M1088" i="9"/>
  <c r="H1088" i="9"/>
  <c r="G1088" i="9"/>
  <c r="X1087" i="9"/>
  <c r="W1087" i="9"/>
  <c r="AA1087" i="9"/>
  <c r="P1087" i="9"/>
  <c r="O1087" i="9"/>
  <c r="N1087" i="9"/>
  <c r="M1087" i="9"/>
  <c r="H1087" i="9"/>
  <c r="G1087" i="9"/>
  <c r="X1086" i="9"/>
  <c r="W1086" i="9"/>
  <c r="AA1086" i="9"/>
  <c r="P1086" i="9"/>
  <c r="O1086" i="9"/>
  <c r="N1086" i="9"/>
  <c r="M1086" i="9"/>
  <c r="H1086" i="9"/>
  <c r="G1086" i="9"/>
  <c r="X1085" i="9"/>
  <c r="W1085" i="9"/>
  <c r="AA1085" i="9"/>
  <c r="P1085" i="9"/>
  <c r="O1085" i="9"/>
  <c r="N1085" i="9"/>
  <c r="M1085" i="9"/>
  <c r="H1085" i="9"/>
  <c r="G1085" i="9"/>
  <c r="AF1088" i="9" l="1"/>
  <c r="AF1089" i="9"/>
  <c r="AE1089" i="9"/>
  <c r="AF1093" i="9"/>
  <c r="AE1091" i="9"/>
  <c r="AE1094" i="9"/>
  <c r="AE1095" i="9"/>
  <c r="AF1092" i="9"/>
  <c r="AE1093" i="9"/>
  <c r="AF1094" i="9"/>
  <c r="AF1095" i="9"/>
  <c r="AF1090" i="9"/>
  <c r="AE1090" i="9"/>
  <c r="AF1086" i="9"/>
  <c r="AE1092" i="9"/>
  <c r="AE1085" i="9"/>
  <c r="AF1091" i="9"/>
  <c r="AE1087" i="9"/>
  <c r="AE1086" i="9"/>
  <c r="AE1088" i="9"/>
  <c r="AF1087" i="9"/>
  <c r="D69" i="11" l="1"/>
  <c r="E69" i="11" s="1"/>
  <c r="C69" i="11"/>
  <c r="X1084" i="9"/>
  <c r="W1084" i="9"/>
  <c r="AA1084" i="9"/>
  <c r="P1084" i="9"/>
  <c r="O1084" i="9"/>
  <c r="N1084" i="9"/>
  <c r="M1084" i="9"/>
  <c r="H1084" i="9"/>
  <c r="G1084" i="9"/>
  <c r="D68" i="11"/>
  <c r="E68" i="11" s="1"/>
  <c r="C68" i="11"/>
  <c r="AJ62" i="9"/>
  <c r="AJ63" i="9"/>
  <c r="AJ60" i="9"/>
  <c r="AJ61" i="9"/>
  <c r="X1083" i="9"/>
  <c r="W1083" i="9"/>
  <c r="P1083" i="9"/>
  <c r="O1083" i="9"/>
  <c r="N1083" i="9"/>
  <c r="M1083" i="9"/>
  <c r="H1083" i="9"/>
  <c r="G1083" i="9"/>
  <c r="AA1083" i="9"/>
  <c r="X1082" i="9"/>
  <c r="W1082" i="9"/>
  <c r="AA1082" i="9"/>
  <c r="P1082" i="9"/>
  <c r="O1082" i="9"/>
  <c r="N1082" i="9"/>
  <c r="M1082" i="9"/>
  <c r="H1082" i="9"/>
  <c r="G1082" i="9"/>
  <c r="E8" i="12"/>
  <c r="F8" i="12"/>
  <c r="X1081" i="9"/>
  <c r="W1081" i="9"/>
  <c r="P1081" i="9"/>
  <c r="O1081" i="9"/>
  <c r="N1081" i="9"/>
  <c r="M1081" i="9"/>
  <c r="H1081" i="9"/>
  <c r="G1081" i="9"/>
  <c r="AA1081" i="9"/>
  <c r="X1080" i="9"/>
  <c r="W1080" i="9"/>
  <c r="AA1080" i="9"/>
  <c r="P1080" i="9"/>
  <c r="O1080" i="9"/>
  <c r="N1080" i="9"/>
  <c r="M1080" i="9"/>
  <c r="H1080" i="9"/>
  <c r="G1080" i="9"/>
  <c r="X1079" i="9"/>
  <c r="W1079" i="9"/>
  <c r="P1079" i="9"/>
  <c r="O1079" i="9"/>
  <c r="N1079" i="9"/>
  <c r="M1079" i="9"/>
  <c r="H1079" i="9"/>
  <c r="G1079" i="9"/>
  <c r="AA1079" i="9"/>
  <c r="X1078" i="9"/>
  <c r="W1078" i="9"/>
  <c r="P1078" i="9"/>
  <c r="O1078" i="9"/>
  <c r="N1078" i="9"/>
  <c r="M1078" i="9"/>
  <c r="H1078" i="9"/>
  <c r="G1078" i="9"/>
  <c r="AA1078" i="9"/>
  <c r="AF1078" i="9" s="1"/>
  <c r="H1077" i="9"/>
  <c r="G1077" i="9"/>
  <c r="P1077" i="9"/>
  <c r="O1077" i="9"/>
  <c r="N1077" i="9"/>
  <c r="M1077" i="9"/>
  <c r="X1077" i="9"/>
  <c r="W1077" i="9"/>
  <c r="AA1077" i="9"/>
  <c r="E7" i="12"/>
  <c r="F7" i="12"/>
  <c r="E6" i="12"/>
  <c r="F6" i="12"/>
  <c r="E67" i="11"/>
  <c r="D67" i="11"/>
  <c r="C67" i="11"/>
  <c r="X1076" i="9"/>
  <c r="W1076" i="9"/>
  <c r="P1076" i="9"/>
  <c r="O1076" i="9"/>
  <c r="N1076" i="9"/>
  <c r="M1076" i="9"/>
  <c r="H1076" i="9"/>
  <c r="G1076" i="9"/>
  <c r="AA1076" i="9"/>
  <c r="X1075" i="9"/>
  <c r="W1075" i="9"/>
  <c r="H1075" i="9"/>
  <c r="G1075" i="9"/>
  <c r="P1075" i="9"/>
  <c r="O1075" i="9"/>
  <c r="N1075" i="9"/>
  <c r="M1075" i="9"/>
  <c r="AA1075" i="9"/>
  <c r="X1074" i="9"/>
  <c r="W1074" i="9"/>
  <c r="P1074" i="9"/>
  <c r="O1074" i="9"/>
  <c r="N1074" i="9"/>
  <c r="M1074" i="9"/>
  <c r="H1074" i="9"/>
  <c r="G1074" i="9"/>
  <c r="AA1074" i="9"/>
  <c r="X1073" i="9"/>
  <c r="W1073" i="9"/>
  <c r="P1073" i="9"/>
  <c r="O1073" i="9"/>
  <c r="N1073" i="9"/>
  <c r="M1073" i="9"/>
  <c r="H1073" i="9"/>
  <c r="G1073" i="9"/>
  <c r="AA1073" i="9"/>
  <c r="X1072" i="9"/>
  <c r="W1072" i="9"/>
  <c r="P1072" i="9"/>
  <c r="O1072" i="9"/>
  <c r="N1072" i="9"/>
  <c r="M1072" i="9"/>
  <c r="H1072" i="9"/>
  <c r="G1072" i="9"/>
  <c r="AA1072" i="9"/>
  <c r="X1071" i="9"/>
  <c r="W1071" i="9"/>
  <c r="AA1071" i="9"/>
  <c r="P1071" i="9"/>
  <c r="O1071" i="9"/>
  <c r="N1071" i="9"/>
  <c r="M1071" i="9"/>
  <c r="H1071" i="9"/>
  <c r="G1071" i="9"/>
  <c r="H1070" i="9"/>
  <c r="G1070" i="9"/>
  <c r="P1070" i="9"/>
  <c r="O1070" i="9"/>
  <c r="N1070" i="9"/>
  <c r="M1070" i="9"/>
  <c r="X1070" i="9"/>
  <c r="W1070" i="9"/>
  <c r="AA1070" i="9"/>
  <c r="D66" i="11"/>
  <c r="E66" i="11" s="1"/>
  <c r="C66" i="11"/>
  <c r="X1069" i="9"/>
  <c r="W1069" i="9"/>
  <c r="P1069" i="9"/>
  <c r="O1069" i="9"/>
  <c r="N1069" i="9"/>
  <c r="M1069" i="9"/>
  <c r="H1069" i="9"/>
  <c r="G1069" i="9"/>
  <c r="AA1069" i="9"/>
  <c r="X1068" i="9"/>
  <c r="W1068" i="9"/>
  <c r="P1068" i="9"/>
  <c r="O1068" i="9"/>
  <c r="N1068" i="9"/>
  <c r="M1068" i="9"/>
  <c r="H1068" i="9"/>
  <c r="G1068" i="9"/>
  <c r="AA1068" i="9"/>
  <c r="X1067" i="9"/>
  <c r="W1067" i="9"/>
  <c r="P1067" i="9"/>
  <c r="O1067" i="9"/>
  <c r="N1067" i="9"/>
  <c r="M1067" i="9"/>
  <c r="H1067" i="9"/>
  <c r="G1067" i="9"/>
  <c r="AA1067" i="9"/>
  <c r="X1066" i="9"/>
  <c r="W1066" i="9"/>
  <c r="P1066" i="9"/>
  <c r="O1066" i="9"/>
  <c r="N1066" i="9"/>
  <c r="M1066" i="9"/>
  <c r="H1066" i="9"/>
  <c r="G1066" i="9"/>
  <c r="AA1066" i="9"/>
  <c r="X1065" i="9"/>
  <c r="W1065" i="9"/>
  <c r="AA1065" i="9"/>
  <c r="P1065" i="9"/>
  <c r="O1065" i="9"/>
  <c r="N1065" i="9"/>
  <c r="M1065" i="9"/>
  <c r="H1065" i="9"/>
  <c r="G1065" i="9"/>
  <c r="X1064" i="9"/>
  <c r="W1064" i="9"/>
  <c r="P1064" i="9"/>
  <c r="O1064" i="9"/>
  <c r="N1064" i="9"/>
  <c r="M1064" i="9"/>
  <c r="H1064" i="9"/>
  <c r="G1064" i="9"/>
  <c r="AA1064" i="9"/>
  <c r="X1063" i="9"/>
  <c r="W1063" i="9"/>
  <c r="AA1063" i="9"/>
  <c r="P1063" i="9"/>
  <c r="O1063" i="9"/>
  <c r="N1063" i="9"/>
  <c r="M1063" i="9"/>
  <c r="H1063" i="9"/>
  <c r="G1063" i="9"/>
  <c r="X1062" i="9"/>
  <c r="W1062" i="9"/>
  <c r="AA1062" i="9"/>
  <c r="P1062" i="9"/>
  <c r="O1062" i="9"/>
  <c r="N1062" i="9"/>
  <c r="M1062" i="9"/>
  <c r="H1062" i="9"/>
  <c r="G1062" i="9"/>
  <c r="H1061" i="9"/>
  <c r="G1061" i="9"/>
  <c r="AA1061" i="9"/>
  <c r="X1061" i="9"/>
  <c r="W1061" i="9"/>
  <c r="P1061" i="9"/>
  <c r="O1061" i="9"/>
  <c r="N1061" i="9"/>
  <c r="M1061" i="9"/>
  <c r="X1060" i="9"/>
  <c r="W1060" i="9"/>
  <c r="H1060" i="9"/>
  <c r="G1060" i="9"/>
  <c r="P1060" i="9"/>
  <c r="O1060" i="9"/>
  <c r="N1060" i="9"/>
  <c r="M1060" i="9"/>
  <c r="AA1060" i="9"/>
  <c r="X1059" i="9"/>
  <c r="W1059" i="9"/>
  <c r="AA1059" i="9"/>
  <c r="P1059" i="9"/>
  <c r="O1059" i="9"/>
  <c r="N1059" i="9"/>
  <c r="M1059" i="9"/>
  <c r="H1059" i="9"/>
  <c r="G1059" i="9"/>
  <c r="X1058" i="9"/>
  <c r="W1058" i="9"/>
  <c r="P1058" i="9"/>
  <c r="O1058" i="9"/>
  <c r="N1058" i="9"/>
  <c r="M1058" i="9"/>
  <c r="H1058" i="9"/>
  <c r="G1058" i="9"/>
  <c r="AA1058" i="9"/>
  <c r="X1057" i="9"/>
  <c r="W1057" i="9"/>
  <c r="P1057" i="9"/>
  <c r="O1057" i="9"/>
  <c r="N1057" i="9"/>
  <c r="M1057" i="9"/>
  <c r="H1057" i="9"/>
  <c r="G1057" i="9"/>
  <c r="AA1057" i="9"/>
  <c r="X1056" i="9"/>
  <c r="W1056" i="9"/>
  <c r="AA1056" i="9"/>
  <c r="P1056" i="9"/>
  <c r="O1056" i="9"/>
  <c r="N1056" i="9"/>
  <c r="M1056" i="9"/>
  <c r="H1056" i="9"/>
  <c r="G1056" i="9"/>
  <c r="X1055" i="9"/>
  <c r="W1055" i="9"/>
  <c r="AA1055" i="9"/>
  <c r="G1018" i="9"/>
  <c r="G1027" i="9"/>
  <c r="G1033" i="9"/>
  <c r="G1035" i="9"/>
  <c r="G1040" i="9"/>
  <c r="G1045" i="9"/>
  <c r="G1050" i="9"/>
  <c r="G1055" i="9"/>
  <c r="P1055" i="9"/>
  <c r="O1055" i="9"/>
  <c r="N1055" i="9"/>
  <c r="M1055" i="9"/>
  <c r="H1055" i="9"/>
  <c r="D65" i="11"/>
  <c r="E65" i="11" s="1"/>
  <c r="C65" i="11"/>
  <c r="X1054" i="9"/>
  <c r="W1054" i="9"/>
  <c r="P1054" i="9"/>
  <c r="O1054" i="9"/>
  <c r="N1054" i="9"/>
  <c r="M1054" i="9"/>
  <c r="H1054" i="9"/>
  <c r="G1054" i="9"/>
  <c r="AA1054" i="9"/>
  <c r="X1053" i="9"/>
  <c r="W1053" i="9"/>
  <c r="P1053" i="9"/>
  <c r="O1053" i="9"/>
  <c r="N1053" i="9"/>
  <c r="M1053" i="9"/>
  <c r="H1053" i="9"/>
  <c r="G1053" i="9"/>
  <c r="AA1053" i="9"/>
  <c r="X1052" i="9"/>
  <c r="W1052" i="9"/>
  <c r="P1052" i="9"/>
  <c r="O1052" i="9"/>
  <c r="N1052" i="9"/>
  <c r="M1052" i="9"/>
  <c r="H1052" i="9"/>
  <c r="G1052" i="9"/>
  <c r="AA1052" i="9"/>
  <c r="X1051" i="9"/>
  <c r="W1051" i="9"/>
  <c r="P1051" i="9"/>
  <c r="O1051" i="9"/>
  <c r="N1051" i="9"/>
  <c r="M1051" i="9"/>
  <c r="AA1051" i="9"/>
  <c r="H1051" i="9"/>
  <c r="G1051" i="9"/>
  <c r="C167" i="7"/>
  <c r="D167" i="7" s="1"/>
  <c r="C166" i="7"/>
  <c r="D166" i="7" s="1"/>
  <c r="C165" i="7"/>
  <c r="D165" i="7" s="1"/>
  <c r="C164" i="7"/>
  <c r="D164" i="7" s="1"/>
  <c r="X1050" i="9"/>
  <c r="W1050" i="9"/>
  <c r="H1050" i="9"/>
  <c r="P1050" i="9"/>
  <c r="O1050" i="9"/>
  <c r="N1050" i="9"/>
  <c r="M1050" i="9"/>
  <c r="AA1050" i="9"/>
  <c r="X1049" i="9"/>
  <c r="W1049" i="9"/>
  <c r="AA1049" i="9"/>
  <c r="P1049" i="9"/>
  <c r="O1049" i="9"/>
  <c r="N1049" i="9"/>
  <c r="M1049" i="9"/>
  <c r="H1049" i="9"/>
  <c r="G1049" i="9"/>
  <c r="X1048" i="9"/>
  <c r="W1048" i="9"/>
  <c r="AA1048" i="9"/>
  <c r="P1048" i="9"/>
  <c r="O1048" i="9"/>
  <c r="N1048" i="9"/>
  <c r="M1048" i="9"/>
  <c r="H1048" i="9"/>
  <c r="G1048" i="9"/>
  <c r="X1047" i="9"/>
  <c r="W1047" i="9"/>
  <c r="AA1047" i="9"/>
  <c r="P1047" i="9"/>
  <c r="O1047" i="9"/>
  <c r="N1047" i="9"/>
  <c r="M1047" i="9"/>
  <c r="H1047" i="9"/>
  <c r="G1047" i="9"/>
  <c r="X1046" i="9"/>
  <c r="W1046" i="9"/>
  <c r="P1046" i="9"/>
  <c r="O1046" i="9"/>
  <c r="N1046" i="9"/>
  <c r="M1046" i="9"/>
  <c r="H1046" i="9"/>
  <c r="G1046" i="9"/>
  <c r="AA1046" i="9"/>
  <c r="H1045" i="9"/>
  <c r="X1045" i="9"/>
  <c r="W1045" i="9"/>
  <c r="AA1045" i="9"/>
  <c r="P1045" i="9"/>
  <c r="O1045" i="9"/>
  <c r="N1045" i="9"/>
  <c r="M1045" i="9"/>
  <c r="X1044" i="9"/>
  <c r="W1044" i="9"/>
  <c r="AA1044" i="9"/>
  <c r="P1044" i="9"/>
  <c r="O1044" i="9"/>
  <c r="N1044" i="9"/>
  <c r="M1044" i="9"/>
  <c r="H1044" i="9"/>
  <c r="G1044" i="9"/>
  <c r="X1043" i="9"/>
  <c r="W1043" i="9"/>
  <c r="AA1043" i="9"/>
  <c r="P1043" i="9"/>
  <c r="O1043" i="9"/>
  <c r="N1043" i="9"/>
  <c r="M1043" i="9"/>
  <c r="H1043" i="9"/>
  <c r="G1043" i="9"/>
  <c r="X1042" i="9"/>
  <c r="W1042" i="9"/>
  <c r="AA1042" i="9"/>
  <c r="P1042" i="9"/>
  <c r="O1042" i="9"/>
  <c r="N1042" i="9"/>
  <c r="M1042" i="9"/>
  <c r="H1042" i="9"/>
  <c r="G1042" i="9"/>
  <c r="AA1041" i="9"/>
  <c r="W1041" i="9"/>
  <c r="X1041" i="9"/>
  <c r="P1041" i="9"/>
  <c r="O1041" i="9"/>
  <c r="N1041" i="9"/>
  <c r="M1041" i="9"/>
  <c r="H1018" i="9"/>
  <c r="H1041" i="9"/>
  <c r="G1041" i="9"/>
  <c r="D12" i="18"/>
  <c r="C11" i="18"/>
  <c r="C10" i="18"/>
  <c r="C9" i="18"/>
  <c r="C8" i="18"/>
  <c r="C7" i="18"/>
  <c r="C6" i="18"/>
  <c r="C5" i="18"/>
  <c r="C4" i="18"/>
  <c r="C3" i="18"/>
  <c r="H1040" i="9"/>
  <c r="X1040" i="9"/>
  <c r="W1040" i="9"/>
  <c r="P1040" i="9"/>
  <c r="O1040" i="9"/>
  <c r="N1040" i="9"/>
  <c r="M1040" i="9"/>
  <c r="AA1040" i="9"/>
  <c r="H1035" i="9"/>
  <c r="G1039" i="9"/>
  <c r="H1039" i="9"/>
  <c r="X1039" i="9"/>
  <c r="W1039" i="9"/>
  <c r="P1039" i="9"/>
  <c r="O1039" i="9"/>
  <c r="N1039" i="9"/>
  <c r="M1039" i="9"/>
  <c r="AA1039" i="9"/>
  <c r="H1038" i="9"/>
  <c r="G1037" i="9"/>
  <c r="H1037" i="9"/>
  <c r="X1038" i="9"/>
  <c r="W1038" i="9"/>
  <c r="AA1038" i="9"/>
  <c r="P1038" i="9"/>
  <c r="O1038" i="9"/>
  <c r="N1038" i="9"/>
  <c r="M1038" i="9"/>
  <c r="G1038" i="9"/>
  <c r="X1037" i="9"/>
  <c r="W1037" i="9"/>
  <c r="P1037" i="9"/>
  <c r="O1037" i="9"/>
  <c r="N1037" i="9"/>
  <c r="M1037" i="9"/>
  <c r="AA1037" i="9"/>
  <c r="X1036" i="9"/>
  <c r="W1036" i="9"/>
  <c r="P1036" i="9"/>
  <c r="O1036" i="9"/>
  <c r="N1036" i="9"/>
  <c r="M1036" i="9"/>
  <c r="H1036" i="9"/>
  <c r="G1036" i="9"/>
  <c r="AA1036" i="9"/>
  <c r="X1035" i="9"/>
  <c r="W1035" i="9"/>
  <c r="AA1035" i="9"/>
  <c r="P1035" i="9"/>
  <c r="O1035" i="9"/>
  <c r="N1035" i="9"/>
  <c r="M1035" i="9"/>
  <c r="X1034" i="9"/>
  <c r="W1034" i="9"/>
  <c r="H1027" i="9"/>
  <c r="H1033" i="9"/>
  <c r="P1034" i="9"/>
  <c r="O1034" i="9"/>
  <c r="N1034" i="9"/>
  <c r="M1034" i="9"/>
  <c r="AA1034" i="9"/>
  <c r="H1034" i="9"/>
  <c r="G1034" i="9"/>
  <c r="X1033" i="9"/>
  <c r="W1033" i="9"/>
  <c r="AA1033" i="9"/>
  <c r="P1033" i="9"/>
  <c r="O1033" i="9"/>
  <c r="N1033" i="9"/>
  <c r="M1033" i="9"/>
  <c r="AJ5" i="7"/>
  <c r="AK5" i="7" s="1"/>
  <c r="AD6" i="7"/>
  <c r="AD5" i="7"/>
  <c r="AD4" i="7"/>
  <c r="AK4" i="7"/>
  <c r="AH5" i="7"/>
  <c r="AH4" i="7"/>
  <c r="W1032" i="9"/>
  <c r="X1032" i="9"/>
  <c r="H1031" i="9"/>
  <c r="H1030" i="9"/>
  <c r="G1030" i="9"/>
  <c r="P1032" i="9"/>
  <c r="O1032" i="9"/>
  <c r="N1032" i="9"/>
  <c r="M1032" i="9"/>
  <c r="H1032" i="9"/>
  <c r="G1032" i="9"/>
  <c r="AA1032" i="9"/>
  <c r="X1031" i="9"/>
  <c r="W1031" i="9"/>
  <c r="AA1031" i="9"/>
  <c r="P1031" i="9"/>
  <c r="O1031" i="9"/>
  <c r="N1031" i="9"/>
  <c r="M1031" i="9"/>
  <c r="G1031" i="9"/>
  <c r="X1030" i="9"/>
  <c r="W1030" i="9"/>
  <c r="P1030" i="9"/>
  <c r="O1030" i="9"/>
  <c r="N1030" i="9"/>
  <c r="M1030" i="9"/>
  <c r="AA1030" i="9"/>
  <c r="W1029" i="9"/>
  <c r="X1029" i="9"/>
  <c r="T1029" i="9"/>
  <c r="V1029" i="9" s="1"/>
  <c r="P1029" i="9"/>
  <c r="O1029" i="9"/>
  <c r="N1029" i="9"/>
  <c r="M1029" i="9"/>
  <c r="H1029" i="9"/>
  <c r="G1029" i="9"/>
  <c r="AA1029" i="9"/>
  <c r="V1024" i="9"/>
  <c r="N1027" i="9"/>
  <c r="N1026" i="9"/>
  <c r="N1025" i="9"/>
  <c r="N1024" i="9"/>
  <c r="N1023" i="9"/>
  <c r="N1022" i="9"/>
  <c r="N1021" i="9"/>
  <c r="N1020" i="9"/>
  <c r="N1019" i="9"/>
  <c r="N1018" i="9"/>
  <c r="N1017" i="9"/>
  <c r="N1016" i="9"/>
  <c r="N1015" i="9"/>
  <c r="N1014" i="9"/>
  <c r="N1013" i="9"/>
  <c r="N1012" i="9"/>
  <c r="N1011" i="9"/>
  <c r="N1010" i="9"/>
  <c r="N1009" i="9"/>
  <c r="N1008" i="9"/>
  <c r="N1007" i="9"/>
  <c r="N1006" i="9"/>
  <c r="N1005" i="9"/>
  <c r="N1004" i="9"/>
  <c r="N1003" i="9"/>
  <c r="N1002" i="9"/>
  <c r="N1001" i="9"/>
  <c r="N1000" i="9"/>
  <c r="N999" i="9"/>
  <c r="N998" i="9"/>
  <c r="N997" i="9"/>
  <c r="N996" i="9"/>
  <c r="N995" i="9"/>
  <c r="N994" i="9"/>
  <c r="N993" i="9"/>
  <c r="N992" i="9"/>
  <c r="N991" i="9"/>
  <c r="N990" i="9"/>
  <c r="N989" i="9"/>
  <c r="N988" i="9"/>
  <c r="N987" i="9"/>
  <c r="N986" i="9"/>
  <c r="N985" i="9"/>
  <c r="N984" i="9"/>
  <c r="N983" i="9"/>
  <c r="N982" i="9"/>
  <c r="N981" i="9"/>
  <c r="N980" i="9"/>
  <c r="N979" i="9"/>
  <c r="N978" i="9"/>
  <c r="N977" i="9"/>
  <c r="N976" i="9"/>
  <c r="N975" i="9"/>
  <c r="N974" i="9"/>
  <c r="N973" i="9"/>
  <c r="N972" i="9"/>
  <c r="N971" i="9"/>
  <c r="N970" i="9"/>
  <c r="N969" i="9"/>
  <c r="N968" i="9"/>
  <c r="N967" i="9"/>
  <c r="N966" i="9"/>
  <c r="N965" i="9"/>
  <c r="N964" i="9"/>
  <c r="N963" i="9"/>
  <c r="N962" i="9"/>
  <c r="N961" i="9"/>
  <c r="N960" i="9"/>
  <c r="N959" i="9"/>
  <c r="N958" i="9"/>
  <c r="N957" i="9"/>
  <c r="N956" i="9"/>
  <c r="N955" i="9"/>
  <c r="N954" i="9"/>
  <c r="N953" i="9"/>
  <c r="N952" i="9"/>
  <c r="N951" i="9"/>
  <c r="N950" i="9"/>
  <c r="N949" i="9"/>
  <c r="N948" i="9"/>
  <c r="N947" i="9"/>
  <c r="N946" i="9"/>
  <c r="N945" i="9"/>
  <c r="N944" i="9"/>
  <c r="N943" i="9"/>
  <c r="N942" i="9"/>
  <c r="N941" i="9"/>
  <c r="N940" i="9"/>
  <c r="N939" i="9"/>
  <c r="N938" i="9"/>
  <c r="N937" i="9"/>
  <c r="N936" i="9"/>
  <c r="N935" i="9"/>
  <c r="N934" i="9"/>
  <c r="N933" i="9"/>
  <c r="N932" i="9"/>
  <c r="N931" i="9"/>
  <c r="N930" i="9"/>
  <c r="N929" i="9"/>
  <c r="N928" i="9"/>
  <c r="N927" i="9"/>
  <c r="N926" i="9"/>
  <c r="N925" i="9"/>
  <c r="N924" i="9"/>
  <c r="N923" i="9"/>
  <c r="N922" i="9"/>
  <c r="N921" i="9"/>
  <c r="N920" i="9"/>
  <c r="N919" i="9"/>
  <c r="N918" i="9"/>
  <c r="N917" i="9"/>
  <c r="N916" i="9"/>
  <c r="N915" i="9"/>
  <c r="N914" i="9"/>
  <c r="N913" i="9"/>
  <c r="N912" i="9"/>
  <c r="N911" i="9"/>
  <c r="N910" i="9"/>
  <c r="N909" i="9"/>
  <c r="N908" i="9"/>
  <c r="N907" i="9"/>
  <c r="N906" i="9"/>
  <c r="N905" i="9"/>
  <c r="N904" i="9"/>
  <c r="N903" i="9"/>
  <c r="N902" i="9"/>
  <c r="N901" i="9"/>
  <c r="N900" i="9"/>
  <c r="N899" i="9"/>
  <c r="N898" i="9"/>
  <c r="N897" i="9"/>
  <c r="N896" i="9"/>
  <c r="N895" i="9"/>
  <c r="N894" i="9"/>
  <c r="N893" i="9"/>
  <c r="N892" i="9"/>
  <c r="N891" i="9"/>
  <c r="N890" i="9"/>
  <c r="N889" i="9"/>
  <c r="N887" i="9"/>
  <c r="N885" i="9"/>
  <c r="N884" i="9"/>
  <c r="N883" i="9"/>
  <c r="N882" i="9"/>
  <c r="N880" i="9"/>
  <c r="N879" i="9"/>
  <c r="N878" i="9"/>
  <c r="N877" i="9"/>
  <c r="N876" i="9"/>
  <c r="N874" i="9"/>
  <c r="N873" i="9"/>
  <c r="N872" i="9"/>
  <c r="N871" i="9"/>
  <c r="N870" i="9"/>
  <c r="N868" i="9"/>
  <c r="N867" i="9"/>
  <c r="N865" i="9"/>
  <c r="N864" i="9"/>
  <c r="N863" i="9"/>
  <c r="N862" i="9"/>
  <c r="N861" i="9"/>
  <c r="N860" i="9"/>
  <c r="N858" i="9"/>
  <c r="N857" i="9"/>
  <c r="N856" i="9"/>
  <c r="N854" i="9"/>
  <c r="N853" i="9"/>
  <c r="N852" i="9"/>
  <c r="N850" i="9"/>
  <c r="N849" i="9"/>
  <c r="N848" i="9"/>
  <c r="N847" i="9"/>
  <c r="N845" i="9"/>
  <c r="N844" i="9"/>
  <c r="N843" i="9"/>
  <c r="N842" i="9"/>
  <c r="N841" i="9"/>
  <c r="N839" i="9"/>
  <c r="N838" i="9"/>
  <c r="N837" i="9"/>
  <c r="N835" i="9"/>
  <c r="N834" i="9"/>
  <c r="N833" i="9"/>
  <c r="N832" i="9"/>
  <c r="N830" i="9"/>
  <c r="N829" i="9"/>
  <c r="N828" i="9"/>
  <c r="N827" i="9"/>
  <c r="N826" i="9"/>
  <c r="N824" i="9"/>
  <c r="N823" i="9"/>
  <c r="N822" i="9"/>
  <c r="N820" i="9"/>
  <c r="N819" i="9"/>
  <c r="N818" i="9"/>
  <c r="N817" i="9"/>
  <c r="N815" i="9"/>
  <c r="N814" i="9"/>
  <c r="N813" i="9"/>
  <c r="N812" i="9"/>
  <c r="N811" i="9"/>
  <c r="N809" i="9"/>
  <c r="N808" i="9"/>
  <c r="N807" i="9"/>
  <c r="N805" i="9"/>
  <c r="N804" i="9"/>
  <c r="N803" i="9"/>
  <c r="N802" i="9"/>
  <c r="N800" i="9"/>
  <c r="N799" i="9"/>
  <c r="N798" i="9"/>
  <c r="N797" i="9"/>
  <c r="N795" i="9"/>
  <c r="N794" i="9"/>
  <c r="N793" i="9"/>
  <c r="N792" i="9"/>
  <c r="N790" i="9"/>
  <c r="N789" i="9"/>
  <c r="N788" i="9"/>
  <c r="N787" i="9"/>
  <c r="N785" i="9"/>
  <c r="N784" i="9"/>
  <c r="N783" i="9"/>
  <c r="N782" i="9"/>
  <c r="N781" i="9"/>
  <c r="N780" i="9"/>
  <c r="N778" i="9"/>
  <c r="N777" i="9"/>
  <c r="N776" i="9"/>
  <c r="N774" i="9"/>
  <c r="N773" i="9"/>
  <c r="N772" i="9"/>
  <c r="N770" i="9"/>
  <c r="N769" i="9"/>
  <c r="N768" i="9"/>
  <c r="N767" i="9"/>
  <c r="N766" i="9"/>
  <c r="N764" i="9"/>
  <c r="N763" i="9"/>
  <c r="N762" i="9"/>
  <c r="N760" i="9"/>
  <c r="N759" i="9"/>
  <c r="N758" i="9"/>
  <c r="N757" i="9"/>
  <c r="N755" i="9"/>
  <c r="N754" i="9"/>
  <c r="N753" i="9"/>
  <c r="N752" i="9"/>
  <c r="N750" i="9"/>
  <c r="N749" i="9"/>
  <c r="N748" i="9"/>
  <c r="N747" i="9"/>
  <c r="N745" i="9"/>
  <c r="N744" i="9"/>
  <c r="N743" i="9"/>
  <c r="N742" i="9"/>
  <c r="N740" i="9"/>
  <c r="N739" i="9"/>
  <c r="N738" i="9"/>
  <c r="N737" i="9"/>
  <c r="N735" i="9"/>
  <c r="N734" i="9"/>
  <c r="N733" i="9"/>
  <c r="N732" i="9"/>
  <c r="N730" i="9"/>
  <c r="N729" i="9"/>
  <c r="N728" i="9"/>
  <c r="N727" i="9"/>
  <c r="N725" i="9"/>
  <c r="N724" i="9"/>
  <c r="N723" i="9"/>
  <c r="N722" i="9"/>
  <c r="N721" i="9"/>
  <c r="N719" i="9"/>
  <c r="N718" i="9"/>
  <c r="N717" i="9"/>
  <c r="N715" i="9"/>
  <c r="N714" i="9"/>
  <c r="N713" i="9"/>
  <c r="N712" i="9"/>
  <c r="N711" i="9"/>
  <c r="N710" i="9"/>
  <c r="N708" i="9"/>
  <c r="N707" i="9"/>
  <c r="N706" i="9"/>
  <c r="N704" i="9"/>
  <c r="N703" i="9"/>
  <c r="N702" i="9"/>
  <c r="N701" i="9"/>
  <c r="N699" i="9"/>
  <c r="N698" i="9"/>
  <c r="N697" i="9"/>
  <c r="N696" i="9"/>
  <c r="N694" i="9"/>
  <c r="N693" i="9"/>
  <c r="N692" i="9"/>
  <c r="N690" i="9"/>
  <c r="N689" i="9"/>
  <c r="N688" i="9"/>
  <c r="N687" i="9"/>
  <c r="N686" i="9"/>
  <c r="N684" i="9"/>
  <c r="N683" i="9"/>
  <c r="N682" i="9"/>
  <c r="N680" i="9"/>
  <c r="N679" i="9"/>
  <c r="N678" i="9"/>
  <c r="N677" i="9"/>
  <c r="N676" i="9"/>
  <c r="N674" i="9"/>
  <c r="N673" i="9"/>
  <c r="N672" i="9"/>
  <c r="N671" i="9"/>
  <c r="N669" i="9"/>
  <c r="N668" i="9"/>
  <c r="N667" i="9"/>
  <c r="N666" i="9"/>
  <c r="N665" i="9"/>
  <c r="N663" i="9"/>
  <c r="N662" i="9"/>
  <c r="N661" i="9"/>
  <c r="N659" i="9"/>
  <c r="N658" i="9"/>
  <c r="N657" i="9"/>
  <c r="N656" i="9"/>
  <c r="N654" i="9"/>
  <c r="N653" i="9"/>
  <c r="N652" i="9"/>
  <c r="N650" i="9"/>
  <c r="N649" i="9"/>
  <c r="N648" i="9"/>
  <c r="N647" i="9"/>
  <c r="N646" i="9"/>
  <c r="N644" i="9"/>
  <c r="N643" i="9"/>
  <c r="N642" i="9"/>
  <c r="N641" i="9"/>
  <c r="N639" i="9"/>
  <c r="N638" i="9"/>
  <c r="N637" i="9"/>
  <c r="N635" i="9"/>
  <c r="N634" i="9"/>
  <c r="N633" i="9"/>
  <c r="N632" i="9"/>
  <c r="N630" i="9"/>
  <c r="N629" i="9"/>
  <c r="N628" i="9"/>
  <c r="N627" i="9"/>
  <c r="N625" i="9"/>
  <c r="N624" i="9"/>
  <c r="N623" i="9"/>
  <c r="N622" i="9"/>
  <c r="N621" i="9"/>
  <c r="N620" i="9"/>
  <c r="N618" i="9"/>
  <c r="N617" i="9"/>
  <c r="N615" i="9"/>
  <c r="N614" i="9"/>
  <c r="N613" i="9"/>
  <c r="N612" i="9"/>
  <c r="N610" i="9"/>
  <c r="N609" i="9"/>
  <c r="N608" i="9"/>
  <c r="N607" i="9"/>
  <c r="N605" i="9"/>
  <c r="N604" i="9"/>
  <c r="N603" i="9"/>
  <c r="N602" i="9"/>
  <c r="N600" i="9"/>
  <c r="N599" i="9"/>
  <c r="N598" i="9"/>
  <c r="N597" i="9"/>
  <c r="N595" i="9"/>
  <c r="N594" i="9"/>
  <c r="N593" i="9"/>
  <c r="N592" i="9"/>
  <c r="N591" i="9"/>
  <c r="N589" i="9"/>
  <c r="N588" i="9"/>
  <c r="N587" i="9"/>
  <c r="N585" i="9"/>
  <c r="N584" i="9"/>
  <c r="N583" i="9"/>
  <c r="N582" i="9"/>
  <c r="N580" i="9"/>
  <c r="N579" i="9"/>
  <c r="N578" i="9"/>
  <c r="N577" i="9"/>
  <c r="N575" i="9"/>
  <c r="N574" i="9"/>
  <c r="N573" i="9"/>
  <c r="N572" i="9"/>
  <c r="N570" i="9"/>
  <c r="N569" i="9"/>
  <c r="N568" i="9"/>
  <c r="N567" i="9"/>
  <c r="N565" i="9"/>
  <c r="N564" i="9"/>
  <c r="N563" i="9"/>
  <c r="N562" i="9"/>
  <c r="N560" i="9"/>
  <c r="N559" i="9"/>
  <c r="N558" i="9"/>
  <c r="N557" i="9"/>
  <c r="N555" i="9"/>
  <c r="N554" i="9"/>
  <c r="N553" i="9"/>
  <c r="N552" i="9"/>
  <c r="N550" i="9"/>
  <c r="N549" i="9"/>
  <c r="N548" i="9"/>
  <c r="N547" i="9"/>
  <c r="N545" i="9"/>
  <c r="N544" i="9"/>
  <c r="N543" i="9"/>
  <c r="N542" i="9"/>
  <c r="N540" i="9"/>
  <c r="N539" i="9"/>
  <c r="N538" i="9"/>
  <c r="N537" i="9"/>
  <c r="N535" i="9"/>
  <c r="N534" i="9"/>
  <c r="N533" i="9"/>
  <c r="N532" i="9"/>
  <c r="N530" i="9"/>
  <c r="N529" i="9"/>
  <c r="N528" i="9"/>
  <c r="N527" i="9"/>
  <c r="N525" i="9"/>
  <c r="N524" i="9"/>
  <c r="N523" i="9"/>
  <c r="N522" i="9"/>
  <c r="N520" i="9"/>
  <c r="N519" i="9"/>
  <c r="N518" i="9"/>
  <c r="N517" i="9"/>
  <c r="N515" i="9"/>
  <c r="N514" i="9"/>
  <c r="N513" i="9"/>
  <c r="N512" i="9"/>
  <c r="N510" i="9"/>
  <c r="N509" i="9"/>
  <c r="N508" i="9"/>
  <c r="N507" i="9"/>
  <c r="N505" i="9"/>
  <c r="N504" i="9"/>
  <c r="N503" i="9"/>
  <c r="N502" i="9"/>
  <c r="N500" i="9"/>
  <c r="N499" i="9"/>
  <c r="N498" i="9"/>
  <c r="N497" i="9"/>
  <c r="N495" i="9"/>
  <c r="N494" i="9"/>
  <c r="N493" i="9"/>
  <c r="N492" i="9"/>
  <c r="N490" i="9"/>
  <c r="N489" i="9"/>
  <c r="N488" i="9"/>
  <c r="N487" i="9"/>
  <c r="N485" i="9"/>
  <c r="N484" i="9"/>
  <c r="N483" i="9"/>
  <c r="N482" i="9"/>
  <c r="N480" i="9"/>
  <c r="N479" i="9"/>
  <c r="N478" i="9"/>
  <c r="N477" i="9"/>
  <c r="N475" i="9"/>
  <c r="N474" i="9"/>
  <c r="N473" i="9"/>
  <c r="N472" i="9"/>
  <c r="N470" i="9"/>
  <c r="N469" i="9"/>
  <c r="N468" i="9"/>
  <c r="N467" i="9"/>
  <c r="N465" i="9"/>
  <c r="N464" i="9"/>
  <c r="N463" i="9"/>
  <c r="N462" i="9"/>
  <c r="N460" i="9"/>
  <c r="N459" i="9"/>
  <c r="N458" i="9"/>
  <c r="N457" i="9"/>
  <c r="N455" i="9"/>
  <c r="N454" i="9"/>
  <c r="N453" i="9"/>
  <c r="N452" i="9"/>
  <c r="N450" i="9"/>
  <c r="N449" i="9"/>
  <c r="N448" i="9"/>
  <c r="N447" i="9"/>
  <c r="N445" i="9"/>
  <c r="N444" i="9"/>
  <c r="N443" i="9"/>
  <c r="N442" i="9"/>
  <c r="N440" i="9"/>
  <c r="N439" i="9"/>
  <c r="N438" i="9"/>
  <c r="N437" i="9"/>
  <c r="N435" i="9"/>
  <c r="N434" i="9"/>
  <c r="N433" i="9"/>
  <c r="N432" i="9"/>
  <c r="N430" i="9"/>
  <c r="N429" i="9"/>
  <c r="N428" i="9"/>
  <c r="N427" i="9"/>
  <c r="N425" i="9"/>
  <c r="N424" i="9"/>
  <c r="N423" i="9"/>
  <c r="N422" i="9"/>
  <c r="N420" i="9"/>
  <c r="N419" i="9"/>
  <c r="N418" i="9"/>
  <c r="N417" i="9"/>
  <c r="N415" i="9"/>
  <c r="N414" i="9"/>
  <c r="N413" i="9"/>
  <c r="N412" i="9"/>
  <c r="N410" i="9"/>
  <c r="N409" i="9"/>
  <c r="N408" i="9"/>
  <c r="N407" i="9"/>
  <c r="N405" i="9"/>
  <c r="N404" i="9"/>
  <c r="N403" i="9"/>
  <c r="N402" i="9"/>
  <c r="N401" i="9"/>
  <c r="N400" i="9"/>
  <c r="N399" i="9"/>
  <c r="N398" i="9"/>
  <c r="N397" i="9"/>
  <c r="N396" i="9"/>
  <c r="N395" i="9"/>
  <c r="N394" i="9"/>
  <c r="N393" i="9"/>
  <c r="N392" i="9"/>
  <c r="N391" i="9"/>
  <c r="N390" i="9"/>
  <c r="N389" i="9"/>
  <c r="N387" i="9"/>
  <c r="N386" i="9"/>
  <c r="N385" i="9"/>
  <c r="N384" i="9"/>
  <c r="N383" i="9"/>
  <c r="N382" i="9"/>
  <c r="N381" i="9"/>
  <c r="N380" i="9"/>
  <c r="N379" i="9"/>
  <c r="N378" i="9"/>
  <c r="N377" i="9"/>
  <c r="N376" i="9"/>
  <c r="N375" i="9"/>
  <c r="N374" i="9"/>
  <c r="N373" i="9"/>
  <c r="N372" i="9"/>
  <c r="N371" i="9"/>
  <c r="N370" i="9"/>
  <c r="N369" i="9"/>
  <c r="N368" i="9"/>
  <c r="N367" i="9"/>
  <c r="N365" i="9"/>
  <c r="N364" i="9"/>
  <c r="N363" i="9"/>
  <c r="N362" i="9"/>
  <c r="N361" i="9"/>
  <c r="N360" i="9"/>
  <c r="N359" i="9"/>
  <c r="N358" i="9"/>
  <c r="N357" i="9"/>
  <c r="N356" i="9"/>
  <c r="N355" i="9"/>
  <c r="N354" i="9"/>
  <c r="N353" i="9"/>
  <c r="N352" i="9"/>
  <c r="N351" i="9"/>
  <c r="N350" i="9"/>
  <c r="N349" i="9"/>
  <c r="N348" i="9"/>
  <c r="N347" i="9"/>
  <c r="N346" i="9"/>
  <c r="N344" i="9"/>
  <c r="N343" i="9"/>
  <c r="N342" i="9"/>
  <c r="N341" i="9"/>
  <c r="N340" i="9"/>
  <c r="N339" i="9"/>
  <c r="N338" i="9"/>
  <c r="N337" i="9"/>
  <c r="N336" i="9"/>
  <c r="N335" i="9"/>
  <c r="N334" i="9"/>
  <c r="N333" i="9"/>
  <c r="N332" i="9"/>
  <c r="N331" i="9"/>
  <c r="N330" i="9"/>
  <c r="N329" i="9"/>
  <c r="N328" i="9"/>
  <c r="N327" i="9"/>
  <c r="N326" i="9"/>
  <c r="N325" i="9"/>
  <c r="N324" i="9"/>
  <c r="N322" i="9"/>
  <c r="N321" i="9"/>
  <c r="N320" i="9"/>
  <c r="N319" i="9"/>
  <c r="N318" i="9"/>
  <c r="N317" i="9"/>
  <c r="N316" i="9"/>
  <c r="N315" i="9"/>
  <c r="N314" i="9"/>
  <c r="N313" i="9"/>
  <c r="N312" i="9"/>
  <c r="N311" i="9"/>
  <c r="N310" i="9"/>
  <c r="N309" i="9"/>
  <c r="N308" i="9"/>
  <c r="N307" i="9"/>
  <c r="N306" i="9"/>
  <c r="N305" i="9"/>
  <c r="N304" i="9"/>
  <c r="N303" i="9"/>
  <c r="N302" i="9"/>
  <c r="N300" i="9"/>
  <c r="N299" i="9"/>
  <c r="N298" i="9"/>
  <c r="N297" i="9"/>
  <c r="N296" i="9"/>
  <c r="N295" i="9"/>
  <c r="N294" i="9"/>
  <c r="N293" i="9"/>
  <c r="N292" i="9"/>
  <c r="N291" i="9"/>
  <c r="N290" i="9"/>
  <c r="N289" i="9"/>
  <c r="N288" i="9"/>
  <c r="N287" i="9"/>
  <c r="N286" i="9"/>
  <c r="N285" i="9"/>
  <c r="N284" i="9"/>
  <c r="N283" i="9"/>
  <c r="N281" i="9"/>
  <c r="N280" i="9"/>
  <c r="N279" i="9"/>
  <c r="N278" i="9"/>
  <c r="N277" i="9"/>
  <c r="N276" i="9"/>
  <c r="N275" i="9"/>
  <c r="N274" i="9"/>
  <c r="N273" i="9"/>
  <c r="N272" i="9"/>
  <c r="N271" i="9"/>
  <c r="N270" i="9"/>
  <c r="N269" i="9"/>
  <c r="N268" i="9"/>
  <c r="N267" i="9"/>
  <c r="N266" i="9"/>
  <c r="N265" i="9"/>
  <c r="N264" i="9"/>
  <c r="N263" i="9"/>
  <c r="N262" i="9"/>
  <c r="N260" i="9"/>
  <c r="N259" i="9"/>
  <c r="N258" i="9"/>
  <c r="N257" i="9"/>
  <c r="N256" i="9"/>
  <c r="N255" i="9"/>
  <c r="N254" i="9"/>
  <c r="N253" i="9"/>
  <c r="N252" i="9"/>
  <c r="N251" i="9"/>
  <c r="N250" i="9"/>
  <c r="N249" i="9"/>
  <c r="N248" i="9"/>
  <c r="N247" i="9"/>
  <c r="N246" i="9"/>
  <c r="N245" i="9"/>
  <c r="N244" i="9"/>
  <c r="N243" i="9"/>
  <c r="N242" i="9"/>
  <c r="N241" i="9"/>
  <c r="N240" i="9"/>
  <c r="N238" i="9"/>
  <c r="N237" i="9"/>
  <c r="N236" i="9"/>
  <c r="N235" i="9"/>
  <c r="N234" i="9"/>
  <c r="N233" i="9"/>
  <c r="N232" i="9"/>
  <c r="N231" i="9"/>
  <c r="N230" i="9"/>
  <c r="N229" i="9"/>
  <c r="N228" i="9"/>
  <c r="N227" i="9"/>
  <c r="N226" i="9"/>
  <c r="N225" i="9"/>
  <c r="N224" i="9"/>
  <c r="N223" i="9"/>
  <c r="N222" i="9"/>
  <c r="N221" i="9"/>
  <c r="N220" i="9"/>
  <c r="N219" i="9"/>
  <c r="N217" i="9"/>
  <c r="N216" i="9"/>
  <c r="N215" i="9"/>
  <c r="N214" i="9"/>
  <c r="N213" i="9"/>
  <c r="N212" i="9"/>
  <c r="N211" i="9"/>
  <c r="N210" i="9"/>
  <c r="N209" i="9"/>
  <c r="N208" i="9"/>
  <c r="N207" i="9"/>
  <c r="N206" i="9"/>
  <c r="N205" i="9"/>
  <c r="N204" i="9"/>
  <c r="N203" i="9"/>
  <c r="N202" i="9"/>
  <c r="N201" i="9"/>
  <c r="N200" i="9"/>
  <c r="N199" i="9"/>
  <c r="N198" i="9"/>
  <c r="N197" i="9"/>
  <c r="N195" i="9"/>
  <c r="N194" i="9"/>
  <c r="N193" i="9"/>
  <c r="N192" i="9"/>
  <c r="N191" i="9"/>
  <c r="N190" i="9"/>
  <c r="N189" i="9"/>
  <c r="N188" i="9"/>
  <c r="N187" i="9"/>
  <c r="N186" i="9"/>
  <c r="N185" i="9"/>
  <c r="N184" i="9"/>
  <c r="N183" i="9"/>
  <c r="N182" i="9"/>
  <c r="N181" i="9"/>
  <c r="N180" i="9"/>
  <c r="N179" i="9"/>
  <c r="N178" i="9"/>
  <c r="N177" i="9"/>
  <c r="N176" i="9"/>
  <c r="N175" i="9"/>
  <c r="N173" i="9"/>
  <c r="N172" i="9"/>
  <c r="N171" i="9"/>
  <c r="N170" i="9"/>
  <c r="N169" i="9"/>
  <c r="N168" i="9"/>
  <c r="N167" i="9"/>
  <c r="N166" i="9"/>
  <c r="N165" i="9"/>
  <c r="N164" i="9"/>
  <c r="N163" i="9"/>
  <c r="N162" i="9"/>
  <c r="N161" i="9"/>
  <c r="N160" i="9"/>
  <c r="N159" i="9"/>
  <c r="N158" i="9"/>
  <c r="N157" i="9"/>
  <c r="N156" i="9"/>
  <c r="N155" i="9"/>
  <c r="N153" i="9"/>
  <c r="N152" i="9"/>
  <c r="N151" i="9"/>
  <c r="N150" i="9"/>
  <c r="N149" i="9"/>
  <c r="N148" i="9"/>
  <c r="N147" i="9"/>
  <c r="N146" i="9"/>
  <c r="N145" i="9"/>
  <c r="N144" i="9"/>
  <c r="N143" i="9"/>
  <c r="N142" i="9"/>
  <c r="N141" i="9"/>
  <c r="N140" i="9"/>
  <c r="N139" i="9"/>
  <c r="N138" i="9"/>
  <c r="N137" i="9"/>
  <c r="N136" i="9"/>
  <c r="N135" i="9"/>
  <c r="N134" i="9"/>
  <c r="N133" i="9"/>
  <c r="N132" i="9"/>
  <c r="N130" i="9"/>
  <c r="N129" i="9"/>
  <c r="N128" i="9"/>
  <c r="N127" i="9"/>
  <c r="N126" i="9"/>
  <c r="N125" i="9"/>
  <c r="N124" i="9"/>
  <c r="N123" i="9"/>
  <c r="N122" i="9"/>
  <c r="N121" i="9"/>
  <c r="N120" i="9"/>
  <c r="N119" i="9"/>
  <c r="N118" i="9"/>
  <c r="N117" i="9"/>
  <c r="N116" i="9"/>
  <c r="N115" i="9"/>
  <c r="N114" i="9"/>
  <c r="N113" i="9"/>
  <c r="N112" i="9"/>
  <c r="N111" i="9"/>
  <c r="N110" i="9"/>
  <c r="N108" i="9"/>
  <c r="N107" i="9"/>
  <c r="N106" i="9"/>
  <c r="N105" i="9"/>
  <c r="N104" i="9"/>
  <c r="N103" i="9"/>
  <c r="N102" i="9"/>
  <c r="N101" i="9"/>
  <c r="N100" i="9"/>
  <c r="N99" i="9"/>
  <c r="N98" i="9"/>
  <c r="N97" i="9"/>
  <c r="N96" i="9"/>
  <c r="N95" i="9"/>
  <c r="N94" i="9"/>
  <c r="N93" i="9"/>
  <c r="N92" i="9"/>
  <c r="N91" i="9"/>
  <c r="N90" i="9"/>
  <c r="N88" i="9"/>
  <c r="N87" i="9"/>
  <c r="N86" i="9"/>
  <c r="N85" i="9"/>
  <c r="N84" i="9"/>
  <c r="N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F1005" i="9"/>
  <c r="F1004" i="9"/>
  <c r="F1003" i="9"/>
  <c r="F1002" i="9"/>
  <c r="F1001" i="9"/>
  <c r="F1000" i="9"/>
  <c r="F999" i="9"/>
  <c r="F998" i="9"/>
  <c r="F997" i="9"/>
  <c r="F996" i="9"/>
  <c r="F995" i="9"/>
  <c r="F993" i="9"/>
  <c r="F992" i="9"/>
  <c r="F991" i="9"/>
  <c r="F990" i="9"/>
  <c r="F989" i="9"/>
  <c r="F988" i="9"/>
  <c r="F987" i="9"/>
  <c r="F986" i="9"/>
  <c r="F985" i="9"/>
  <c r="F983" i="9"/>
  <c r="F982" i="9"/>
  <c r="F981" i="9"/>
  <c r="F980" i="9"/>
  <c r="F979" i="9"/>
  <c r="F978" i="9"/>
  <c r="F977" i="9"/>
  <c r="F976" i="9"/>
  <c r="F975" i="9"/>
  <c r="F973" i="9"/>
  <c r="F972" i="9"/>
  <c r="F971" i="9"/>
  <c r="F970" i="9"/>
  <c r="F969" i="9"/>
  <c r="F968" i="9"/>
  <c r="F967" i="9"/>
  <c r="F966" i="9"/>
  <c r="F965" i="9"/>
  <c r="F964" i="9"/>
  <c r="F963" i="9"/>
  <c r="F961" i="9"/>
  <c r="F960" i="9"/>
  <c r="F959" i="9"/>
  <c r="F958" i="9"/>
  <c r="F957" i="9"/>
  <c r="F956" i="9"/>
  <c r="F955" i="9"/>
  <c r="F954" i="9"/>
  <c r="F953" i="9"/>
  <c r="F951" i="9"/>
  <c r="F950" i="9"/>
  <c r="F949" i="9"/>
  <c r="F948" i="9"/>
  <c r="F947" i="9"/>
  <c r="F946" i="9"/>
  <c r="F945" i="9"/>
  <c r="F944" i="9"/>
  <c r="F942" i="9"/>
  <c r="F941" i="9"/>
  <c r="F940" i="9"/>
  <c r="F939" i="9"/>
  <c r="F938" i="9"/>
  <c r="F937" i="9"/>
  <c r="F936" i="9"/>
  <c r="F935" i="9"/>
  <c r="F934" i="9"/>
  <c r="F933" i="9"/>
  <c r="F932" i="9"/>
  <c r="F931" i="9"/>
  <c r="F930" i="9"/>
  <c r="F928" i="9"/>
  <c r="F927" i="9"/>
  <c r="F926" i="9"/>
  <c r="F925" i="9"/>
  <c r="F924" i="9"/>
  <c r="F923" i="9"/>
  <c r="F922" i="9"/>
  <c r="F920" i="9"/>
  <c r="F919" i="9"/>
  <c r="F918" i="9"/>
  <c r="F917" i="9"/>
  <c r="F916" i="9"/>
  <c r="F915" i="9"/>
  <c r="F914" i="9"/>
  <c r="F913" i="9"/>
  <c r="F912" i="9"/>
  <c r="F911" i="9"/>
  <c r="F910" i="9"/>
  <c r="F908" i="9"/>
  <c r="F907" i="9"/>
  <c r="F906" i="9"/>
  <c r="F905" i="9"/>
  <c r="F904" i="9"/>
  <c r="F903" i="9"/>
  <c r="F902" i="9"/>
  <c r="F901" i="9"/>
  <c r="F900" i="9"/>
  <c r="F898" i="9"/>
  <c r="F897" i="9"/>
  <c r="F896" i="9"/>
  <c r="F895" i="9"/>
  <c r="F894" i="9"/>
  <c r="F893" i="9"/>
  <c r="F892" i="9"/>
  <c r="F891" i="9"/>
  <c r="F890" i="9"/>
  <c r="F889" i="9"/>
  <c r="F888" i="9"/>
  <c r="F886" i="9"/>
  <c r="F885" i="9"/>
  <c r="F884" i="9"/>
  <c r="F883" i="9"/>
  <c r="F882" i="9"/>
  <c r="F881" i="9"/>
  <c r="F880" i="9"/>
  <c r="F879" i="9"/>
  <c r="F878" i="9"/>
  <c r="F877" i="9"/>
  <c r="F875" i="9"/>
  <c r="F874" i="9"/>
  <c r="F873" i="9"/>
  <c r="F872" i="9"/>
  <c r="F871" i="9"/>
  <c r="F870" i="9"/>
  <c r="F869" i="9"/>
  <c r="F868" i="9"/>
  <c r="F867" i="9"/>
  <c r="F866" i="9"/>
  <c r="F865" i="9"/>
  <c r="F864" i="9"/>
  <c r="F863" i="9"/>
  <c r="F862" i="9"/>
  <c r="F861" i="9"/>
  <c r="F859" i="9"/>
  <c r="F858" i="9"/>
  <c r="F857" i="9"/>
  <c r="F856" i="9"/>
  <c r="F855" i="9"/>
  <c r="F853" i="9"/>
  <c r="F852" i="9"/>
  <c r="F851" i="9"/>
  <c r="F850" i="9"/>
  <c r="F849" i="9"/>
  <c r="F848" i="9"/>
  <c r="F847" i="9"/>
  <c r="F846" i="9"/>
  <c r="F845" i="9"/>
  <c r="F843" i="9"/>
  <c r="F842" i="9"/>
  <c r="F841" i="9"/>
  <c r="F840" i="9"/>
  <c r="F839" i="9"/>
  <c r="F838" i="9"/>
  <c r="F837" i="9"/>
  <c r="F836" i="9"/>
  <c r="F835" i="9"/>
  <c r="F833" i="9"/>
  <c r="F832" i="9"/>
  <c r="F831" i="9"/>
  <c r="F830" i="9"/>
  <c r="F829" i="9"/>
  <c r="F828" i="9"/>
  <c r="F827" i="9"/>
  <c r="F826" i="9"/>
  <c r="F825" i="9"/>
  <c r="F824" i="9"/>
  <c r="F823" i="9"/>
  <c r="F822" i="9"/>
  <c r="F820" i="9"/>
  <c r="F819" i="9"/>
  <c r="F818" i="9"/>
  <c r="F817" i="9"/>
  <c r="F816" i="9"/>
  <c r="F815" i="9"/>
  <c r="F814" i="9"/>
  <c r="F813" i="9"/>
  <c r="F812" i="9"/>
  <c r="F811" i="9"/>
  <c r="F809" i="9"/>
  <c r="F808" i="9"/>
  <c r="F807" i="9"/>
  <c r="F806" i="9"/>
  <c r="F805" i="9"/>
  <c r="F804" i="9"/>
  <c r="F803" i="9"/>
  <c r="F802" i="9"/>
  <c r="F800" i="9"/>
  <c r="F799" i="9"/>
  <c r="F798" i="9"/>
  <c r="F797" i="9"/>
  <c r="F796" i="9"/>
  <c r="F795" i="9"/>
  <c r="F794" i="9"/>
  <c r="F793" i="9"/>
  <c r="F792" i="9"/>
  <c r="F790" i="9"/>
  <c r="F789" i="9"/>
  <c r="F788" i="9"/>
  <c r="F787" i="9"/>
  <c r="F786" i="9"/>
  <c r="F785" i="9"/>
  <c r="F784" i="9"/>
  <c r="F783" i="9"/>
  <c r="F782" i="9"/>
  <c r="F781" i="9"/>
  <c r="F780" i="9"/>
  <c r="F778" i="9"/>
  <c r="F777" i="9"/>
  <c r="F776" i="9"/>
  <c r="F775" i="9"/>
  <c r="F774" i="9"/>
  <c r="F773" i="9"/>
  <c r="F772" i="9"/>
  <c r="F771" i="9"/>
  <c r="F769" i="9"/>
  <c r="F768" i="9"/>
  <c r="F767" i="9"/>
  <c r="F766" i="9"/>
  <c r="F765" i="9"/>
  <c r="F764" i="9"/>
  <c r="F763" i="9"/>
  <c r="F762" i="9"/>
  <c r="F761" i="9"/>
  <c r="F760" i="9"/>
  <c r="F759" i="9"/>
  <c r="F758" i="9"/>
  <c r="F756" i="9"/>
  <c r="F755" i="9"/>
  <c r="F754" i="9"/>
  <c r="F753" i="9"/>
  <c r="F752" i="9"/>
  <c r="F751" i="9"/>
  <c r="F750" i="9"/>
  <c r="F749" i="9"/>
  <c r="F748" i="9"/>
  <c r="F746" i="9"/>
  <c r="F745" i="9"/>
  <c r="F744" i="9"/>
  <c r="F743" i="9"/>
  <c r="F742" i="9"/>
  <c r="F741" i="9"/>
  <c r="F740" i="9"/>
  <c r="F739" i="9"/>
  <c r="F738" i="9"/>
  <c r="F737" i="9"/>
  <c r="F736" i="9"/>
  <c r="F734" i="9"/>
  <c r="F733" i="9"/>
  <c r="F732" i="9"/>
  <c r="F731" i="9"/>
  <c r="F730" i="9"/>
  <c r="F729" i="9"/>
  <c r="F728" i="9"/>
  <c r="F727" i="9"/>
  <c r="F726" i="9"/>
  <c r="F724" i="9"/>
  <c r="F723" i="9"/>
  <c r="F722" i="9"/>
  <c r="F721" i="9"/>
  <c r="F720" i="9"/>
  <c r="F719" i="9"/>
  <c r="F718" i="9"/>
  <c r="F717" i="9"/>
  <c r="F716" i="9"/>
  <c r="F715" i="9"/>
  <c r="F713" i="9"/>
  <c r="F712" i="9"/>
  <c r="F711" i="9"/>
  <c r="F710" i="9"/>
  <c r="F709" i="9"/>
  <c r="F708" i="9"/>
  <c r="F707" i="9"/>
  <c r="F706" i="9"/>
  <c r="F705" i="9"/>
  <c r="F703" i="9"/>
  <c r="F702" i="9"/>
  <c r="F701" i="9"/>
  <c r="F700" i="9"/>
  <c r="F699" i="9"/>
  <c r="F698" i="9"/>
  <c r="F697" i="9"/>
  <c r="F696" i="9"/>
  <c r="F695" i="9"/>
  <c r="F694" i="9"/>
  <c r="F693" i="9"/>
  <c r="F691" i="9"/>
  <c r="F690" i="9"/>
  <c r="F689" i="9"/>
  <c r="F688" i="9"/>
  <c r="F687" i="9"/>
  <c r="F686" i="9"/>
  <c r="F685" i="9"/>
  <c r="F684" i="9"/>
  <c r="F683" i="9"/>
  <c r="F681" i="9"/>
  <c r="F680" i="9"/>
  <c r="F679" i="9"/>
  <c r="F678" i="9"/>
  <c r="F677" i="9"/>
  <c r="F676" i="9"/>
  <c r="F675" i="9"/>
  <c r="F674" i="9"/>
  <c r="F673" i="9"/>
  <c r="F672" i="9"/>
  <c r="F671" i="9"/>
  <c r="F670" i="9"/>
  <c r="F668" i="9"/>
  <c r="F667" i="9"/>
  <c r="F666" i="9"/>
  <c r="F665" i="9"/>
  <c r="F664" i="9"/>
  <c r="F663" i="9"/>
  <c r="F662" i="9"/>
  <c r="F661" i="9"/>
  <c r="F660" i="9"/>
  <c r="F658" i="9"/>
  <c r="F657" i="9"/>
  <c r="F656" i="9"/>
  <c r="F655" i="9"/>
  <c r="F654" i="9"/>
  <c r="F653" i="9"/>
  <c r="F652" i="9"/>
  <c r="F651" i="9"/>
  <c r="F650" i="9"/>
  <c r="F649" i="9"/>
  <c r="F648" i="9"/>
  <c r="F646" i="9"/>
  <c r="F645" i="9"/>
  <c r="F644" i="9"/>
  <c r="F643" i="9"/>
  <c r="F642" i="9"/>
  <c r="F641" i="9"/>
  <c r="F640" i="9"/>
  <c r="F638" i="9"/>
  <c r="F637" i="9"/>
  <c r="F636" i="9"/>
  <c r="F635" i="9"/>
  <c r="F634" i="9"/>
  <c r="F633" i="9"/>
  <c r="F632" i="9"/>
  <c r="F631" i="9"/>
  <c r="F630" i="9"/>
  <c r="F629" i="9"/>
  <c r="F628" i="9"/>
  <c r="F627" i="9"/>
  <c r="F625" i="9"/>
  <c r="F624" i="9"/>
  <c r="F623" i="9"/>
  <c r="F622" i="9"/>
  <c r="F621" i="9"/>
  <c r="F620" i="9"/>
  <c r="F619" i="9"/>
  <c r="F618" i="9"/>
  <c r="F617" i="9"/>
  <c r="F615" i="9"/>
  <c r="F614" i="9"/>
  <c r="F613" i="9"/>
  <c r="F612" i="9"/>
  <c r="F611" i="9"/>
  <c r="F610" i="9"/>
  <c r="F609" i="9"/>
  <c r="F608" i="9"/>
  <c r="F607" i="9"/>
  <c r="F606" i="9"/>
  <c r="F605" i="9"/>
  <c r="F603" i="9"/>
  <c r="F602" i="9"/>
  <c r="F601" i="9"/>
  <c r="F600" i="9"/>
  <c r="F599" i="9"/>
  <c r="F598" i="9"/>
  <c r="F597" i="9"/>
  <c r="F596" i="9"/>
  <c r="F595" i="9"/>
  <c r="F593" i="9"/>
  <c r="F592" i="9"/>
  <c r="F591" i="9"/>
  <c r="F590" i="9"/>
  <c r="F589" i="9"/>
  <c r="F588" i="9"/>
  <c r="F587" i="9"/>
  <c r="F586" i="9"/>
  <c r="F585" i="9"/>
  <c r="F583" i="9"/>
  <c r="F582" i="9"/>
  <c r="F581" i="9"/>
  <c r="F580" i="9"/>
  <c r="F579" i="9"/>
  <c r="F578" i="9"/>
  <c r="F577" i="9"/>
  <c r="F576" i="9"/>
  <c r="F575" i="9"/>
  <c r="F574" i="9"/>
  <c r="F572" i="9"/>
  <c r="F571" i="9"/>
  <c r="F570" i="9"/>
  <c r="F569" i="9"/>
  <c r="F568" i="9"/>
  <c r="F567" i="9"/>
  <c r="F566" i="9"/>
  <c r="F565" i="9"/>
  <c r="F564" i="9"/>
  <c r="F563" i="9"/>
  <c r="F562" i="9"/>
  <c r="F561" i="9"/>
  <c r="F559" i="9"/>
  <c r="F558" i="9"/>
  <c r="F557" i="9"/>
  <c r="F556" i="9"/>
  <c r="F555" i="9"/>
  <c r="F554" i="9"/>
  <c r="F553" i="9"/>
  <c r="F552" i="9"/>
  <c r="F551" i="9"/>
  <c r="F549" i="9"/>
  <c r="F548" i="9"/>
  <c r="F547" i="9"/>
  <c r="F546" i="9"/>
  <c r="F545" i="9"/>
  <c r="F544" i="9"/>
  <c r="F543" i="9"/>
  <c r="F542" i="9"/>
  <c r="F541" i="9"/>
  <c r="F539" i="9"/>
  <c r="F538" i="9"/>
  <c r="F537" i="9"/>
  <c r="F536" i="9"/>
  <c r="F535" i="9"/>
  <c r="F534" i="9"/>
  <c r="F533" i="9"/>
  <c r="F532" i="9"/>
  <c r="F531" i="9"/>
  <c r="F529" i="9"/>
  <c r="F528" i="9"/>
  <c r="F527" i="9"/>
  <c r="F526" i="9"/>
  <c r="F525" i="9"/>
  <c r="F524" i="9"/>
  <c r="F523" i="9"/>
  <c r="F522" i="9"/>
  <c r="F521" i="9"/>
  <c r="F520" i="9"/>
  <c r="F519" i="9"/>
  <c r="F518" i="9"/>
  <c r="F517" i="9"/>
  <c r="F516" i="9"/>
  <c r="F515" i="9"/>
  <c r="F514" i="9"/>
  <c r="F513" i="9"/>
  <c r="F512" i="9"/>
  <c r="F511" i="9"/>
  <c r="F510" i="9"/>
  <c r="F509" i="9"/>
  <c r="F508" i="9"/>
  <c r="F507" i="9"/>
  <c r="F506" i="9"/>
  <c r="F505" i="9"/>
  <c r="F504" i="9"/>
  <c r="F503" i="9"/>
  <c r="F502" i="9"/>
  <c r="F501" i="9"/>
  <c r="F500" i="9"/>
  <c r="F499" i="9"/>
  <c r="F498" i="9"/>
  <c r="F497" i="9"/>
  <c r="F496" i="9"/>
  <c r="F495" i="9"/>
  <c r="F494" i="9"/>
  <c r="F493" i="9"/>
  <c r="F492" i="9"/>
  <c r="F491" i="9"/>
  <c r="F490" i="9"/>
  <c r="F489" i="9"/>
  <c r="F488" i="9"/>
  <c r="F487" i="9"/>
  <c r="F486" i="9"/>
  <c r="F485" i="9"/>
  <c r="F484" i="9"/>
  <c r="F483" i="9"/>
  <c r="F482" i="9"/>
  <c r="F481" i="9"/>
  <c r="F480" i="9"/>
  <c r="F479" i="9"/>
  <c r="F478" i="9"/>
  <c r="F477" i="9"/>
  <c r="F476" i="9"/>
  <c r="F475" i="9"/>
  <c r="F474" i="9"/>
  <c r="F473" i="9"/>
  <c r="F472" i="9"/>
  <c r="F471" i="9"/>
  <c r="F470" i="9"/>
  <c r="F469" i="9"/>
  <c r="F468" i="9"/>
  <c r="F467" i="9"/>
  <c r="F466" i="9"/>
  <c r="F465" i="9"/>
  <c r="F464" i="9"/>
  <c r="F463" i="9"/>
  <c r="F462" i="9"/>
  <c r="F461" i="9"/>
  <c r="F460" i="9"/>
  <c r="F459" i="9"/>
  <c r="F458" i="9"/>
  <c r="F457" i="9"/>
  <c r="F456" i="9"/>
  <c r="F455" i="9"/>
  <c r="F454" i="9"/>
  <c r="F453" i="9"/>
  <c r="F452" i="9"/>
  <c r="F451" i="9"/>
  <c r="F450" i="9"/>
  <c r="F449" i="9"/>
  <c r="F448" i="9"/>
  <c r="F447" i="9"/>
  <c r="F446" i="9"/>
  <c r="F445" i="9"/>
  <c r="F444" i="9"/>
  <c r="F443" i="9"/>
  <c r="F442" i="9"/>
  <c r="F441" i="9"/>
  <c r="F440" i="9"/>
  <c r="F439" i="9"/>
  <c r="F438" i="9"/>
  <c r="F437" i="9"/>
  <c r="F436" i="9"/>
  <c r="F435" i="9"/>
  <c r="F434" i="9"/>
  <c r="F433" i="9"/>
  <c r="F432" i="9"/>
  <c r="F431" i="9"/>
  <c r="F430" i="9"/>
  <c r="F429" i="9"/>
  <c r="F428" i="9"/>
  <c r="F427" i="9"/>
  <c r="F426" i="9"/>
  <c r="F425" i="9"/>
  <c r="F424" i="9"/>
  <c r="F423" i="9"/>
  <c r="F422" i="9"/>
  <c r="F421" i="9"/>
  <c r="F420" i="9"/>
  <c r="F419" i="9"/>
  <c r="F418" i="9"/>
  <c r="F417" i="9"/>
  <c r="F416" i="9"/>
  <c r="F415" i="9"/>
  <c r="F414" i="9"/>
  <c r="F413" i="9"/>
  <c r="F412" i="9"/>
  <c r="F411" i="9"/>
  <c r="F410" i="9"/>
  <c r="F409" i="9"/>
  <c r="F408" i="9"/>
  <c r="F407" i="9"/>
  <c r="F405" i="9"/>
  <c r="F404" i="9"/>
  <c r="F403" i="9"/>
  <c r="F402" i="9"/>
  <c r="F400" i="9"/>
  <c r="F399" i="9"/>
  <c r="F398" i="9"/>
  <c r="F396" i="9"/>
  <c r="F395" i="9"/>
  <c r="F394" i="9"/>
  <c r="F393" i="9"/>
  <c r="F391" i="9"/>
  <c r="F390" i="9"/>
  <c r="F389" i="9"/>
  <c r="F388" i="9"/>
  <c r="F386" i="9"/>
  <c r="F385" i="9"/>
  <c r="F384" i="9"/>
  <c r="F383" i="9"/>
  <c r="F381" i="9"/>
  <c r="F380" i="9"/>
  <c r="F379" i="9"/>
  <c r="F378" i="9"/>
  <c r="F376" i="9"/>
  <c r="F375" i="9"/>
  <c r="F374" i="9"/>
  <c r="F373" i="9"/>
  <c r="F371" i="9"/>
  <c r="F370" i="9"/>
  <c r="F369" i="9"/>
  <c r="F368" i="9"/>
  <c r="F366" i="9"/>
  <c r="F365" i="9"/>
  <c r="F364" i="9"/>
  <c r="F363" i="9"/>
  <c r="F361" i="9"/>
  <c r="F360" i="9"/>
  <c r="F359" i="9"/>
  <c r="F358" i="9"/>
  <c r="F356" i="9"/>
  <c r="F355" i="9"/>
  <c r="F354" i="9"/>
  <c r="F353" i="9"/>
  <c r="F351" i="9"/>
  <c r="F350" i="9"/>
  <c r="F349" i="9"/>
  <c r="F348" i="9"/>
  <c r="F346" i="9"/>
  <c r="F345" i="9"/>
  <c r="F344" i="9"/>
  <c r="F343" i="9"/>
  <c r="F341" i="9"/>
  <c r="F340" i="9"/>
  <c r="F339" i="9"/>
  <c r="F338" i="9"/>
  <c r="F336" i="9"/>
  <c r="F335" i="9"/>
  <c r="F334" i="9"/>
  <c r="F333" i="9"/>
  <c r="F331" i="9"/>
  <c r="F330" i="9"/>
  <c r="F329" i="9"/>
  <c r="F328" i="9"/>
  <c r="F326" i="9"/>
  <c r="F325" i="9"/>
  <c r="F324" i="9"/>
  <c r="F323" i="9"/>
  <c r="F321" i="9"/>
  <c r="F320" i="9"/>
  <c r="F319" i="9"/>
  <c r="F318" i="9"/>
  <c r="F316" i="9"/>
  <c r="F315" i="9"/>
  <c r="F314" i="9"/>
  <c r="F312" i="9"/>
  <c r="F311" i="9"/>
  <c r="F310" i="9"/>
  <c r="F309" i="9"/>
  <c r="F307" i="9"/>
  <c r="F306" i="9"/>
  <c r="F305" i="9"/>
  <c r="F304" i="9"/>
  <c r="F302" i="9"/>
  <c r="F301" i="9"/>
  <c r="F300" i="9"/>
  <c r="F299" i="9"/>
  <c r="F297" i="9"/>
  <c r="F296" i="9"/>
  <c r="F295" i="9"/>
  <c r="F294" i="9"/>
  <c r="F292" i="9"/>
  <c r="F291" i="9"/>
  <c r="F290" i="9"/>
  <c r="F289" i="9"/>
  <c r="F287" i="9"/>
  <c r="F286" i="9"/>
  <c r="F285" i="9"/>
  <c r="F284" i="9"/>
  <c r="F282" i="9"/>
  <c r="F281" i="9"/>
  <c r="F280" i="9"/>
  <c r="F278" i="9"/>
  <c r="F277" i="9"/>
  <c r="F276" i="9"/>
  <c r="F275" i="9"/>
  <c r="F273" i="9"/>
  <c r="F272" i="9"/>
  <c r="F271" i="9"/>
  <c r="F270" i="9"/>
  <c r="F268" i="9"/>
  <c r="F267" i="9"/>
  <c r="F266" i="9"/>
  <c r="F265" i="9"/>
  <c r="F263" i="9"/>
  <c r="F262" i="9"/>
  <c r="F261" i="9"/>
  <c r="F260" i="9"/>
  <c r="F258" i="9"/>
  <c r="F257" i="9"/>
  <c r="F256" i="9"/>
  <c r="F255" i="9"/>
  <c r="F253" i="9"/>
  <c r="F252" i="9"/>
  <c r="F251" i="9"/>
  <c r="F249" i="9"/>
  <c r="F248" i="9"/>
  <c r="F247" i="9"/>
  <c r="F246" i="9"/>
  <c r="F244" i="9"/>
  <c r="F243" i="9"/>
  <c r="F242" i="9"/>
  <c r="F241" i="9"/>
  <c r="F239" i="9"/>
  <c r="F238" i="9"/>
  <c r="F237" i="9"/>
  <c r="F236" i="9"/>
  <c r="F234" i="9"/>
  <c r="F233" i="9"/>
  <c r="F232" i="9"/>
  <c r="F231" i="9"/>
  <c r="F229" i="9"/>
  <c r="F228" i="9"/>
  <c r="F227" i="9"/>
  <c r="F226" i="9"/>
  <c r="F224" i="9"/>
  <c r="F223" i="9"/>
  <c r="F222" i="9"/>
  <c r="F221" i="9"/>
  <c r="F219" i="9"/>
  <c r="F218" i="9"/>
  <c r="F217" i="9"/>
  <c r="F216" i="9"/>
  <c r="F214" i="9"/>
  <c r="F213" i="9"/>
  <c r="F212" i="9"/>
  <c r="F211" i="9"/>
  <c r="F209" i="9"/>
  <c r="F208" i="9"/>
  <c r="F207" i="9"/>
  <c r="F206" i="9"/>
  <c r="F204" i="9"/>
  <c r="F203" i="9"/>
  <c r="F202" i="9"/>
  <c r="F201" i="9"/>
  <c r="F199" i="9"/>
  <c r="F198" i="9"/>
  <c r="F197" i="9"/>
  <c r="F196" i="9"/>
  <c r="F194" i="9"/>
  <c r="F193" i="9"/>
  <c r="F192" i="9"/>
  <c r="F191" i="9"/>
  <c r="F189" i="9"/>
  <c r="F188" i="9"/>
  <c r="F187" i="9"/>
  <c r="F186" i="9"/>
  <c r="F184" i="9"/>
  <c r="F183" i="9"/>
  <c r="F182" i="9"/>
  <c r="F181" i="9"/>
  <c r="F179" i="9"/>
  <c r="F178" i="9"/>
  <c r="F177" i="9"/>
  <c r="F176" i="9"/>
  <c r="F174" i="9"/>
  <c r="F173" i="9"/>
  <c r="F172" i="9"/>
  <c r="F171" i="9"/>
  <c r="F169" i="9"/>
  <c r="F168" i="9"/>
  <c r="F167" i="9"/>
  <c r="F165" i="9"/>
  <c r="F164" i="9"/>
  <c r="F163" i="9"/>
  <c r="F162" i="9"/>
  <c r="F160" i="9"/>
  <c r="F159" i="9"/>
  <c r="F158" i="9"/>
  <c r="F157" i="9"/>
  <c r="F155" i="9"/>
  <c r="F154" i="9"/>
  <c r="F153" i="9"/>
  <c r="F152" i="9"/>
  <c r="F150" i="9"/>
  <c r="F149" i="9"/>
  <c r="F148" i="9"/>
  <c r="F147" i="9"/>
  <c r="F145" i="9"/>
  <c r="F144" i="9"/>
  <c r="F143" i="9"/>
  <c r="F142" i="9"/>
  <c r="F141" i="9"/>
  <c r="F140" i="9"/>
  <c r="F139" i="9"/>
  <c r="F138" i="9"/>
  <c r="F137" i="9"/>
  <c r="F135" i="9"/>
  <c r="F134" i="9"/>
  <c r="F133" i="9"/>
  <c r="F132" i="9"/>
  <c r="F130" i="9"/>
  <c r="F129" i="9"/>
  <c r="F128" i="9"/>
  <c r="F127" i="9"/>
  <c r="F125" i="9"/>
  <c r="F124" i="9"/>
  <c r="F123" i="9"/>
  <c r="F121" i="9"/>
  <c r="F120" i="9"/>
  <c r="F119" i="9"/>
  <c r="F118" i="9"/>
  <c r="F117" i="9"/>
  <c r="F115" i="9"/>
  <c r="F114" i="9"/>
  <c r="F113" i="9"/>
  <c r="F112" i="9"/>
  <c r="F110" i="9"/>
  <c r="F109" i="9"/>
  <c r="F108" i="9"/>
  <c r="F107" i="9"/>
  <c r="F105" i="9"/>
  <c r="F104" i="9"/>
  <c r="F103" i="9"/>
  <c r="F102" i="9"/>
  <c r="F100" i="9"/>
  <c r="F99" i="9"/>
  <c r="F98" i="9"/>
  <c r="F97" i="9"/>
  <c r="F95" i="9"/>
  <c r="F94" i="9"/>
  <c r="F93" i="9"/>
  <c r="F92" i="9"/>
  <c r="F90" i="9"/>
  <c r="F89" i="9"/>
  <c r="F88" i="9"/>
  <c r="F86" i="9"/>
  <c r="F85" i="9"/>
  <c r="F84" i="9"/>
  <c r="F83" i="9"/>
  <c r="F81" i="9"/>
  <c r="F80" i="9"/>
  <c r="F79" i="9"/>
  <c r="F78" i="9"/>
  <c r="F76" i="9"/>
  <c r="F75" i="9"/>
  <c r="F74" i="9"/>
  <c r="F73" i="9"/>
  <c r="F71" i="9"/>
  <c r="F70" i="9"/>
  <c r="F69" i="9"/>
  <c r="F68" i="9"/>
  <c r="F66" i="9"/>
  <c r="F65" i="9"/>
  <c r="F63" i="9"/>
  <c r="F62" i="9"/>
  <c r="F61" i="9"/>
  <c r="F60" i="9"/>
  <c r="F58" i="9"/>
  <c r="F57" i="9"/>
  <c r="F56" i="9"/>
  <c r="F55" i="9"/>
  <c r="F53" i="9"/>
  <c r="F52" i="9"/>
  <c r="F51" i="9"/>
  <c r="F50" i="9"/>
  <c r="F48" i="9"/>
  <c r="F47" i="9"/>
  <c r="F46" i="9"/>
  <c r="F45" i="9"/>
  <c r="F43" i="9"/>
  <c r="F42" i="9"/>
  <c r="F41" i="9"/>
  <c r="F40" i="9"/>
  <c r="F38" i="9"/>
  <c r="F37" i="9"/>
  <c r="F36" i="9"/>
  <c r="F35" i="9"/>
  <c r="F33" i="9"/>
  <c r="F32" i="9"/>
  <c r="F31" i="9"/>
  <c r="F30" i="9"/>
  <c r="F28" i="9"/>
  <c r="F27" i="9"/>
  <c r="F26" i="9"/>
  <c r="F24" i="9"/>
  <c r="F23" i="9"/>
  <c r="F22" i="9"/>
  <c r="F21" i="9"/>
  <c r="F19" i="9"/>
  <c r="F18" i="9"/>
  <c r="F17" i="9"/>
  <c r="F16" i="9"/>
  <c r="F14" i="9"/>
  <c r="F13" i="9"/>
  <c r="F12" i="9"/>
  <c r="F11" i="9"/>
  <c r="F9" i="9"/>
  <c r="F8" i="9"/>
  <c r="F7" i="9"/>
  <c r="F6" i="9"/>
  <c r="F5" i="9"/>
  <c r="F4" i="9"/>
  <c r="N1028" i="9"/>
  <c r="W1024" i="9"/>
  <c r="X1024" i="9"/>
  <c r="X1026" i="9"/>
  <c r="X1027" i="9"/>
  <c r="X1028" i="9"/>
  <c r="D899" i="9"/>
  <c r="E899" i="9" s="1"/>
  <c r="G899" i="9"/>
  <c r="H899" i="9"/>
  <c r="H9" i="7"/>
  <c r="G1006" i="9"/>
  <c r="H1006" i="9"/>
  <c r="W1026" i="9"/>
  <c r="W1027" i="9"/>
  <c r="G909" i="9"/>
  <c r="G921" i="9"/>
  <c r="G929" i="9"/>
  <c r="G943" i="9"/>
  <c r="G952" i="9"/>
  <c r="G962" i="9"/>
  <c r="G974" i="9"/>
  <c r="G984" i="9"/>
  <c r="G994" i="9"/>
  <c r="H1028" i="9"/>
  <c r="G1028" i="9"/>
  <c r="H909" i="9"/>
  <c r="C1027" i="9"/>
  <c r="C1028" i="9" s="1"/>
  <c r="C1029" i="9" s="1"/>
  <c r="C1030" i="9" s="1"/>
  <c r="C1031" i="9" s="1"/>
  <c r="C1032" i="9" s="1"/>
  <c r="C1033" i="9" s="1"/>
  <c r="C1034" i="9" s="1"/>
  <c r="C1035" i="9" s="1"/>
  <c r="C1036" i="9" s="1"/>
  <c r="C1037" i="9" s="1"/>
  <c r="C1038" i="9" s="1"/>
  <c r="C1039" i="9" s="1"/>
  <c r="C1040" i="9" s="1"/>
  <c r="C1041" i="9" s="1"/>
  <c r="C1042" i="9" s="1"/>
  <c r="C1043" i="9" s="1"/>
  <c r="C1044" i="9" s="1"/>
  <c r="C1045" i="9" s="1"/>
  <c r="C1046" i="9" s="1"/>
  <c r="C1047" i="9" s="1"/>
  <c r="C1048" i="9" s="1"/>
  <c r="C1049" i="9" s="1"/>
  <c r="C1050" i="9" s="1"/>
  <c r="C1051" i="9" s="1"/>
  <c r="C1052" i="9" s="1"/>
  <c r="C1053" i="9" s="1"/>
  <c r="C1054" i="9" s="1"/>
  <c r="C1055" i="9" s="1"/>
  <c r="C1056" i="9" s="1"/>
  <c r="C1057" i="9" s="1"/>
  <c r="C1058" i="9" s="1"/>
  <c r="C1059" i="9" s="1"/>
  <c r="C1060" i="9" s="1"/>
  <c r="C1061" i="9" s="1"/>
  <c r="C1062" i="9" s="1"/>
  <c r="C1063" i="9" s="1"/>
  <c r="C1064" i="9" s="1"/>
  <c r="C1065" i="9" s="1"/>
  <c r="C1066" i="9" s="1"/>
  <c r="C1067" i="9" s="1"/>
  <c r="C1068" i="9" s="1"/>
  <c r="C1069" i="9" s="1"/>
  <c r="C1070" i="9" s="1"/>
  <c r="C1071" i="9" s="1"/>
  <c r="C1072" i="9" s="1"/>
  <c r="C1073" i="9" s="1"/>
  <c r="C1074" i="9" s="1"/>
  <c r="C1075" i="9" s="1"/>
  <c r="C1076" i="9" s="1"/>
  <c r="C1077" i="9" s="1"/>
  <c r="C1078" i="9" s="1"/>
  <c r="C1079" i="9" s="1"/>
  <c r="C1080" i="9" s="1"/>
  <c r="C1081" i="9" s="1"/>
  <c r="C1082" i="9" s="1"/>
  <c r="C1083" i="9" s="1"/>
  <c r="C1084" i="9" s="1"/>
  <c r="C1085" i="9" s="1"/>
  <c r="C1086" i="9" s="1"/>
  <c r="C1087" i="9" s="1"/>
  <c r="C1088" i="9" s="1"/>
  <c r="C1089" i="9" s="1"/>
  <c r="C1090" i="9" s="1"/>
  <c r="C1091" i="9" s="1"/>
  <c r="C1092" i="9" s="1"/>
  <c r="C1093" i="9" s="1"/>
  <c r="C1094" i="9" s="1"/>
  <c r="C1095" i="9" s="1"/>
  <c r="C1096" i="9" s="1"/>
  <c r="C1097" i="9" s="1"/>
  <c r="C1098" i="9" s="1"/>
  <c r="C1099" i="9" s="1"/>
  <c r="C1100" i="9" s="1"/>
  <c r="C1101" i="9" s="1"/>
  <c r="C1102" i="9" s="1"/>
  <c r="C1103" i="9" s="1"/>
  <c r="C1104" i="9" s="1"/>
  <c r="C1105" i="9" s="1"/>
  <c r="C1106" i="9" s="1"/>
  <c r="C1107" i="9" s="1"/>
  <c r="C1108" i="9" s="1"/>
  <c r="C1109" i="9" s="1"/>
  <c r="C1110" i="9" s="1"/>
  <c r="C1111" i="9" s="1"/>
  <c r="C1112" i="9" s="1"/>
  <c r="C1113" i="9" s="1"/>
  <c r="C1114" i="9" s="1"/>
  <c r="C1115" i="9" s="1"/>
  <c r="C1116" i="9" s="1"/>
  <c r="C1117" i="9" s="1"/>
  <c r="C1118" i="9" s="1"/>
  <c r="C1119" i="9" s="1"/>
  <c r="C1120" i="9" s="1"/>
  <c r="C1121" i="9" s="1"/>
  <c r="C1122" i="9" s="1"/>
  <c r="C1123" i="9" s="1"/>
  <c r="C1124" i="9" s="1"/>
  <c r="C1125" i="9" s="1"/>
  <c r="C1126" i="9" s="1"/>
  <c r="C1127" i="9" s="1"/>
  <c r="C1128" i="9" s="1"/>
  <c r="C1129" i="9" s="1"/>
  <c r="C1130" i="9" s="1"/>
  <c r="C1131" i="9" s="1"/>
  <c r="C1132" i="9" s="1"/>
  <c r="C1133" i="9" s="1"/>
  <c r="C1134" i="9" s="1"/>
  <c r="C1135" i="9" s="1"/>
  <c r="C1136" i="9" s="1"/>
  <c r="C1137" i="9" s="1"/>
  <c r="C1138" i="9" s="1"/>
  <c r="C1139" i="9" s="1"/>
  <c r="C1140" i="9" s="1"/>
  <c r="C1141" i="9" s="1"/>
  <c r="C1142" i="9" s="1"/>
  <c r="C1143" i="9" s="1"/>
  <c r="C1144" i="9" s="1"/>
  <c r="C1145" i="9" s="1"/>
  <c r="C1146" i="9" s="1"/>
  <c r="C1147" i="9" s="1"/>
  <c r="C1148" i="9" s="1"/>
  <c r="C1149" i="9" s="1"/>
  <c r="C1150" i="9" s="1"/>
  <c r="C1151" i="9" s="1"/>
  <c r="C1152" i="9" s="1"/>
  <c r="C1153" i="9" s="1"/>
  <c r="C1154" i="9" s="1"/>
  <c r="C1155" i="9" s="1"/>
  <c r="C1156" i="9" s="1"/>
  <c r="C1157" i="9" s="1"/>
  <c r="C1158" i="9" s="1"/>
  <c r="C1159" i="9" s="1"/>
  <c r="C1160" i="9" s="1"/>
  <c r="C1161" i="9" s="1"/>
  <c r="C1162" i="9" s="1"/>
  <c r="C1163" i="9" s="1"/>
  <c r="C1164" i="9" s="1"/>
  <c r="C1165" i="9" s="1"/>
  <c r="C1166" i="9" s="1"/>
  <c r="C1167" i="9" s="1"/>
  <c r="C1168" i="9" s="1"/>
  <c r="C1169" i="9" s="1"/>
  <c r="C1170" i="9" s="1"/>
  <c r="C1171" i="9" s="1"/>
  <c r="C1172" i="9" s="1"/>
  <c r="C1173" i="9" s="1"/>
  <c r="C1174" i="9" s="1"/>
  <c r="C1175" i="9" s="1"/>
  <c r="C1176" i="9" s="1"/>
  <c r="C1177" i="9" s="1"/>
  <c r="C1178" i="9" s="1"/>
  <c r="C1179" i="9" s="1"/>
  <c r="C1180" i="9" s="1"/>
  <c r="C1181" i="9" s="1"/>
  <c r="C1182" i="9" s="1"/>
  <c r="C1183" i="9" s="1"/>
  <c r="C1184" i="9" s="1"/>
  <c r="C1185" i="9" s="1"/>
  <c r="C10" i="9"/>
  <c r="C15" i="9"/>
  <c r="C20" i="9"/>
  <c r="C25" i="9"/>
  <c r="C29" i="9"/>
  <c r="C34" i="9"/>
  <c r="C39" i="9"/>
  <c r="C44" i="9"/>
  <c r="C49" i="9"/>
  <c r="C54" i="9"/>
  <c r="C59" i="9"/>
  <c r="C64" i="9"/>
  <c r="C67" i="9"/>
  <c r="C72" i="9"/>
  <c r="C77" i="9"/>
  <c r="C82" i="9"/>
  <c r="C87" i="9"/>
  <c r="C91" i="9"/>
  <c r="C96" i="9"/>
  <c r="C101" i="9"/>
  <c r="C106" i="9"/>
  <c r="C111" i="9"/>
  <c r="C116" i="9"/>
  <c r="C122" i="9"/>
  <c r="C126" i="9"/>
  <c r="C131" i="9"/>
  <c r="C136" i="9"/>
  <c r="C146" i="9"/>
  <c r="C151" i="9"/>
  <c r="C156" i="9"/>
  <c r="C161" i="9"/>
  <c r="C166" i="9"/>
  <c r="C170" i="9"/>
  <c r="C175" i="9"/>
  <c r="C180" i="9"/>
  <c r="C185" i="9"/>
  <c r="C190" i="9"/>
  <c r="C195" i="9"/>
  <c r="C200" i="9"/>
  <c r="C205" i="9"/>
  <c r="C210" i="9"/>
  <c r="C215" i="9"/>
  <c r="C220" i="9"/>
  <c r="C225" i="9"/>
  <c r="C230" i="9"/>
  <c r="C235" i="9"/>
  <c r="C240" i="9"/>
  <c r="C245" i="9"/>
  <c r="C250" i="9"/>
  <c r="C254" i="9"/>
  <c r="C259" i="9"/>
  <c r="C264" i="9"/>
  <c r="C269" i="9"/>
  <c r="C274" i="9"/>
  <c r="C279" i="9"/>
  <c r="C283" i="9"/>
  <c r="C288" i="9"/>
  <c r="C293" i="9"/>
  <c r="C298" i="9"/>
  <c r="C303" i="9"/>
  <c r="C308" i="9"/>
  <c r="C313" i="9"/>
  <c r="C317" i="9"/>
  <c r="C322" i="9"/>
  <c r="C327" i="9"/>
  <c r="C332" i="9"/>
  <c r="C337" i="9"/>
  <c r="C342" i="9"/>
  <c r="C347" i="9"/>
  <c r="C352" i="9"/>
  <c r="C357" i="9"/>
  <c r="C362" i="9"/>
  <c r="C367" i="9"/>
  <c r="C372" i="9"/>
  <c r="C377" i="9"/>
  <c r="C382" i="9"/>
  <c r="C387" i="9"/>
  <c r="C392" i="9"/>
  <c r="C397" i="9"/>
  <c r="C401" i="9"/>
  <c r="C406" i="9"/>
  <c r="C530" i="9"/>
  <c r="C540" i="9"/>
  <c r="C550" i="9"/>
  <c r="C560" i="9"/>
  <c r="C573" i="9"/>
  <c r="C584" i="9"/>
  <c r="C594" i="9"/>
  <c r="C604" i="9"/>
  <c r="C616" i="9"/>
  <c r="C626" i="9"/>
  <c r="C639" i="9"/>
  <c r="C647" i="9"/>
  <c r="C659" i="9"/>
  <c r="C669" i="9"/>
  <c r="C682" i="9"/>
  <c r="C692" i="9"/>
  <c r="C704" i="9"/>
  <c r="C714" i="9"/>
  <c r="C725" i="9"/>
  <c r="C735" i="9"/>
  <c r="C747" i="9"/>
  <c r="C757" i="9"/>
  <c r="C770" i="9"/>
  <c r="C779" i="9"/>
  <c r="C791" i="9"/>
  <c r="C801" i="9"/>
  <c r="C810" i="9"/>
  <c r="C821" i="9"/>
  <c r="C834" i="9"/>
  <c r="C844" i="9"/>
  <c r="C854" i="9"/>
  <c r="C860" i="9"/>
  <c r="C876" i="9"/>
  <c r="C887" i="9"/>
  <c r="C899" i="9"/>
  <c r="C909" i="9"/>
  <c r="C921" i="9"/>
  <c r="C929" i="9"/>
  <c r="C943" i="9"/>
  <c r="C952" i="9"/>
  <c r="C962" i="9"/>
  <c r="C974" i="9"/>
  <c r="C984" i="9"/>
  <c r="C994" i="9"/>
  <c r="C1006" i="9"/>
  <c r="C1018" i="9"/>
  <c r="G1026" i="9"/>
  <c r="H1026" i="9"/>
  <c r="U1024" i="9"/>
  <c r="H994" i="9"/>
  <c r="H984" i="9"/>
  <c r="H974" i="9"/>
  <c r="H962" i="9"/>
  <c r="H952" i="9"/>
  <c r="H943" i="9"/>
  <c r="H929" i="9"/>
  <c r="H921" i="9"/>
  <c r="P1028" i="9"/>
  <c r="O1028" i="9"/>
  <c r="M1028" i="9"/>
  <c r="AA1028" i="9"/>
  <c r="P1027" i="9"/>
  <c r="O1027" i="9"/>
  <c r="M1027" i="9"/>
  <c r="AA1027" i="9"/>
  <c r="P1026" i="9"/>
  <c r="O1026" i="9"/>
  <c r="M1026" i="9"/>
  <c r="E64" i="11"/>
  <c r="D64" i="11"/>
  <c r="C64" i="11"/>
  <c r="X1025" i="9"/>
  <c r="W1025" i="9"/>
  <c r="V1025" i="9"/>
  <c r="U1025" i="9"/>
  <c r="P1025" i="9"/>
  <c r="O1025" i="9"/>
  <c r="M1025" i="9"/>
  <c r="H1025" i="9"/>
  <c r="G1025" i="9"/>
  <c r="AA1025" i="9"/>
  <c r="P1024" i="9"/>
  <c r="O1024" i="9"/>
  <c r="M1024" i="9"/>
  <c r="H1024" i="9"/>
  <c r="G1024" i="9"/>
  <c r="AA1024" i="9"/>
  <c r="X1023" i="9"/>
  <c r="W1023" i="9"/>
  <c r="V1023" i="9"/>
  <c r="U1023" i="9"/>
  <c r="AA1023" i="9"/>
  <c r="P1023" i="9"/>
  <c r="O1023" i="9"/>
  <c r="M1023" i="9"/>
  <c r="H1023" i="9"/>
  <c r="G1023" i="9"/>
  <c r="AA1022" i="9"/>
  <c r="X1022" i="9"/>
  <c r="W1022" i="9"/>
  <c r="V1022" i="9"/>
  <c r="U1022" i="9"/>
  <c r="P1022" i="9"/>
  <c r="O1022" i="9"/>
  <c r="M1022" i="9"/>
  <c r="H1022" i="9"/>
  <c r="G1022" i="9"/>
  <c r="AA1021" i="9"/>
  <c r="X1021" i="9"/>
  <c r="W1021" i="9"/>
  <c r="V1021" i="9"/>
  <c r="U1021" i="9"/>
  <c r="P1021" i="9"/>
  <c r="O1021" i="9"/>
  <c r="M1021" i="9"/>
  <c r="H1021" i="9"/>
  <c r="G1021" i="9"/>
  <c r="X1020" i="9"/>
  <c r="W1020" i="9"/>
  <c r="V1020" i="9"/>
  <c r="U1020" i="9"/>
  <c r="P1020" i="9"/>
  <c r="O1020" i="9"/>
  <c r="M1020" i="9"/>
  <c r="H1020" i="9"/>
  <c r="G1020" i="9"/>
  <c r="AA1020" i="9"/>
  <c r="AA1019" i="9"/>
  <c r="P1019" i="9"/>
  <c r="O1019" i="9"/>
  <c r="M1019" i="9"/>
  <c r="H1019" i="9"/>
  <c r="G1019" i="9"/>
  <c r="X1019" i="9"/>
  <c r="W1019" i="9"/>
  <c r="V1019" i="9"/>
  <c r="U1019" i="9"/>
  <c r="P1018" i="9"/>
  <c r="O1018" i="9"/>
  <c r="M1018" i="9"/>
  <c r="E1017" i="9"/>
  <c r="F1017" i="9"/>
  <c r="G1017" i="9"/>
  <c r="H1017" i="9"/>
  <c r="D1018" i="9"/>
  <c r="F1018" i="9" s="1"/>
  <c r="AA1018" i="9"/>
  <c r="P1017" i="9"/>
  <c r="O1017" i="9"/>
  <c r="M1017" i="9"/>
  <c r="AA1017" i="9"/>
  <c r="D63" i="11"/>
  <c r="E63" i="11" s="1"/>
  <c r="C63" i="11"/>
  <c r="AF1083" i="9" l="1"/>
  <c r="AE1083" i="9"/>
  <c r="AJ54" i="9" s="1"/>
  <c r="AF1065" i="9"/>
  <c r="AF1080" i="9"/>
  <c r="AF1060" i="9"/>
  <c r="AF1068" i="9"/>
  <c r="AE1073" i="9"/>
  <c r="AF1074" i="9"/>
  <c r="AF1081" i="9"/>
  <c r="AE1024" i="9"/>
  <c r="AE1053" i="9"/>
  <c r="AE1068" i="9"/>
  <c r="AE1076" i="9"/>
  <c r="AF1076" i="9"/>
  <c r="AF1079" i="9"/>
  <c r="AE1077" i="9"/>
  <c r="AE1081" i="9"/>
  <c r="AF1082" i="9"/>
  <c r="AF1084" i="9"/>
  <c r="AF1085" i="9"/>
  <c r="AF1066" i="9"/>
  <c r="AE1075" i="9"/>
  <c r="AE1079" i="9"/>
  <c r="AE1082" i="9"/>
  <c r="AE1060" i="9"/>
  <c r="AE1066" i="9"/>
  <c r="AE1072" i="9"/>
  <c r="AE1080" i="9"/>
  <c r="AE1084" i="9"/>
  <c r="AE1078" i="9"/>
  <c r="AF1056" i="9"/>
  <c r="AF1075" i="9"/>
  <c r="AE1067" i="9"/>
  <c r="AE1041" i="9"/>
  <c r="AF1063" i="9"/>
  <c r="AF1069" i="9"/>
  <c r="AF1072" i="9"/>
  <c r="AE1029" i="9"/>
  <c r="AE1054" i="9"/>
  <c r="AE1069" i="9"/>
  <c r="AE1023" i="9"/>
  <c r="AE1047" i="9"/>
  <c r="AE1059" i="9"/>
  <c r="AF1073" i="9"/>
  <c r="AF1064" i="9"/>
  <c r="AE1070" i="9"/>
  <c r="AE1071" i="9"/>
  <c r="AF1077" i="9"/>
  <c r="AE1064" i="9"/>
  <c r="AE1065" i="9"/>
  <c r="AE1074" i="9"/>
  <c r="AF1062" i="9"/>
  <c r="AF1067" i="9"/>
  <c r="AF1070" i="9"/>
  <c r="G8" i="12"/>
  <c r="G6" i="12"/>
  <c r="G7" i="12"/>
  <c r="AE1021" i="9"/>
  <c r="AE1063" i="9"/>
  <c r="AF1071" i="9"/>
  <c r="AE1056" i="9"/>
  <c r="AE1044" i="9"/>
  <c r="AF1057" i="9"/>
  <c r="AE1036" i="9"/>
  <c r="AE1031" i="9"/>
  <c r="AE1057" i="9"/>
  <c r="AE1062" i="9"/>
  <c r="AE1058" i="9"/>
  <c r="AE1026" i="9"/>
  <c r="AE1034" i="9"/>
  <c r="AE1048" i="9"/>
  <c r="AF1052" i="9"/>
  <c r="AE1052" i="9"/>
  <c r="AE1019" i="9"/>
  <c r="AE1055" i="9"/>
  <c r="AE1037" i="9"/>
  <c r="AE1042" i="9"/>
  <c r="AE1045" i="9"/>
  <c r="AE1046" i="9"/>
  <c r="AE1050" i="9"/>
  <c r="AE1022" i="9"/>
  <c r="AE1043" i="9"/>
  <c r="AF1058" i="9"/>
  <c r="AF1059" i="9"/>
  <c r="AE1030" i="9"/>
  <c r="AE1038" i="9"/>
  <c r="AE1051" i="9"/>
  <c r="AE1035" i="9"/>
  <c r="AE1061" i="9"/>
  <c r="AE1039" i="9"/>
  <c r="AE1040" i="9"/>
  <c r="AE1025" i="9"/>
  <c r="AE1032" i="9"/>
  <c r="AF1035" i="9"/>
  <c r="AE1033" i="9"/>
  <c r="AF1061" i="9"/>
  <c r="AE1027" i="9"/>
  <c r="AE1020" i="9"/>
  <c r="AE1049" i="9"/>
  <c r="AF1054" i="9"/>
  <c r="AF1055" i="9"/>
  <c r="AF1053" i="9"/>
  <c r="AF1051" i="9"/>
  <c r="AF1045" i="9"/>
  <c r="AF1050" i="9"/>
  <c r="AF1047" i="9"/>
  <c r="AF1046" i="9"/>
  <c r="AF1049" i="9"/>
  <c r="AF1043" i="9"/>
  <c r="AF1048" i="9"/>
  <c r="AF1040" i="9"/>
  <c r="AF1044" i="9"/>
  <c r="AF1039" i="9"/>
  <c r="AF1034" i="9"/>
  <c r="AF1038" i="9"/>
  <c r="AF1036" i="9"/>
  <c r="D1019" i="9"/>
  <c r="AB1019" i="9" s="1"/>
  <c r="AD1019" i="9" s="1"/>
  <c r="AF1037" i="9"/>
  <c r="AF1042" i="9"/>
  <c r="AF1041" i="9"/>
  <c r="AF1030" i="9"/>
  <c r="AF1031" i="9"/>
  <c r="AF1032" i="9"/>
  <c r="AF1033" i="9"/>
  <c r="T1030" i="9"/>
  <c r="E1018" i="9"/>
  <c r="AC1018" i="9" s="1"/>
  <c r="F899" i="9"/>
  <c r="AF1029" i="9"/>
  <c r="U1026" i="9"/>
  <c r="V1026" i="9"/>
  <c r="V1027" i="9"/>
  <c r="U1027" i="9"/>
  <c r="AF1018" i="9"/>
  <c r="AF1022" i="9"/>
  <c r="AF1025" i="9"/>
  <c r="AF1028" i="9"/>
  <c r="W1028" i="9"/>
  <c r="AE1028" i="9" s="1"/>
  <c r="AA1026" i="9"/>
  <c r="AF1027" i="9" s="1"/>
  <c r="AF1023" i="9"/>
  <c r="AF1024" i="9"/>
  <c r="AF1020" i="9"/>
  <c r="AE1018" i="9"/>
  <c r="AF1019" i="9"/>
  <c r="AB1018" i="9"/>
  <c r="AD1018" i="9" s="1"/>
  <c r="AF1021" i="9"/>
  <c r="AB1017" i="9"/>
  <c r="AD1017" i="9" s="1"/>
  <c r="AC1017" i="9"/>
  <c r="AB1016" i="9"/>
  <c r="AB1015" i="9"/>
  <c r="AA1016" i="9"/>
  <c r="P1016" i="9"/>
  <c r="O1016" i="9"/>
  <c r="M1016" i="9"/>
  <c r="P1015" i="9"/>
  <c r="O1015" i="9"/>
  <c r="M1015" i="9"/>
  <c r="H1016" i="9"/>
  <c r="G1016" i="9"/>
  <c r="F1016" i="9"/>
  <c r="E1016" i="9"/>
  <c r="H1015" i="9"/>
  <c r="G1015" i="9"/>
  <c r="F1015" i="9"/>
  <c r="E1015" i="9"/>
  <c r="AC1015" i="9" s="1"/>
  <c r="AA1015" i="9"/>
  <c r="D62" i="11"/>
  <c r="E62" i="11" s="1"/>
  <c r="C62" i="11"/>
  <c r="AB1014" i="9"/>
  <c r="P1014" i="9"/>
  <c r="O1014" i="9"/>
  <c r="M1014" i="9"/>
  <c r="H1014" i="9"/>
  <c r="G1014" i="9"/>
  <c r="F1014" i="9"/>
  <c r="E1014" i="9"/>
  <c r="AA1014" i="9"/>
  <c r="AB1013" i="9"/>
  <c r="P1013" i="9"/>
  <c r="O1013" i="9"/>
  <c r="M1013" i="9"/>
  <c r="H1013" i="9"/>
  <c r="G1013" i="9"/>
  <c r="F1013" i="9"/>
  <c r="E1013" i="9"/>
  <c r="AA1013" i="9"/>
  <c r="AB1012" i="9"/>
  <c r="P1012" i="9"/>
  <c r="O1012" i="9"/>
  <c r="M1012" i="9"/>
  <c r="H1012" i="9"/>
  <c r="G1012" i="9"/>
  <c r="F1012" i="9"/>
  <c r="E1012" i="9"/>
  <c r="AA1012" i="9"/>
  <c r="AB1011" i="9"/>
  <c r="AB1010" i="9"/>
  <c r="P1011" i="9"/>
  <c r="O1011" i="9"/>
  <c r="M1011" i="9"/>
  <c r="P1010" i="9"/>
  <c r="O1010" i="9"/>
  <c r="M1010" i="9"/>
  <c r="AA1011" i="9"/>
  <c r="AD1011" i="9" s="1"/>
  <c r="AA1010" i="9"/>
  <c r="AD1010" i="9" s="1"/>
  <c r="H1011" i="9"/>
  <c r="G1011" i="9"/>
  <c r="F1011" i="9"/>
  <c r="E1011" i="9"/>
  <c r="H1010" i="9"/>
  <c r="G1010" i="9"/>
  <c r="F1010" i="9"/>
  <c r="E1010" i="9"/>
  <c r="AB1009" i="9"/>
  <c r="AA1009" i="9"/>
  <c r="AB1008" i="9"/>
  <c r="AA1008" i="9"/>
  <c r="P1009" i="9"/>
  <c r="O1009" i="9"/>
  <c r="M1009" i="9"/>
  <c r="P1008" i="9"/>
  <c r="O1008" i="9"/>
  <c r="M1008" i="9"/>
  <c r="H1009" i="9"/>
  <c r="G1009" i="9"/>
  <c r="F1009" i="9"/>
  <c r="E1009" i="9"/>
  <c r="H1008" i="9"/>
  <c r="G1008" i="9"/>
  <c r="F1008" i="9"/>
  <c r="E1008" i="9"/>
  <c r="AB1007" i="9"/>
  <c r="P1007" i="9"/>
  <c r="O1007" i="9"/>
  <c r="M1007" i="9"/>
  <c r="H1007" i="9"/>
  <c r="G1007" i="9"/>
  <c r="F1007" i="9"/>
  <c r="E1007" i="9"/>
  <c r="AA1007" i="9"/>
  <c r="E61" i="11"/>
  <c r="C61" i="11"/>
  <c r="D61" i="11"/>
  <c r="D1006" i="9"/>
  <c r="P1006" i="9"/>
  <c r="O1006" i="9"/>
  <c r="M1006" i="9"/>
  <c r="AA1006" i="9"/>
  <c r="AB1005" i="9"/>
  <c r="P1005" i="9"/>
  <c r="O1005" i="9"/>
  <c r="M1005" i="9"/>
  <c r="H1005" i="9"/>
  <c r="G1005" i="9"/>
  <c r="E1005" i="9"/>
  <c r="AA1005" i="9"/>
  <c r="AB1004" i="9"/>
  <c r="P1004" i="9"/>
  <c r="O1004" i="9"/>
  <c r="M1004" i="9"/>
  <c r="H1004" i="9"/>
  <c r="G1004" i="9"/>
  <c r="E1004" i="9"/>
  <c r="AA1004" i="9"/>
  <c r="AB1003" i="9"/>
  <c r="AB1002" i="9"/>
  <c r="P1003" i="9"/>
  <c r="O1003" i="9"/>
  <c r="M1003" i="9"/>
  <c r="P1002" i="9"/>
  <c r="O1002" i="9"/>
  <c r="M1002" i="9"/>
  <c r="H1003" i="9"/>
  <c r="G1003" i="9"/>
  <c r="E1003" i="9"/>
  <c r="H1002" i="9"/>
  <c r="G1002" i="9"/>
  <c r="E1002" i="9"/>
  <c r="AA1003" i="9"/>
  <c r="AA1002" i="9"/>
  <c r="AB1001" i="9"/>
  <c r="P1001" i="9"/>
  <c r="O1001" i="9"/>
  <c r="M1001" i="9"/>
  <c r="H1001" i="9"/>
  <c r="G1001" i="9"/>
  <c r="E1001" i="9"/>
  <c r="AA1001" i="9"/>
  <c r="AB1000" i="9"/>
  <c r="P1000" i="9"/>
  <c r="O1000" i="9"/>
  <c r="M1000" i="9"/>
  <c r="H1000" i="9"/>
  <c r="G1000" i="9"/>
  <c r="E1000" i="9"/>
  <c r="AA1000" i="9"/>
  <c r="AB999" i="9"/>
  <c r="P999" i="9"/>
  <c r="O999" i="9"/>
  <c r="M999" i="9"/>
  <c r="H999" i="9"/>
  <c r="G999" i="9"/>
  <c r="E999" i="9"/>
  <c r="AA999" i="9"/>
  <c r="AB998" i="9"/>
  <c r="P998" i="9"/>
  <c r="O998" i="9"/>
  <c r="M998" i="9"/>
  <c r="H998" i="9"/>
  <c r="G998" i="9"/>
  <c r="E998" i="9"/>
  <c r="AA998" i="9"/>
  <c r="AB997" i="9"/>
  <c r="P997" i="9"/>
  <c r="O997" i="9"/>
  <c r="M997" i="9"/>
  <c r="H997" i="9"/>
  <c r="G997" i="9"/>
  <c r="E997" i="9"/>
  <c r="AA997" i="9"/>
  <c r="AA996" i="9"/>
  <c r="AB996" i="9"/>
  <c r="P996" i="9"/>
  <c r="O996" i="9"/>
  <c r="M996" i="9"/>
  <c r="H996" i="9"/>
  <c r="G996" i="9"/>
  <c r="E996" i="9"/>
  <c r="AD1014" i="9" l="1"/>
  <c r="AD1015" i="9"/>
  <c r="AD1013" i="9"/>
  <c r="AC1008" i="9"/>
  <c r="F1019" i="9"/>
  <c r="D1020" i="9"/>
  <c r="AB1020" i="9" s="1"/>
  <c r="AD1020" i="9" s="1"/>
  <c r="AD1012" i="9"/>
  <c r="E1019" i="9"/>
  <c r="AC1019" i="9" s="1"/>
  <c r="AD1007" i="9"/>
  <c r="AD1003" i="9"/>
  <c r="AD1009" i="9"/>
  <c r="AD1016" i="9"/>
  <c r="AD997" i="9"/>
  <c r="AD998" i="9"/>
  <c r="AD999" i="9"/>
  <c r="AD1000" i="9"/>
  <c r="AD1001" i="9"/>
  <c r="AD1002" i="9"/>
  <c r="AD1004" i="9"/>
  <c r="AD1005" i="9"/>
  <c r="AC1009" i="9"/>
  <c r="V1030" i="9"/>
  <c r="T1031" i="9"/>
  <c r="U1030" i="9"/>
  <c r="AL4" i="7"/>
  <c r="AI5" i="7" s="1"/>
  <c r="AL5" i="7" s="1"/>
  <c r="F1006" i="9"/>
  <c r="E1006" i="9"/>
  <c r="AC1006" i="9" s="1"/>
  <c r="AC1003" i="9"/>
  <c r="AD996" i="9"/>
  <c r="AD1008" i="9"/>
  <c r="AF1026" i="9"/>
  <c r="AC1011" i="9"/>
  <c r="AC1005" i="9"/>
  <c r="AC1013" i="9"/>
  <c r="AC997" i="9"/>
  <c r="AC1007" i="9"/>
  <c r="AE1014" i="9"/>
  <c r="AF1015" i="9"/>
  <c r="AC1004" i="9"/>
  <c r="AC1012" i="9"/>
  <c r="AC1014" i="9"/>
  <c r="AF1005" i="9"/>
  <c r="AF1007" i="9"/>
  <c r="AC1016" i="9"/>
  <c r="AE1003" i="9"/>
  <c r="AC1002" i="9"/>
  <c r="AE1012" i="9"/>
  <c r="AF1013" i="9"/>
  <c r="AF1016" i="9"/>
  <c r="AE1017" i="9"/>
  <c r="AF1017" i="9"/>
  <c r="AC1010" i="9"/>
  <c r="AF1010" i="9"/>
  <c r="AF997" i="9"/>
  <c r="AF1014" i="9"/>
  <c r="AE1015" i="9"/>
  <c r="AE998" i="9"/>
  <c r="AC1000" i="9"/>
  <c r="AE1007" i="9"/>
  <c r="AF1008" i="9"/>
  <c r="AF1011" i="9"/>
  <c r="AE1013" i="9"/>
  <c r="AE1016" i="9"/>
  <c r="AF1012" i="9"/>
  <c r="AE1002" i="9"/>
  <c r="AE1010" i="9"/>
  <c r="AF1000" i="9"/>
  <c r="AF1009" i="9"/>
  <c r="AE1011" i="9"/>
  <c r="AF998" i="9"/>
  <c r="AE997" i="9"/>
  <c r="AE1004" i="9"/>
  <c r="AE1009" i="9"/>
  <c r="AE1008" i="9"/>
  <c r="AF1002" i="9"/>
  <c r="AF1004" i="9"/>
  <c r="AF1001" i="9"/>
  <c r="AB1006" i="9"/>
  <c r="AD1006" i="9" s="1"/>
  <c r="AC998" i="9"/>
  <c r="AC1001" i="9"/>
  <c r="AE1006" i="9"/>
  <c r="AF1006" i="9"/>
  <c r="AF1003" i="9"/>
  <c r="AE1005" i="9"/>
  <c r="AC999" i="9"/>
  <c r="AE999" i="9"/>
  <c r="AE1000" i="9"/>
  <c r="AF999" i="9"/>
  <c r="AC996" i="9"/>
  <c r="AE1001" i="9"/>
  <c r="AB995" i="9"/>
  <c r="P995" i="9"/>
  <c r="O995" i="9"/>
  <c r="M995" i="9"/>
  <c r="H995" i="9"/>
  <c r="G995" i="9"/>
  <c r="E995" i="9"/>
  <c r="AA995" i="9"/>
  <c r="D60" i="11"/>
  <c r="E60" i="11" s="1"/>
  <c r="C60" i="11"/>
  <c r="P994" i="9"/>
  <c r="O994" i="9"/>
  <c r="M994" i="9"/>
  <c r="AA994" i="9"/>
  <c r="D994" i="9"/>
  <c r="F994" i="9" s="1"/>
  <c r="AB993" i="9"/>
  <c r="P993" i="9"/>
  <c r="O993" i="9"/>
  <c r="M993" i="9"/>
  <c r="H993" i="9"/>
  <c r="G993" i="9"/>
  <c r="E993" i="9"/>
  <c r="AA993" i="9"/>
  <c r="AB992" i="9"/>
  <c r="AA992" i="9"/>
  <c r="P992" i="9"/>
  <c r="O992" i="9"/>
  <c r="M992" i="9"/>
  <c r="H992" i="9"/>
  <c r="G992" i="9"/>
  <c r="E992" i="9"/>
  <c r="AB991" i="9"/>
  <c r="P991" i="9"/>
  <c r="O991" i="9"/>
  <c r="M991" i="9"/>
  <c r="H991" i="9"/>
  <c r="G991" i="9"/>
  <c r="E991" i="9"/>
  <c r="AA991" i="9"/>
  <c r="AB990" i="9"/>
  <c r="P990" i="9"/>
  <c r="O990" i="9"/>
  <c r="M990" i="9"/>
  <c r="AA990" i="9"/>
  <c r="H990" i="9"/>
  <c r="G990" i="9"/>
  <c r="E990" i="9"/>
  <c r="AB989" i="9"/>
  <c r="P989" i="9"/>
  <c r="O989" i="9"/>
  <c r="M989" i="9"/>
  <c r="H989" i="9"/>
  <c r="G989" i="9"/>
  <c r="E989" i="9"/>
  <c r="AA989" i="9"/>
  <c r="AB988" i="9"/>
  <c r="P988" i="9"/>
  <c r="O988" i="9"/>
  <c r="M988" i="9"/>
  <c r="H988" i="9"/>
  <c r="G988" i="9"/>
  <c r="E988" i="9"/>
  <c r="AA988" i="9"/>
  <c r="AB987" i="9"/>
  <c r="P987" i="9"/>
  <c r="O987" i="9"/>
  <c r="M987" i="9"/>
  <c r="H987" i="9"/>
  <c r="G987" i="9"/>
  <c r="E987" i="9"/>
  <c r="AA987" i="9"/>
  <c r="E59" i="11"/>
  <c r="D59" i="11"/>
  <c r="C59" i="11"/>
  <c r="D984" i="9"/>
  <c r="F984" i="9" s="1"/>
  <c r="AB986" i="9"/>
  <c r="E985" i="9"/>
  <c r="G985" i="9"/>
  <c r="H985" i="9"/>
  <c r="H986" i="9"/>
  <c r="G986" i="9"/>
  <c r="E986" i="9"/>
  <c r="P986" i="9"/>
  <c r="O986" i="9"/>
  <c r="M986" i="9"/>
  <c r="AA986" i="9"/>
  <c r="AB985" i="9"/>
  <c r="P985" i="9"/>
  <c r="O985" i="9"/>
  <c r="M985" i="9"/>
  <c r="AA985" i="9"/>
  <c r="P984" i="9"/>
  <c r="O984" i="9"/>
  <c r="M984" i="9"/>
  <c r="AA984" i="9"/>
  <c r="AB983" i="9"/>
  <c r="AB982" i="9"/>
  <c r="P983" i="9"/>
  <c r="O983" i="9"/>
  <c r="M983" i="9"/>
  <c r="P982" i="9"/>
  <c r="O982" i="9"/>
  <c r="M982" i="9"/>
  <c r="AA983" i="9"/>
  <c r="AA982" i="9"/>
  <c r="H983" i="9"/>
  <c r="G983" i="9"/>
  <c r="E983" i="9"/>
  <c r="H982" i="9"/>
  <c r="G982" i="9"/>
  <c r="E982" i="9"/>
  <c r="AB981" i="9"/>
  <c r="P981" i="9"/>
  <c r="O981" i="9"/>
  <c r="M981" i="9"/>
  <c r="H981" i="9"/>
  <c r="G981" i="9"/>
  <c r="E981" i="9"/>
  <c r="AA981" i="9"/>
  <c r="E1020" i="9" l="1"/>
  <c r="AC1020" i="9" s="1"/>
  <c r="D1021" i="9"/>
  <c r="AB1021" i="9" s="1"/>
  <c r="AD1021" i="9" s="1"/>
  <c r="F1020" i="9"/>
  <c r="AD983" i="9"/>
  <c r="AD982" i="9"/>
  <c r="AD986" i="9"/>
  <c r="V1031" i="9"/>
  <c r="T1032" i="9"/>
  <c r="U1031" i="9"/>
  <c r="AD985" i="9"/>
  <c r="AD992" i="9"/>
  <c r="AD987" i="9"/>
  <c r="AD988" i="9"/>
  <c r="AD989" i="9"/>
  <c r="AD991" i="9"/>
  <c r="AD993" i="9"/>
  <c r="AF996" i="9"/>
  <c r="AD995" i="9"/>
  <c r="AD981" i="9"/>
  <c r="AD990" i="9"/>
  <c r="U1028" i="9"/>
  <c r="V1028" i="9"/>
  <c r="AB984" i="9"/>
  <c r="AD984" i="9" s="1"/>
  <c r="E994" i="9"/>
  <c r="AC994" i="9" s="1"/>
  <c r="AF986" i="9"/>
  <c r="AE993" i="9"/>
  <c r="AC993" i="9"/>
  <c r="AF993" i="9"/>
  <c r="AF992" i="9"/>
  <c r="AC992" i="9"/>
  <c r="AF982" i="9"/>
  <c r="AC991" i="9"/>
  <c r="AE992" i="9"/>
  <c r="E984" i="9"/>
  <c r="AC984" i="9" s="1"/>
  <c r="AE983" i="9"/>
  <c r="AC987" i="9"/>
  <c r="AC989" i="9"/>
  <c r="AC990" i="9"/>
  <c r="AF994" i="9"/>
  <c r="AC995" i="9"/>
  <c r="AC983" i="9"/>
  <c r="AC988" i="9"/>
  <c r="AB994" i="9"/>
  <c r="AD994" i="9" s="1"/>
  <c r="AF987" i="9"/>
  <c r="AE995" i="9"/>
  <c r="AE994" i="9"/>
  <c r="AF995" i="9"/>
  <c r="AC981" i="9"/>
  <c r="AE988" i="9"/>
  <c r="AF991" i="9"/>
  <c r="AE996" i="9"/>
  <c r="AE982" i="9"/>
  <c r="AF989" i="9"/>
  <c r="AF988" i="9"/>
  <c r="AE990" i="9"/>
  <c r="AC982" i="9"/>
  <c r="AC985" i="9"/>
  <c r="AE987" i="9"/>
  <c r="AF990" i="9"/>
  <c r="AC986" i="9"/>
  <c r="AE989" i="9"/>
  <c r="AF985" i="9"/>
  <c r="AE991" i="9"/>
  <c r="AF983" i="9"/>
  <c r="AE984" i="9"/>
  <c r="AF984" i="9"/>
  <c r="AE986" i="9"/>
  <c r="AE985" i="9"/>
  <c r="AB980" i="9"/>
  <c r="P980" i="9"/>
  <c r="O980" i="9"/>
  <c r="M980" i="9"/>
  <c r="H980" i="9"/>
  <c r="G980" i="9"/>
  <c r="E980" i="9"/>
  <c r="AA980" i="9"/>
  <c r="AB979" i="9"/>
  <c r="P979" i="9"/>
  <c r="O979" i="9"/>
  <c r="M979" i="9"/>
  <c r="H979" i="9"/>
  <c r="G979" i="9"/>
  <c r="E979" i="9"/>
  <c r="AA979" i="9"/>
  <c r="AB978" i="9"/>
  <c r="AB977" i="9"/>
  <c r="AA978" i="9"/>
  <c r="P978" i="9"/>
  <c r="O978" i="9"/>
  <c r="M978" i="9"/>
  <c r="H978" i="9"/>
  <c r="G978" i="9"/>
  <c r="E978" i="9"/>
  <c r="P977" i="9"/>
  <c r="O977" i="9"/>
  <c r="M977" i="9"/>
  <c r="H977" i="9"/>
  <c r="G977" i="9"/>
  <c r="E977" i="9"/>
  <c r="AA977" i="9"/>
  <c r="AB976" i="9"/>
  <c r="P976" i="9"/>
  <c r="O976" i="9"/>
  <c r="M976" i="9"/>
  <c r="H976" i="9"/>
  <c r="G976" i="9"/>
  <c r="E976" i="9"/>
  <c r="AA976" i="9"/>
  <c r="AB975" i="9"/>
  <c r="P975" i="9"/>
  <c r="O975" i="9"/>
  <c r="M975" i="9"/>
  <c r="H975" i="9"/>
  <c r="G975" i="9"/>
  <c r="E975" i="9"/>
  <c r="AA975" i="9"/>
  <c r="P974" i="9"/>
  <c r="O974" i="9"/>
  <c r="M974" i="9"/>
  <c r="D974" i="9"/>
  <c r="F974" i="9" s="1"/>
  <c r="AA974" i="9"/>
  <c r="AJ58" i="9"/>
  <c r="AJ51" i="9"/>
  <c r="AJ52" i="9"/>
  <c r="AJ53" i="9"/>
  <c r="AJ55" i="9"/>
  <c r="AJ56" i="9"/>
  <c r="AJ57" i="9"/>
  <c r="AB973" i="9"/>
  <c r="P973" i="9"/>
  <c r="O973" i="9"/>
  <c r="M973" i="9"/>
  <c r="H973" i="9"/>
  <c r="G973" i="9"/>
  <c r="E973" i="9"/>
  <c r="AA973" i="9"/>
  <c r="AB972" i="9"/>
  <c r="P972" i="9"/>
  <c r="O972" i="9"/>
  <c r="M972" i="9"/>
  <c r="H972" i="9"/>
  <c r="G972" i="9"/>
  <c r="E972" i="9"/>
  <c r="AA972" i="9"/>
  <c r="AB971" i="9"/>
  <c r="AB970" i="9"/>
  <c r="AB969" i="9"/>
  <c r="P971" i="9"/>
  <c r="O971" i="9"/>
  <c r="M971" i="9"/>
  <c r="P970" i="9"/>
  <c r="O970" i="9"/>
  <c r="M970" i="9"/>
  <c r="P969" i="9"/>
  <c r="O969" i="9"/>
  <c r="M969" i="9"/>
  <c r="AA971" i="9"/>
  <c r="AA970" i="9"/>
  <c r="AA969" i="9"/>
  <c r="H971" i="9"/>
  <c r="G971" i="9"/>
  <c r="E971" i="9"/>
  <c r="H970" i="9"/>
  <c r="G970" i="9"/>
  <c r="E970" i="9"/>
  <c r="H969" i="9"/>
  <c r="G969" i="9"/>
  <c r="E969" i="9"/>
  <c r="AB968" i="9"/>
  <c r="P968" i="9"/>
  <c r="O968" i="9"/>
  <c r="M968" i="9"/>
  <c r="H968" i="9"/>
  <c r="G968" i="9"/>
  <c r="E968" i="9"/>
  <c r="AA968" i="9"/>
  <c r="AB967" i="9"/>
  <c r="AA967" i="9"/>
  <c r="P967" i="9"/>
  <c r="O967" i="9"/>
  <c r="M967" i="9"/>
  <c r="H967" i="9"/>
  <c r="G967" i="9"/>
  <c r="E967" i="9"/>
  <c r="AB966" i="9"/>
  <c r="AB965" i="9"/>
  <c r="AB964" i="9"/>
  <c r="AB963" i="9"/>
  <c r="AA966" i="9"/>
  <c r="AA965" i="9"/>
  <c r="AA964" i="9"/>
  <c r="AA963" i="9"/>
  <c r="P966" i="9"/>
  <c r="O966" i="9"/>
  <c r="M966" i="9"/>
  <c r="P965" i="9"/>
  <c r="O965" i="9"/>
  <c r="M965" i="9"/>
  <c r="P964" i="9"/>
  <c r="O964" i="9"/>
  <c r="M964" i="9"/>
  <c r="P963" i="9"/>
  <c r="O963" i="9"/>
  <c r="M963" i="9"/>
  <c r="P962" i="9"/>
  <c r="O962" i="9"/>
  <c r="M962" i="9"/>
  <c r="H966" i="9"/>
  <c r="G966" i="9"/>
  <c r="E966" i="9"/>
  <c r="H965" i="9"/>
  <c r="G965" i="9"/>
  <c r="E965" i="9"/>
  <c r="H964" i="9"/>
  <c r="G964" i="9"/>
  <c r="E964" i="9"/>
  <c r="H963" i="9"/>
  <c r="G963" i="9"/>
  <c r="E963" i="9"/>
  <c r="D962" i="9"/>
  <c r="F962" i="9" s="1"/>
  <c r="AA962" i="9"/>
  <c r="AB961" i="9"/>
  <c r="AB960" i="9"/>
  <c r="AA961" i="9"/>
  <c r="AA960" i="9"/>
  <c r="P961" i="9"/>
  <c r="O961" i="9"/>
  <c r="M961" i="9"/>
  <c r="P960" i="9"/>
  <c r="O960" i="9"/>
  <c r="M960" i="9"/>
  <c r="H961" i="9"/>
  <c r="G961" i="9"/>
  <c r="E961" i="9"/>
  <c r="H960" i="9"/>
  <c r="G960" i="9"/>
  <c r="E960" i="9"/>
  <c r="AB959" i="9"/>
  <c r="P959" i="9"/>
  <c r="O959" i="9"/>
  <c r="M959" i="9"/>
  <c r="H959" i="9"/>
  <c r="G959" i="9"/>
  <c r="E959" i="9"/>
  <c r="AA959" i="9"/>
  <c r="AB958" i="9"/>
  <c r="P958" i="9"/>
  <c r="O958" i="9"/>
  <c r="M958" i="9"/>
  <c r="H958" i="9"/>
  <c r="G958" i="9"/>
  <c r="E958" i="9"/>
  <c r="AA958" i="9"/>
  <c r="D58" i="11"/>
  <c r="E58" i="11" s="1"/>
  <c r="C58" i="11"/>
  <c r="AB957" i="9"/>
  <c r="P957" i="9"/>
  <c r="O957" i="9"/>
  <c r="M957" i="9"/>
  <c r="H957" i="9"/>
  <c r="G957" i="9"/>
  <c r="E957" i="9"/>
  <c r="AA957" i="9"/>
  <c r="AB956" i="9"/>
  <c r="P956" i="9"/>
  <c r="O956" i="9"/>
  <c r="M956" i="9"/>
  <c r="H956" i="9"/>
  <c r="G956" i="9"/>
  <c r="E956" i="9"/>
  <c r="AA956" i="9"/>
  <c r="AB955" i="9"/>
  <c r="AB954" i="9"/>
  <c r="AB953" i="9"/>
  <c r="AA955" i="9"/>
  <c r="AA954" i="9"/>
  <c r="P955" i="9"/>
  <c r="O955" i="9"/>
  <c r="M955" i="9"/>
  <c r="P954" i="9"/>
  <c r="O954" i="9"/>
  <c r="M954" i="9"/>
  <c r="P953" i="9"/>
  <c r="O953" i="9"/>
  <c r="M953" i="9"/>
  <c r="AA953" i="9"/>
  <c r="H955" i="9"/>
  <c r="G955" i="9"/>
  <c r="E955" i="9"/>
  <c r="H954" i="9"/>
  <c r="G954" i="9"/>
  <c r="E954" i="9"/>
  <c r="H953" i="9"/>
  <c r="G953" i="9"/>
  <c r="E953" i="9"/>
  <c r="AA952" i="9"/>
  <c r="P952" i="9"/>
  <c r="O952" i="9"/>
  <c r="M952" i="9"/>
  <c r="D952" i="9"/>
  <c r="F952" i="9" s="1"/>
  <c r="AB951" i="9"/>
  <c r="AA951" i="9"/>
  <c r="P951" i="9"/>
  <c r="O951" i="9"/>
  <c r="M951" i="9"/>
  <c r="H951" i="9"/>
  <c r="G951" i="9"/>
  <c r="E951" i="9"/>
  <c r="AB950" i="9"/>
  <c r="AB949" i="9"/>
  <c r="AB948" i="9"/>
  <c r="AA950" i="9"/>
  <c r="AA949" i="9"/>
  <c r="P950" i="9"/>
  <c r="O950" i="9"/>
  <c r="M950" i="9"/>
  <c r="P949" i="9"/>
  <c r="O949" i="9"/>
  <c r="M949" i="9"/>
  <c r="P948" i="9"/>
  <c r="O948" i="9"/>
  <c r="M948" i="9"/>
  <c r="AA948" i="9"/>
  <c r="H950" i="9"/>
  <c r="G950" i="9"/>
  <c r="E950" i="9"/>
  <c r="H949" i="9"/>
  <c r="G949" i="9"/>
  <c r="E949" i="9"/>
  <c r="H948" i="9"/>
  <c r="G948" i="9"/>
  <c r="E948" i="9"/>
  <c r="AB947" i="9"/>
  <c r="P947" i="9"/>
  <c r="O947" i="9"/>
  <c r="M947" i="9"/>
  <c r="H947" i="9"/>
  <c r="G947" i="9"/>
  <c r="E947" i="9"/>
  <c r="AA947" i="9"/>
  <c r="AB946" i="9"/>
  <c r="AB945" i="9"/>
  <c r="AA946" i="9"/>
  <c r="P946" i="9"/>
  <c r="O946" i="9"/>
  <c r="M946" i="9"/>
  <c r="P945" i="9"/>
  <c r="O945" i="9"/>
  <c r="M945" i="9"/>
  <c r="AA945" i="9"/>
  <c r="AD945" i="9" s="1"/>
  <c r="H946" i="9"/>
  <c r="G946" i="9"/>
  <c r="E946" i="9"/>
  <c r="H945" i="9"/>
  <c r="G945" i="9"/>
  <c r="E945" i="9"/>
  <c r="AB944" i="9"/>
  <c r="P944" i="9"/>
  <c r="O944" i="9"/>
  <c r="M944" i="9"/>
  <c r="H944" i="9"/>
  <c r="G944" i="9"/>
  <c r="E944" i="9"/>
  <c r="D943" i="9"/>
  <c r="F943" i="9" s="1"/>
  <c r="AA944" i="9"/>
  <c r="AD944" i="9" s="1"/>
  <c r="AA943" i="9"/>
  <c r="P943" i="9"/>
  <c r="O943" i="9"/>
  <c r="M943" i="9"/>
  <c r="D57" i="11"/>
  <c r="E57" i="11" s="1"/>
  <c r="C57" i="11"/>
  <c r="E938" i="9"/>
  <c r="G938" i="9"/>
  <c r="H938" i="9"/>
  <c r="AB942" i="9"/>
  <c r="AB941" i="9"/>
  <c r="AB940" i="9"/>
  <c r="AB939" i="9"/>
  <c r="AB938" i="9"/>
  <c r="AA942" i="9"/>
  <c r="AA941" i="9"/>
  <c r="AA940" i="9"/>
  <c r="AA939" i="9"/>
  <c r="P942" i="9"/>
  <c r="O942" i="9"/>
  <c r="M942" i="9"/>
  <c r="P941" i="9"/>
  <c r="O941" i="9"/>
  <c r="M941" i="9"/>
  <c r="P940" i="9"/>
  <c r="O940" i="9"/>
  <c r="M940" i="9"/>
  <c r="P939" i="9"/>
  <c r="O939" i="9"/>
  <c r="M939" i="9"/>
  <c r="H942" i="9"/>
  <c r="G942" i="9"/>
  <c r="E942" i="9"/>
  <c r="H941" i="9"/>
  <c r="G941" i="9"/>
  <c r="E941" i="9"/>
  <c r="H940" i="9"/>
  <c r="G940" i="9"/>
  <c r="E940" i="9"/>
  <c r="H939" i="9"/>
  <c r="G939" i="9"/>
  <c r="E939" i="9"/>
  <c r="P938" i="9"/>
  <c r="O938" i="9"/>
  <c r="M938" i="9"/>
  <c r="AA938" i="9"/>
  <c r="AD938" i="9" s="1"/>
  <c r="AB937" i="9"/>
  <c r="AA937" i="9"/>
  <c r="P937" i="9"/>
  <c r="O937" i="9"/>
  <c r="M937" i="9"/>
  <c r="H937" i="9"/>
  <c r="G937" i="9"/>
  <c r="E937" i="9"/>
  <c r="AB936" i="9"/>
  <c r="P936" i="9"/>
  <c r="O936" i="9"/>
  <c r="M936" i="9"/>
  <c r="H936" i="9"/>
  <c r="G936" i="9"/>
  <c r="E936" i="9"/>
  <c r="AA936" i="9"/>
  <c r="AB935" i="9"/>
  <c r="P935" i="9"/>
  <c r="O935" i="9"/>
  <c r="M935" i="9"/>
  <c r="H935" i="9"/>
  <c r="G935" i="9"/>
  <c r="E935" i="9"/>
  <c r="AA935" i="9"/>
  <c r="AB934" i="9"/>
  <c r="P934" i="9"/>
  <c r="O934" i="9"/>
  <c r="M934" i="9"/>
  <c r="H934" i="9"/>
  <c r="G934" i="9"/>
  <c r="E934" i="9"/>
  <c r="AA934" i="9"/>
  <c r="AB933" i="9"/>
  <c r="P933" i="9"/>
  <c r="O933" i="9"/>
  <c r="M933" i="9"/>
  <c r="H933" i="9"/>
  <c r="G933" i="9"/>
  <c r="E933" i="9"/>
  <c r="AA933" i="9"/>
  <c r="AB932" i="9"/>
  <c r="P932" i="9"/>
  <c r="O932" i="9"/>
  <c r="M932" i="9"/>
  <c r="H932" i="9"/>
  <c r="G932" i="9"/>
  <c r="E932" i="9"/>
  <c r="AA932" i="9"/>
  <c r="E930" i="9"/>
  <c r="G930" i="9"/>
  <c r="H930" i="9"/>
  <c r="D929" i="9"/>
  <c r="F929" i="9" s="1"/>
  <c r="AB931" i="9"/>
  <c r="P931" i="9"/>
  <c r="O931" i="9"/>
  <c r="M931" i="9"/>
  <c r="H931" i="9"/>
  <c r="G931" i="9"/>
  <c r="E931" i="9"/>
  <c r="AA931" i="9"/>
  <c r="P930" i="9"/>
  <c r="O930" i="9"/>
  <c r="M930" i="9"/>
  <c r="AA930" i="9"/>
  <c r="P929" i="9"/>
  <c r="O929" i="9"/>
  <c r="M929" i="9"/>
  <c r="AA929" i="9"/>
  <c r="AB928" i="9"/>
  <c r="P928" i="9"/>
  <c r="O928" i="9"/>
  <c r="M928" i="9"/>
  <c r="H928" i="9"/>
  <c r="G928" i="9"/>
  <c r="E928" i="9"/>
  <c r="AA928" i="9"/>
  <c r="AB927" i="9"/>
  <c r="AB926" i="9"/>
  <c r="P927" i="9"/>
  <c r="O927" i="9"/>
  <c r="M927" i="9"/>
  <c r="P926" i="9"/>
  <c r="O926" i="9"/>
  <c r="M926" i="9"/>
  <c r="H927" i="9"/>
  <c r="G927" i="9"/>
  <c r="E927" i="9"/>
  <c r="H926" i="9"/>
  <c r="G926" i="9"/>
  <c r="E926" i="9"/>
  <c r="AA927" i="9"/>
  <c r="AA926" i="9"/>
  <c r="AB925" i="9"/>
  <c r="P925" i="9"/>
  <c r="O925" i="9"/>
  <c r="M925" i="9"/>
  <c r="H925" i="9"/>
  <c r="G925" i="9"/>
  <c r="E925" i="9"/>
  <c r="AA925" i="9"/>
  <c r="AB924" i="9"/>
  <c r="AB923" i="9"/>
  <c r="P924" i="9"/>
  <c r="O924" i="9"/>
  <c r="M924" i="9"/>
  <c r="P923" i="9"/>
  <c r="O923" i="9"/>
  <c r="M923" i="9"/>
  <c r="H924" i="9"/>
  <c r="G924" i="9"/>
  <c r="E924" i="9"/>
  <c r="H923" i="9"/>
  <c r="G923" i="9"/>
  <c r="E923" i="9"/>
  <c r="AA924" i="9"/>
  <c r="AA923" i="9"/>
  <c r="AB922" i="9"/>
  <c r="AA922" i="9"/>
  <c r="P922" i="9"/>
  <c r="O922" i="9"/>
  <c r="M922" i="9"/>
  <c r="M921" i="9"/>
  <c r="O921" i="9"/>
  <c r="P921" i="9"/>
  <c r="H922" i="9"/>
  <c r="G922" i="9"/>
  <c r="E922" i="9"/>
  <c r="D921" i="9"/>
  <c r="F921" i="9" s="1"/>
  <c r="AA921" i="9"/>
  <c r="AB920" i="9"/>
  <c r="AB919" i="9"/>
  <c r="AB918" i="9"/>
  <c r="AA920" i="9"/>
  <c r="AA919" i="9"/>
  <c r="P920" i="9"/>
  <c r="O920" i="9"/>
  <c r="M920" i="9"/>
  <c r="P919" i="9"/>
  <c r="O919" i="9"/>
  <c r="M919" i="9"/>
  <c r="H920" i="9"/>
  <c r="G920" i="9"/>
  <c r="E920" i="9"/>
  <c r="H919" i="9"/>
  <c r="G919" i="9"/>
  <c r="E919" i="9"/>
  <c r="P918" i="9"/>
  <c r="O918" i="9"/>
  <c r="M918" i="9"/>
  <c r="H918" i="9"/>
  <c r="G918" i="9"/>
  <c r="E918" i="9"/>
  <c r="AA918" i="9"/>
  <c r="D56" i="11"/>
  <c r="E56" i="11" s="1"/>
  <c r="C56" i="11"/>
  <c r="AB917" i="9"/>
  <c r="P917" i="9"/>
  <c r="O917" i="9"/>
  <c r="M917" i="9"/>
  <c r="H917" i="9"/>
  <c r="G917" i="9"/>
  <c r="E917" i="9"/>
  <c r="AA917" i="9"/>
  <c r="AB916" i="9"/>
  <c r="P916" i="9"/>
  <c r="O916" i="9"/>
  <c r="M916" i="9"/>
  <c r="H916" i="9"/>
  <c r="G916" i="9"/>
  <c r="E916" i="9"/>
  <c r="AA916" i="9"/>
  <c r="AB915" i="9"/>
  <c r="P915" i="9"/>
  <c r="O915" i="9"/>
  <c r="M915" i="9"/>
  <c r="H915" i="9"/>
  <c r="G915" i="9"/>
  <c r="E915" i="9"/>
  <c r="AA915" i="9"/>
  <c r="AB914" i="9"/>
  <c r="P914" i="9"/>
  <c r="O914" i="9"/>
  <c r="M914" i="9"/>
  <c r="H914" i="9"/>
  <c r="G914" i="9"/>
  <c r="E914" i="9"/>
  <c r="AA914" i="9"/>
  <c r="AB913" i="9"/>
  <c r="P913" i="9"/>
  <c r="O913" i="9"/>
  <c r="M913" i="9"/>
  <c r="H913" i="9"/>
  <c r="G913" i="9"/>
  <c r="E913" i="9"/>
  <c r="AA913" i="9"/>
  <c r="AB912" i="9"/>
  <c r="P912" i="9"/>
  <c r="O912" i="9"/>
  <c r="M912" i="9"/>
  <c r="H912" i="9"/>
  <c r="G912" i="9"/>
  <c r="E912" i="9"/>
  <c r="AA912" i="9"/>
  <c r="AB911" i="9"/>
  <c r="AA911" i="9"/>
  <c r="P911" i="9"/>
  <c r="O911" i="9"/>
  <c r="M911" i="9"/>
  <c r="P910" i="9"/>
  <c r="O910" i="9"/>
  <c r="M910" i="9"/>
  <c r="H911" i="9"/>
  <c r="G911" i="9"/>
  <c r="E911" i="9"/>
  <c r="AB910" i="9"/>
  <c r="D909" i="9"/>
  <c r="F909" i="9" s="1"/>
  <c r="AA910" i="9"/>
  <c r="H910" i="9"/>
  <c r="G910" i="9"/>
  <c r="E910" i="9"/>
  <c r="P909" i="9"/>
  <c r="O909" i="9"/>
  <c r="M909" i="9"/>
  <c r="AA909" i="9"/>
  <c r="AB908" i="9"/>
  <c r="P908" i="9"/>
  <c r="O908" i="9"/>
  <c r="M908" i="9"/>
  <c r="E908" i="9"/>
  <c r="G908" i="9"/>
  <c r="H908" i="9"/>
  <c r="AA899" i="9"/>
  <c r="AA908" i="9"/>
  <c r="AB907" i="9"/>
  <c r="P907" i="9"/>
  <c r="O907" i="9"/>
  <c r="M907" i="9"/>
  <c r="H907" i="9"/>
  <c r="G907" i="9"/>
  <c r="E907" i="9"/>
  <c r="AA907" i="9"/>
  <c r="AB906" i="9"/>
  <c r="P906" i="9"/>
  <c r="O906" i="9"/>
  <c r="M906" i="9"/>
  <c r="H906" i="9"/>
  <c r="G906" i="9"/>
  <c r="E906" i="9"/>
  <c r="AA906" i="9"/>
  <c r="AB905" i="9"/>
  <c r="AA905" i="9"/>
  <c r="P905" i="9"/>
  <c r="O905" i="9"/>
  <c r="M905" i="9"/>
  <c r="H905" i="9"/>
  <c r="G905" i="9"/>
  <c r="E905" i="9"/>
  <c r="AB904" i="9"/>
  <c r="AB903" i="9"/>
  <c r="P904" i="9"/>
  <c r="O904" i="9"/>
  <c r="M904" i="9"/>
  <c r="P903" i="9"/>
  <c r="O903" i="9"/>
  <c r="M903" i="9"/>
  <c r="H904" i="9"/>
  <c r="G904" i="9"/>
  <c r="E904" i="9"/>
  <c r="H903" i="9"/>
  <c r="G903" i="9"/>
  <c r="E903" i="9"/>
  <c r="AA904" i="9"/>
  <c r="AA903" i="9"/>
  <c r="AB902" i="9"/>
  <c r="P902" i="9"/>
  <c r="O902" i="9"/>
  <c r="M902" i="9"/>
  <c r="H902" i="9"/>
  <c r="G902" i="9"/>
  <c r="E902" i="9"/>
  <c r="AA902" i="9"/>
  <c r="AB901" i="9"/>
  <c r="AB900" i="9"/>
  <c r="AA901" i="9"/>
  <c r="AA900" i="9"/>
  <c r="H901" i="9"/>
  <c r="G901" i="9"/>
  <c r="E901" i="9"/>
  <c r="H900" i="9"/>
  <c r="G900" i="9"/>
  <c r="E900" i="9"/>
  <c r="P901" i="9"/>
  <c r="O901" i="9"/>
  <c r="M901" i="9"/>
  <c r="P900" i="9"/>
  <c r="O900" i="9"/>
  <c r="M900" i="9"/>
  <c r="P899" i="9"/>
  <c r="O899" i="9"/>
  <c r="M899" i="9"/>
  <c r="AB898" i="9"/>
  <c r="AA898" i="9"/>
  <c r="P898" i="9"/>
  <c r="O898" i="9"/>
  <c r="M898" i="9"/>
  <c r="H898" i="9"/>
  <c r="G898" i="9"/>
  <c r="E898" i="9"/>
  <c r="AB897" i="9"/>
  <c r="P897" i="9"/>
  <c r="O897" i="9"/>
  <c r="M897" i="9"/>
  <c r="H897" i="9"/>
  <c r="G897" i="9"/>
  <c r="E897" i="9"/>
  <c r="AA897" i="9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3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C55" i="11"/>
  <c r="AB896" i="9"/>
  <c r="P896" i="9"/>
  <c r="O896" i="9"/>
  <c r="M896" i="9"/>
  <c r="H896" i="9"/>
  <c r="G896" i="9"/>
  <c r="E896" i="9"/>
  <c r="AA896" i="9"/>
  <c r="AB895" i="9"/>
  <c r="P895" i="9"/>
  <c r="O895" i="9"/>
  <c r="M895" i="9"/>
  <c r="H895" i="9"/>
  <c r="G895" i="9"/>
  <c r="E895" i="9"/>
  <c r="AA895" i="9"/>
  <c r="AB894" i="9"/>
  <c r="P894" i="9"/>
  <c r="O894" i="9"/>
  <c r="M894" i="9"/>
  <c r="H894" i="9"/>
  <c r="G894" i="9"/>
  <c r="E894" i="9"/>
  <c r="AA894" i="9"/>
  <c r="AB893" i="9"/>
  <c r="P893" i="9"/>
  <c r="O893" i="9"/>
  <c r="M893" i="9"/>
  <c r="H893" i="9"/>
  <c r="G893" i="9"/>
  <c r="E893" i="9"/>
  <c r="AA893" i="9"/>
  <c r="AB892" i="9"/>
  <c r="P892" i="9"/>
  <c r="O892" i="9"/>
  <c r="M892" i="9"/>
  <c r="H892" i="9"/>
  <c r="G892" i="9"/>
  <c r="E892" i="9"/>
  <c r="AA892" i="9"/>
  <c r="M891" i="9"/>
  <c r="O891" i="9"/>
  <c r="P891" i="9"/>
  <c r="AB891" i="9"/>
  <c r="H891" i="9"/>
  <c r="G891" i="9"/>
  <c r="E891" i="9"/>
  <c r="AA891" i="9"/>
  <c r="AB890" i="9"/>
  <c r="P890" i="9"/>
  <c r="O890" i="9"/>
  <c r="M890" i="9"/>
  <c r="H890" i="9"/>
  <c r="G890" i="9"/>
  <c r="E890" i="9"/>
  <c r="AA890" i="9"/>
  <c r="AB889" i="9"/>
  <c r="P889" i="9"/>
  <c r="O889" i="9"/>
  <c r="M889" i="9"/>
  <c r="H889" i="9"/>
  <c r="G889" i="9"/>
  <c r="E889" i="9"/>
  <c r="AA889" i="9"/>
  <c r="Q121" i="7"/>
  <c r="Q5" i="7"/>
  <c r="P888" i="9"/>
  <c r="O888" i="9"/>
  <c r="L888" i="9"/>
  <c r="N888" i="9" s="1"/>
  <c r="H888" i="9"/>
  <c r="G888" i="9"/>
  <c r="E888" i="9"/>
  <c r="AA888" i="9"/>
  <c r="H887" i="9"/>
  <c r="G887" i="9"/>
  <c r="D887" i="9"/>
  <c r="F887" i="9" s="1"/>
  <c r="P887" i="9"/>
  <c r="O887" i="9"/>
  <c r="M887" i="9"/>
  <c r="AA887" i="9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P886" i="9"/>
  <c r="O886" i="9"/>
  <c r="L886" i="9"/>
  <c r="N886" i="9" s="1"/>
  <c r="H886" i="9"/>
  <c r="G886" i="9"/>
  <c r="E886" i="9"/>
  <c r="AA886" i="9"/>
  <c r="AB885" i="9"/>
  <c r="P885" i="9"/>
  <c r="O885" i="9"/>
  <c r="M885" i="9"/>
  <c r="H885" i="9"/>
  <c r="G885" i="9"/>
  <c r="E885" i="9"/>
  <c r="AA885" i="9"/>
  <c r="AB884" i="9"/>
  <c r="P884" i="9"/>
  <c r="O884" i="9"/>
  <c r="M884" i="9"/>
  <c r="H884" i="9"/>
  <c r="G884" i="9"/>
  <c r="E884" i="9"/>
  <c r="AA884" i="9"/>
  <c r="D10" i="4"/>
  <c r="AB883" i="9"/>
  <c r="P883" i="9"/>
  <c r="O883" i="9"/>
  <c r="M883" i="9"/>
  <c r="H883" i="9"/>
  <c r="G883" i="9"/>
  <c r="E883" i="9"/>
  <c r="AA883" i="9"/>
  <c r="AB882" i="9"/>
  <c r="P882" i="9"/>
  <c r="O882" i="9"/>
  <c r="M882" i="9"/>
  <c r="H882" i="9"/>
  <c r="G882" i="9"/>
  <c r="E882" i="9"/>
  <c r="AA882" i="9"/>
  <c r="P881" i="9"/>
  <c r="O881" i="9"/>
  <c r="L881" i="9"/>
  <c r="N881" i="9" s="1"/>
  <c r="H881" i="9"/>
  <c r="G881" i="9"/>
  <c r="E881" i="9"/>
  <c r="AA881" i="9"/>
  <c r="AB880" i="9"/>
  <c r="P880" i="9"/>
  <c r="O880" i="9"/>
  <c r="M880" i="9"/>
  <c r="H880" i="9"/>
  <c r="G880" i="9"/>
  <c r="E880" i="9"/>
  <c r="AA880" i="9"/>
  <c r="AB879" i="9"/>
  <c r="AB878" i="9"/>
  <c r="AA879" i="9"/>
  <c r="P879" i="9"/>
  <c r="O879" i="9"/>
  <c r="M879" i="9"/>
  <c r="H879" i="9"/>
  <c r="G879" i="9"/>
  <c r="E879" i="9"/>
  <c r="P878" i="9"/>
  <c r="O878" i="9"/>
  <c r="M878" i="9"/>
  <c r="H878" i="9"/>
  <c r="G878" i="9"/>
  <c r="E878" i="9"/>
  <c r="AA878" i="9"/>
  <c r="AB877" i="9"/>
  <c r="P877" i="9"/>
  <c r="O877" i="9"/>
  <c r="M877" i="9"/>
  <c r="H877" i="9"/>
  <c r="G877" i="9"/>
  <c r="E877" i="9"/>
  <c r="AA877" i="9"/>
  <c r="H876" i="9"/>
  <c r="G876" i="9"/>
  <c r="D876" i="9"/>
  <c r="F876" i="9" s="1"/>
  <c r="P876" i="9"/>
  <c r="O876" i="9"/>
  <c r="M876" i="9"/>
  <c r="AA876" i="9"/>
  <c r="P875" i="9"/>
  <c r="O875" i="9"/>
  <c r="L875" i="9"/>
  <c r="H875" i="9"/>
  <c r="G875" i="9"/>
  <c r="E875" i="9"/>
  <c r="AA875" i="9"/>
  <c r="F9" i="12"/>
  <c r="E9" i="12"/>
  <c r="F5" i="12"/>
  <c r="E5" i="12"/>
  <c r="AB874" i="9"/>
  <c r="AB875" i="9" s="1"/>
  <c r="AA874" i="9"/>
  <c r="AB873" i="9"/>
  <c r="AA873" i="9"/>
  <c r="P874" i="9"/>
  <c r="O874" i="9"/>
  <c r="M874" i="9"/>
  <c r="H874" i="9"/>
  <c r="G874" i="9"/>
  <c r="E874" i="9"/>
  <c r="P873" i="9"/>
  <c r="O873" i="9"/>
  <c r="M873" i="9"/>
  <c r="H873" i="9"/>
  <c r="G873" i="9"/>
  <c r="E873" i="9"/>
  <c r="AB872" i="9"/>
  <c r="M872" i="9"/>
  <c r="O872" i="9"/>
  <c r="P872" i="9"/>
  <c r="L855" i="9"/>
  <c r="O855" i="9"/>
  <c r="P855" i="9"/>
  <c r="M856" i="9"/>
  <c r="O856" i="9"/>
  <c r="P856" i="9"/>
  <c r="H872" i="9"/>
  <c r="G872" i="9"/>
  <c r="E872" i="9"/>
  <c r="AA872" i="9"/>
  <c r="AB871" i="9"/>
  <c r="P871" i="9"/>
  <c r="O871" i="9"/>
  <c r="M871" i="9"/>
  <c r="AA871" i="9"/>
  <c r="H871" i="9"/>
  <c r="G871" i="9"/>
  <c r="E871" i="9"/>
  <c r="AB870" i="9"/>
  <c r="AA870" i="9"/>
  <c r="P870" i="9"/>
  <c r="O870" i="9"/>
  <c r="M870" i="9"/>
  <c r="H870" i="9"/>
  <c r="G870" i="9"/>
  <c r="E870" i="9"/>
  <c r="P869" i="9"/>
  <c r="O869" i="9"/>
  <c r="L869" i="9"/>
  <c r="N869" i="9" s="1"/>
  <c r="H869" i="9"/>
  <c r="G869" i="9"/>
  <c r="E869" i="9"/>
  <c r="AA869" i="9"/>
  <c r="H868" i="9"/>
  <c r="G868" i="9"/>
  <c r="E868" i="9"/>
  <c r="P868" i="9"/>
  <c r="O868" i="9"/>
  <c r="M868" i="9"/>
  <c r="AB868" i="9"/>
  <c r="AB869" i="9" s="1"/>
  <c r="AA868" i="9"/>
  <c r="AB867" i="9"/>
  <c r="P867" i="9"/>
  <c r="O867" i="9"/>
  <c r="M867" i="9"/>
  <c r="H867" i="9"/>
  <c r="G867" i="9"/>
  <c r="E867" i="9"/>
  <c r="AA867" i="9"/>
  <c r="C54" i="11"/>
  <c r="P866" i="9"/>
  <c r="O866" i="9"/>
  <c r="L866" i="9"/>
  <c r="N866" i="9" s="1"/>
  <c r="H866" i="9"/>
  <c r="G866" i="9"/>
  <c r="E866" i="9"/>
  <c r="AA866" i="9"/>
  <c r="AB865" i="9"/>
  <c r="P865" i="9"/>
  <c r="O865" i="9"/>
  <c r="M865" i="9"/>
  <c r="H865" i="9"/>
  <c r="G865" i="9"/>
  <c r="E865" i="9"/>
  <c r="AA865" i="9"/>
  <c r="AB864" i="9"/>
  <c r="AB863" i="9"/>
  <c r="AB862" i="9"/>
  <c r="AB861" i="9"/>
  <c r="P864" i="9"/>
  <c r="O864" i="9"/>
  <c r="M864" i="9"/>
  <c r="P863" i="9"/>
  <c r="O863" i="9"/>
  <c r="M863" i="9"/>
  <c r="P862" i="9"/>
  <c r="O862" i="9"/>
  <c r="M862" i="9"/>
  <c r="AA864" i="9"/>
  <c r="AA863" i="9"/>
  <c r="AA862" i="9"/>
  <c r="AA861" i="9"/>
  <c r="H864" i="9"/>
  <c r="G864" i="9"/>
  <c r="E864" i="9"/>
  <c r="H863" i="9"/>
  <c r="G863" i="9"/>
  <c r="E863" i="9"/>
  <c r="H862" i="9"/>
  <c r="G862" i="9"/>
  <c r="E862" i="9"/>
  <c r="H861" i="9"/>
  <c r="G861" i="9"/>
  <c r="E861" i="9"/>
  <c r="P861" i="9"/>
  <c r="O861" i="9"/>
  <c r="M861" i="9"/>
  <c r="H860" i="9"/>
  <c r="G860" i="9"/>
  <c r="D860" i="9"/>
  <c r="F860" i="9" s="1"/>
  <c r="M860" i="9"/>
  <c r="O860" i="9"/>
  <c r="P860" i="9"/>
  <c r="AA860" i="9"/>
  <c r="P859" i="9"/>
  <c r="O859" i="9"/>
  <c r="L859" i="9"/>
  <c r="N859" i="9" s="1"/>
  <c r="H859" i="9"/>
  <c r="G859" i="9"/>
  <c r="E859" i="9"/>
  <c r="AA859" i="9"/>
  <c r="AB858" i="9"/>
  <c r="AB857" i="9"/>
  <c r="AB856" i="9"/>
  <c r="AA858" i="9"/>
  <c r="AA857" i="9"/>
  <c r="AA856" i="9"/>
  <c r="P858" i="9"/>
  <c r="O858" i="9"/>
  <c r="M858" i="9"/>
  <c r="P857" i="9"/>
  <c r="O857" i="9"/>
  <c r="M857" i="9"/>
  <c r="H858" i="9"/>
  <c r="G858" i="9"/>
  <c r="E858" i="9"/>
  <c r="H857" i="9"/>
  <c r="G857" i="9"/>
  <c r="E857" i="9"/>
  <c r="H856" i="9"/>
  <c r="G856" i="9"/>
  <c r="E856" i="9"/>
  <c r="H855" i="9"/>
  <c r="G855" i="9"/>
  <c r="E855" i="9"/>
  <c r="AA855" i="9"/>
  <c r="H854" i="9"/>
  <c r="G854" i="9"/>
  <c r="D854" i="9"/>
  <c r="F854" i="9" s="1"/>
  <c r="P854" i="9"/>
  <c r="O854" i="9"/>
  <c r="M854" i="9"/>
  <c r="AA854" i="9"/>
  <c r="E1021" i="9" l="1"/>
  <c r="AC1021" i="9" s="1"/>
  <c r="AD908" i="9"/>
  <c r="D1022" i="9"/>
  <c r="AB1022" i="9" s="1"/>
  <c r="AD1022" i="9" s="1"/>
  <c r="F1021" i="9"/>
  <c r="AD919" i="9"/>
  <c r="AD964" i="9"/>
  <c r="AD969" i="9"/>
  <c r="AD966" i="9"/>
  <c r="AD971" i="9"/>
  <c r="AD939" i="9"/>
  <c r="AD905" i="9"/>
  <c r="AD940" i="9"/>
  <c r="AD907" i="9"/>
  <c r="AD954" i="9"/>
  <c r="AD906" i="9"/>
  <c r="AD904" i="9"/>
  <c r="AD902" i="9"/>
  <c r="AD892" i="9"/>
  <c r="AD967" i="9"/>
  <c r="AD920" i="9"/>
  <c r="AD968" i="9"/>
  <c r="AD972" i="9"/>
  <c r="AD973" i="9"/>
  <c r="AD901" i="9"/>
  <c r="AD926" i="9"/>
  <c r="AD871" i="9"/>
  <c r="AD856" i="9"/>
  <c r="AD898" i="9"/>
  <c r="AD922" i="9"/>
  <c r="AD937" i="9"/>
  <c r="AD864" i="9"/>
  <c r="AC960" i="9"/>
  <c r="AD857" i="9"/>
  <c r="AD870" i="9"/>
  <c r="AD900" i="9"/>
  <c r="AD911" i="9"/>
  <c r="AD980" i="9"/>
  <c r="AD912" i="9"/>
  <c r="AD913" i="9"/>
  <c r="AD914" i="9"/>
  <c r="AD915" i="9"/>
  <c r="AD916" i="9"/>
  <c r="AD863" i="9"/>
  <c r="AD918" i="9"/>
  <c r="AD978" i="9"/>
  <c r="AD958" i="9"/>
  <c r="AD878" i="9"/>
  <c r="AD883" i="9"/>
  <c r="AD959" i="9"/>
  <c r="AD882" i="9"/>
  <c r="AD873" i="9"/>
  <c r="AD889" i="9"/>
  <c r="AD890" i="9"/>
  <c r="AD891" i="9"/>
  <c r="AD903" i="9"/>
  <c r="AD910" i="9"/>
  <c r="AD950" i="9"/>
  <c r="AD961" i="9"/>
  <c r="AD963" i="9"/>
  <c r="U1032" i="9"/>
  <c r="T1033" i="9"/>
  <c r="V1032" i="9"/>
  <c r="AD879" i="9"/>
  <c r="AD928" i="9"/>
  <c r="AD931" i="9"/>
  <c r="AD946" i="9"/>
  <c r="AD956" i="9"/>
  <c r="AD957" i="9"/>
  <c r="AD874" i="9"/>
  <c r="M875" i="9"/>
  <c r="AC875" i="9" s="1"/>
  <c r="N875" i="9"/>
  <c r="AD893" i="9"/>
  <c r="AD894" i="9"/>
  <c r="AD895" i="9"/>
  <c r="AD896" i="9"/>
  <c r="AC922" i="9"/>
  <c r="AC924" i="9"/>
  <c r="AD927" i="9"/>
  <c r="AC942" i="9"/>
  <c r="AD951" i="9"/>
  <c r="AD953" i="9"/>
  <c r="AD965" i="9"/>
  <c r="AD970" i="9"/>
  <c r="AD941" i="9"/>
  <c r="AD885" i="9"/>
  <c r="AD942" i="9"/>
  <c r="AD947" i="9"/>
  <c r="AD897" i="9"/>
  <c r="AD923" i="9"/>
  <c r="AD925" i="9"/>
  <c r="AD932" i="9"/>
  <c r="AD933" i="9"/>
  <c r="AD934" i="9"/>
  <c r="AD935" i="9"/>
  <c r="AD936" i="9"/>
  <c r="AD948" i="9"/>
  <c r="AD955" i="9"/>
  <c r="AD975" i="9"/>
  <c r="AD976" i="9"/>
  <c r="AD977" i="9"/>
  <c r="AD979" i="9"/>
  <c r="AD877" i="9"/>
  <c r="AD861" i="9"/>
  <c r="AD917" i="9"/>
  <c r="AD924" i="9"/>
  <c r="AC938" i="9"/>
  <c r="AD880" i="9"/>
  <c r="AD884" i="9"/>
  <c r="AD858" i="9"/>
  <c r="AD872" i="9"/>
  <c r="AD875" i="9"/>
  <c r="AD862" i="9"/>
  <c r="AD865" i="9"/>
  <c r="AD867" i="9"/>
  <c r="AD868" i="9"/>
  <c r="AD869" i="9"/>
  <c r="M855" i="9"/>
  <c r="AC855" i="9" s="1"/>
  <c r="N855" i="9"/>
  <c r="AC923" i="9"/>
  <c r="AC941" i="9"/>
  <c r="AD949" i="9"/>
  <c r="AD960" i="9"/>
  <c r="U1029" i="9"/>
  <c r="E974" i="9"/>
  <c r="AC974" i="9" s="1"/>
  <c r="AB899" i="9"/>
  <c r="AD899" i="9" s="1"/>
  <c r="E909" i="9"/>
  <c r="AC909" i="9" s="1"/>
  <c r="E929" i="9"/>
  <c r="AC929" i="9" s="1"/>
  <c r="AC903" i="9"/>
  <c r="AC863" i="9"/>
  <c r="AJ50" i="9"/>
  <c r="AC940" i="9"/>
  <c r="AC927" i="9"/>
  <c r="AC939" i="9"/>
  <c r="AE975" i="9"/>
  <c r="AC976" i="9"/>
  <c r="AC972" i="9"/>
  <c r="AC961" i="9"/>
  <c r="AF964" i="9"/>
  <c r="AF971" i="9"/>
  <c r="AF979" i="9"/>
  <c r="AC978" i="9"/>
  <c r="AC979" i="9"/>
  <c r="AC969" i="9"/>
  <c r="AE977" i="9"/>
  <c r="AE979" i="9"/>
  <c r="AC977" i="9"/>
  <c r="AF978" i="9"/>
  <c r="AE973" i="9"/>
  <c r="AF977" i="9"/>
  <c r="AC980" i="9"/>
  <c r="G9" i="12"/>
  <c r="G5" i="12"/>
  <c r="AF972" i="9"/>
  <c r="AC973" i="9"/>
  <c r="AF981" i="9"/>
  <c r="AE981" i="9"/>
  <c r="AE978" i="9"/>
  <c r="AF974" i="9"/>
  <c r="AE964" i="9"/>
  <c r="AC967" i="9"/>
  <c r="AC959" i="9"/>
  <c r="AF965" i="9"/>
  <c r="AF970" i="9"/>
  <c r="AF976" i="9"/>
  <c r="AE980" i="9"/>
  <c r="AC975" i="9"/>
  <c r="AF980" i="9"/>
  <c r="AE966" i="9"/>
  <c r="AF973" i="9"/>
  <c r="AE962" i="9"/>
  <c r="AF962" i="9"/>
  <c r="AF975" i="9"/>
  <c r="AF966" i="9"/>
  <c r="AE972" i="9"/>
  <c r="AE967" i="9"/>
  <c r="AC970" i="9"/>
  <c r="AF969" i="9"/>
  <c r="AB974" i="9"/>
  <c r="AD974" i="9" s="1"/>
  <c r="AE974" i="9"/>
  <c r="AC968" i="9"/>
  <c r="AB962" i="9"/>
  <c r="AD962" i="9" s="1"/>
  <c r="AC920" i="9"/>
  <c r="AC971" i="9"/>
  <c r="AE976" i="9"/>
  <c r="AC953" i="9"/>
  <c r="AC957" i="9"/>
  <c r="AC964" i="9"/>
  <c r="AC966" i="9"/>
  <c r="AC963" i="9"/>
  <c r="AC965" i="9"/>
  <c r="AF963" i="9"/>
  <c r="AE965" i="9"/>
  <c r="AF958" i="9"/>
  <c r="AF967" i="9"/>
  <c r="AE970" i="9"/>
  <c r="AE963" i="9"/>
  <c r="AF960" i="9"/>
  <c r="AE968" i="9"/>
  <c r="AE969" i="9"/>
  <c r="AE971" i="9"/>
  <c r="AC947" i="9"/>
  <c r="AE961" i="9"/>
  <c r="AF968" i="9"/>
  <c r="AC958" i="9"/>
  <c r="AF961" i="9"/>
  <c r="AE939" i="9"/>
  <c r="AC948" i="9"/>
  <c r="AE952" i="9"/>
  <c r="AC956" i="9"/>
  <c r="AE957" i="9"/>
  <c r="AF950" i="9"/>
  <c r="AE960" i="9"/>
  <c r="E962" i="9"/>
  <c r="AC962" i="9" s="1"/>
  <c r="AC949" i="9"/>
  <c r="AE959" i="9"/>
  <c r="AF959" i="9"/>
  <c r="AF957" i="9"/>
  <c r="AF949" i="9"/>
  <c r="AC955" i="9"/>
  <c r="AF956" i="9"/>
  <c r="AE942" i="9"/>
  <c r="AF955" i="9"/>
  <c r="AF948" i="9"/>
  <c r="AF946" i="9"/>
  <c r="AC954" i="9"/>
  <c r="AF954" i="9"/>
  <c r="AE958" i="9"/>
  <c r="AC951" i="9"/>
  <c r="AF951" i="9"/>
  <c r="AF953" i="9"/>
  <c r="AC946" i="9"/>
  <c r="AE947" i="9"/>
  <c r="AE953" i="9"/>
  <c r="AE955" i="9"/>
  <c r="AC950" i="9"/>
  <c r="AF952" i="9"/>
  <c r="AC937" i="9"/>
  <c r="AF940" i="9"/>
  <c r="AC944" i="9"/>
  <c r="AE949" i="9"/>
  <c r="AE954" i="9"/>
  <c r="AC904" i="9"/>
  <c r="AC932" i="9"/>
  <c r="AC934" i="9"/>
  <c r="AC936" i="9"/>
  <c r="AF944" i="9"/>
  <c r="AB952" i="9"/>
  <c r="AD952" i="9" s="1"/>
  <c r="AE956" i="9"/>
  <c r="E952" i="9"/>
  <c r="AC952" i="9" s="1"/>
  <c r="AE951" i="9"/>
  <c r="AF932" i="9"/>
  <c r="AF947" i="9"/>
  <c r="AE936" i="9"/>
  <c r="AC933" i="9"/>
  <c r="AE944" i="9"/>
  <c r="AE948" i="9"/>
  <c r="AE950" i="9"/>
  <c r="AE943" i="9"/>
  <c r="AC945" i="9"/>
  <c r="AF945" i="9"/>
  <c r="AF921" i="9"/>
  <c r="AE923" i="9"/>
  <c r="AE928" i="9"/>
  <c r="AF936" i="9"/>
  <c r="AF943" i="9"/>
  <c r="AF939" i="9"/>
  <c r="E943" i="9"/>
  <c r="AC943" i="9" s="1"/>
  <c r="AE945" i="9"/>
  <c r="AF938" i="9"/>
  <c r="AF941" i="9"/>
  <c r="AB943" i="9"/>
  <c r="AD943" i="9" s="1"/>
  <c r="AE946" i="9"/>
  <c r="AF942" i="9"/>
  <c r="AF926" i="9"/>
  <c r="AE941" i="9"/>
  <c r="AE938" i="9"/>
  <c r="AE940" i="9"/>
  <c r="AF933" i="9"/>
  <c r="AF934" i="9"/>
  <c r="AE925" i="9"/>
  <c r="AF937" i="9"/>
  <c r="AF935" i="9"/>
  <c r="AC935" i="9"/>
  <c r="AE937" i="9"/>
  <c r="AE934" i="9"/>
  <c r="AF917" i="9"/>
  <c r="AE933" i="9"/>
  <c r="AE935" i="9"/>
  <c r="AF927" i="9"/>
  <c r="AF923" i="9"/>
  <c r="AF929" i="9"/>
  <c r="AE932" i="9"/>
  <c r="AF928" i="9"/>
  <c r="AB921" i="9"/>
  <c r="AD921" i="9" s="1"/>
  <c r="AC926" i="9"/>
  <c r="AF924" i="9"/>
  <c r="AC931" i="9"/>
  <c r="AE926" i="9"/>
  <c r="AC902" i="9"/>
  <c r="AE927" i="9"/>
  <c r="AE931" i="9"/>
  <c r="AF930" i="9"/>
  <c r="AF931" i="9"/>
  <c r="AE930" i="9"/>
  <c r="AE921" i="9"/>
  <c r="AF925" i="9"/>
  <c r="AF918" i="9"/>
  <c r="AC925" i="9"/>
  <c r="AC928" i="9"/>
  <c r="AE929" i="9"/>
  <c r="AC911" i="9"/>
  <c r="AE916" i="9"/>
  <c r="AB929" i="9"/>
  <c r="AD929" i="9" s="1"/>
  <c r="AB930" i="9"/>
  <c r="AD930" i="9" s="1"/>
  <c r="AC930" i="9"/>
  <c r="AF922" i="9"/>
  <c r="AF919" i="9"/>
  <c r="AF916" i="9"/>
  <c r="AE924" i="9"/>
  <c r="AB909" i="9"/>
  <c r="AD909" i="9" s="1"/>
  <c r="AE922" i="9"/>
  <c r="AC918" i="9"/>
  <c r="AC914" i="9"/>
  <c r="AC917" i="9"/>
  <c r="AF920" i="9"/>
  <c r="AC908" i="9"/>
  <c r="AF911" i="9"/>
  <c r="AF914" i="9"/>
  <c r="AE917" i="9"/>
  <c r="AC919" i="9"/>
  <c r="AF909" i="9"/>
  <c r="AE902" i="9"/>
  <c r="AC915" i="9"/>
  <c r="AE919" i="9"/>
  <c r="AF899" i="9"/>
  <c r="AF912" i="9"/>
  <c r="AC912" i="9"/>
  <c r="E921" i="9"/>
  <c r="AC921" i="9" s="1"/>
  <c r="AC905" i="9"/>
  <c r="AF913" i="9"/>
  <c r="AE912" i="9"/>
  <c r="AE918" i="9"/>
  <c r="AE913" i="9"/>
  <c r="AC916" i="9"/>
  <c r="AE920" i="9"/>
  <c r="AC913" i="9"/>
  <c r="AE915" i="9"/>
  <c r="AC907" i="9"/>
  <c r="AE911" i="9"/>
  <c r="AF915" i="9"/>
  <c r="AE909" i="9"/>
  <c r="AE914" i="9"/>
  <c r="AC910" i="9"/>
  <c r="AC900" i="9"/>
  <c r="AE907" i="9"/>
  <c r="AF908" i="9"/>
  <c r="AE908" i="9"/>
  <c r="AC901" i="9"/>
  <c r="AF902" i="9"/>
  <c r="AF903" i="9"/>
  <c r="AC906" i="9"/>
  <c r="AC897" i="9"/>
  <c r="AE899" i="9"/>
  <c r="AE910" i="9"/>
  <c r="AF910" i="9"/>
  <c r="AF904" i="9"/>
  <c r="AE903" i="9"/>
  <c r="AC896" i="9"/>
  <c r="AF900" i="9"/>
  <c r="AC893" i="9"/>
  <c r="AF905" i="9"/>
  <c r="AF907" i="9"/>
  <c r="AE906" i="9"/>
  <c r="AF901" i="9"/>
  <c r="AF906" i="9"/>
  <c r="AE905" i="9"/>
  <c r="AE904" i="9"/>
  <c r="AC892" i="9"/>
  <c r="AC895" i="9"/>
  <c r="AF875" i="9"/>
  <c r="AE900" i="9"/>
  <c r="AF895" i="9"/>
  <c r="AF886" i="9"/>
  <c r="AC894" i="9"/>
  <c r="AF896" i="9"/>
  <c r="AC898" i="9"/>
  <c r="AE893" i="9"/>
  <c r="AC899" i="9"/>
  <c r="AE901" i="9"/>
  <c r="AF888" i="9"/>
  <c r="AE897" i="9"/>
  <c r="AF891" i="9"/>
  <c r="AF898" i="9"/>
  <c r="AF897" i="9"/>
  <c r="AE894" i="9"/>
  <c r="AF894" i="9"/>
  <c r="AF893" i="9"/>
  <c r="AF887" i="9"/>
  <c r="AF890" i="9"/>
  <c r="AE891" i="9"/>
  <c r="AC890" i="9"/>
  <c r="AE896" i="9"/>
  <c r="AF892" i="9"/>
  <c r="AF889" i="9"/>
  <c r="AC889" i="9"/>
  <c r="AE895" i="9"/>
  <c r="AE898" i="9"/>
  <c r="AE886" i="9"/>
  <c r="AE890" i="9"/>
  <c r="AF876" i="9"/>
  <c r="AE887" i="9"/>
  <c r="AE892" i="9"/>
  <c r="AE889" i="9"/>
  <c r="AC891" i="9"/>
  <c r="AC885" i="9"/>
  <c r="AF884" i="9"/>
  <c r="AC884" i="9"/>
  <c r="AF871" i="9"/>
  <c r="AF882" i="9"/>
  <c r="AF883" i="9"/>
  <c r="AE878" i="9"/>
  <c r="AC868" i="9"/>
  <c r="AF879" i="9"/>
  <c r="AE882" i="9"/>
  <c r="AF861" i="9"/>
  <c r="AF878" i="9"/>
  <c r="AC883" i="9"/>
  <c r="AE881" i="9"/>
  <c r="AF877" i="9"/>
  <c r="AC880" i="9"/>
  <c r="AC874" i="9"/>
  <c r="AC877" i="9"/>
  <c r="AE888" i="9"/>
  <c r="AF881" i="9"/>
  <c r="AE885" i="9"/>
  <c r="AF873" i="9"/>
  <c r="AF885" i="9"/>
  <c r="AC882" i="9"/>
  <c r="AE884" i="9"/>
  <c r="AE866" i="9"/>
  <c r="AE883" i="9"/>
  <c r="AB886" i="9"/>
  <c r="AD886" i="9" s="1"/>
  <c r="AB881" i="9"/>
  <c r="AD881" i="9" s="1"/>
  <c r="AB887" i="9"/>
  <c r="AD887" i="9" s="1"/>
  <c r="AC870" i="9"/>
  <c r="M888" i="9"/>
  <c r="AC888" i="9" s="1"/>
  <c r="E887" i="9"/>
  <c r="AC887" i="9" s="1"/>
  <c r="AC878" i="9"/>
  <c r="AC871" i="9"/>
  <c r="AC864" i="9"/>
  <c r="AC879" i="9"/>
  <c r="M886" i="9"/>
  <c r="AC886" i="9" s="1"/>
  <c r="AE877" i="9"/>
  <c r="AC857" i="9"/>
  <c r="AB876" i="9"/>
  <c r="AD876" i="9" s="1"/>
  <c r="AF860" i="9"/>
  <c r="AE876" i="9"/>
  <c r="AC861" i="9"/>
  <c r="AC862" i="9"/>
  <c r="AF872" i="9"/>
  <c r="AC872" i="9"/>
  <c r="AE880" i="9"/>
  <c r="AF880" i="9"/>
  <c r="AE879" i="9"/>
  <c r="AE860" i="9"/>
  <c r="AF868" i="9"/>
  <c r="M881" i="9"/>
  <c r="AC881" i="9" s="1"/>
  <c r="AF866" i="9"/>
  <c r="AE867" i="9"/>
  <c r="AC867" i="9"/>
  <c r="AC865" i="9"/>
  <c r="AC873" i="9"/>
  <c r="AF862" i="9"/>
  <c r="AF863" i="9"/>
  <c r="AE875" i="9"/>
  <c r="AF867" i="9"/>
  <c r="AE858" i="9"/>
  <c r="E876" i="9"/>
  <c r="AC876" i="9" s="1"/>
  <c r="AF874" i="9"/>
  <c r="AE874" i="9"/>
  <c r="AE873" i="9"/>
  <c r="AE872" i="9"/>
  <c r="AE862" i="9"/>
  <c r="AE857" i="9"/>
  <c r="AF869" i="9"/>
  <c r="AE870" i="9"/>
  <c r="AF864" i="9"/>
  <c r="AE865" i="9"/>
  <c r="AE869" i="9"/>
  <c r="M869" i="9"/>
  <c r="AC869" i="9" s="1"/>
  <c r="AE863" i="9"/>
  <c r="AE871" i="9"/>
  <c r="AF870" i="9"/>
  <c r="M866" i="9"/>
  <c r="AC866" i="9" s="1"/>
  <c r="AF855" i="9"/>
  <c r="AC856" i="9"/>
  <c r="AB866" i="9"/>
  <c r="AD866" i="9" s="1"/>
  <c r="AF865" i="9"/>
  <c r="AE864" i="9"/>
  <c r="AB860" i="9"/>
  <c r="AD860" i="9" s="1"/>
  <c r="M859" i="9"/>
  <c r="AC859" i="9" s="1"/>
  <c r="AF857" i="9"/>
  <c r="AF858" i="9"/>
  <c r="AE861" i="9"/>
  <c r="AF856" i="9"/>
  <c r="AE859" i="9"/>
  <c r="AF859" i="9"/>
  <c r="AE868" i="9"/>
  <c r="AE856" i="9"/>
  <c r="AE855" i="9"/>
  <c r="AC858" i="9"/>
  <c r="AB859" i="9"/>
  <c r="AD859" i="9" s="1"/>
  <c r="E860" i="9"/>
  <c r="AC860" i="9" s="1"/>
  <c r="AB854" i="9"/>
  <c r="AD854" i="9" s="1"/>
  <c r="E854" i="9"/>
  <c r="AC854" i="9" s="1"/>
  <c r="C53" i="11"/>
  <c r="AB853" i="9"/>
  <c r="P853" i="9"/>
  <c r="O853" i="9"/>
  <c r="M853" i="9"/>
  <c r="H853" i="9"/>
  <c r="G853" i="9"/>
  <c r="E853" i="9"/>
  <c r="AA853" i="9"/>
  <c r="AB852" i="9"/>
  <c r="AA852" i="9"/>
  <c r="P852" i="9"/>
  <c r="O852" i="9"/>
  <c r="M852" i="9"/>
  <c r="H852" i="9"/>
  <c r="G852" i="9"/>
  <c r="E852" i="9"/>
  <c r="E851" i="9"/>
  <c r="G851" i="9"/>
  <c r="H851" i="9"/>
  <c r="P851" i="9"/>
  <c r="O851" i="9"/>
  <c r="L851" i="9"/>
  <c r="AA851" i="9"/>
  <c r="AB850" i="9"/>
  <c r="AB851" i="9" s="1"/>
  <c r="P850" i="9"/>
  <c r="O850" i="9"/>
  <c r="M850" i="9"/>
  <c r="H850" i="9"/>
  <c r="G850" i="9"/>
  <c r="E850" i="9"/>
  <c r="AA850" i="9"/>
  <c r="AB849" i="9"/>
  <c r="P849" i="9"/>
  <c r="O849" i="9"/>
  <c r="M849" i="9"/>
  <c r="H849" i="9"/>
  <c r="G849" i="9"/>
  <c r="E849" i="9"/>
  <c r="AA849" i="9"/>
  <c r="P836" i="9"/>
  <c r="O836" i="9"/>
  <c r="L836" i="9"/>
  <c r="N836" i="9" s="1"/>
  <c r="C52" i="11"/>
  <c r="AB848" i="9"/>
  <c r="AB847" i="9"/>
  <c r="P848" i="9"/>
  <c r="O848" i="9"/>
  <c r="M848" i="9"/>
  <c r="P847" i="9"/>
  <c r="O847" i="9"/>
  <c r="M847" i="9"/>
  <c r="AA848" i="9"/>
  <c r="AA847" i="9"/>
  <c r="H848" i="9"/>
  <c r="G848" i="9"/>
  <c r="E848" i="9"/>
  <c r="H847" i="9"/>
  <c r="G847" i="9"/>
  <c r="E847" i="9"/>
  <c r="P846" i="9"/>
  <c r="O846" i="9"/>
  <c r="L846" i="9"/>
  <c r="H846" i="9"/>
  <c r="G846" i="9"/>
  <c r="E846" i="9"/>
  <c r="AA846" i="9"/>
  <c r="AB845" i="9"/>
  <c r="P845" i="9"/>
  <c r="O845" i="9"/>
  <c r="M845" i="9"/>
  <c r="H845" i="9"/>
  <c r="G845" i="9"/>
  <c r="E845" i="9"/>
  <c r="AA845" i="9"/>
  <c r="P844" i="9"/>
  <c r="O844" i="9"/>
  <c r="M844" i="9"/>
  <c r="H844" i="9"/>
  <c r="G844" i="9"/>
  <c r="D844" i="9"/>
  <c r="AA844" i="9"/>
  <c r="O601" i="9"/>
  <c r="P601" i="9"/>
  <c r="L601" i="9"/>
  <c r="N601" i="9" s="1"/>
  <c r="AB843" i="9"/>
  <c r="P843" i="9"/>
  <c r="O843" i="9"/>
  <c r="M843" i="9"/>
  <c r="H843" i="9"/>
  <c r="G843" i="9"/>
  <c r="E843" i="9"/>
  <c r="AA843" i="9"/>
  <c r="AB842" i="9"/>
  <c r="AB841" i="9"/>
  <c r="P842" i="9"/>
  <c r="O842" i="9"/>
  <c r="M842" i="9"/>
  <c r="P841" i="9"/>
  <c r="O841" i="9"/>
  <c r="M841" i="9"/>
  <c r="P840" i="9"/>
  <c r="O840" i="9"/>
  <c r="L840" i="9"/>
  <c r="N840" i="9" s="1"/>
  <c r="H842" i="9"/>
  <c r="G842" i="9"/>
  <c r="E842" i="9"/>
  <c r="H841" i="9"/>
  <c r="G841" i="9"/>
  <c r="E841" i="9"/>
  <c r="H840" i="9"/>
  <c r="G840" i="9"/>
  <c r="E840" i="9"/>
  <c r="AA842" i="9"/>
  <c r="AA841" i="9"/>
  <c r="AA840" i="9"/>
  <c r="AB839" i="9"/>
  <c r="AB840" i="9" s="1"/>
  <c r="AA839" i="9"/>
  <c r="P839" i="9"/>
  <c r="O839" i="9"/>
  <c r="M839" i="9"/>
  <c r="H839" i="9"/>
  <c r="G839" i="9"/>
  <c r="E839" i="9"/>
  <c r="AB838" i="9"/>
  <c r="P838" i="9"/>
  <c r="O838" i="9"/>
  <c r="M838" i="9"/>
  <c r="H838" i="9"/>
  <c r="G838" i="9"/>
  <c r="E838" i="9"/>
  <c r="AA838" i="9"/>
  <c r="AB837" i="9"/>
  <c r="AA837" i="9"/>
  <c r="H837" i="9"/>
  <c r="G837" i="9"/>
  <c r="E837" i="9"/>
  <c r="P837" i="9"/>
  <c r="O837" i="9"/>
  <c r="M837" i="9"/>
  <c r="H836" i="9"/>
  <c r="G836" i="9"/>
  <c r="E836" i="9"/>
  <c r="AA836" i="9"/>
  <c r="AB835" i="9"/>
  <c r="P835" i="9"/>
  <c r="O835" i="9"/>
  <c r="M835" i="9"/>
  <c r="P834" i="9"/>
  <c r="O834" i="9"/>
  <c r="M834" i="9"/>
  <c r="H834" i="9"/>
  <c r="G834" i="9"/>
  <c r="D834" i="9"/>
  <c r="F834" i="9" s="1"/>
  <c r="H835" i="9"/>
  <c r="G835" i="9"/>
  <c r="E835" i="9"/>
  <c r="AA835" i="9"/>
  <c r="AA834" i="9"/>
  <c r="AB833" i="9"/>
  <c r="P833" i="9"/>
  <c r="O833" i="9"/>
  <c r="M833" i="9"/>
  <c r="H833" i="9"/>
  <c r="G833" i="9"/>
  <c r="E833" i="9"/>
  <c r="AA833" i="9"/>
  <c r="C51" i="11"/>
  <c r="AB832" i="9"/>
  <c r="P832" i="9"/>
  <c r="O832" i="9"/>
  <c r="M832" i="9"/>
  <c r="H832" i="9"/>
  <c r="G832" i="9"/>
  <c r="E832" i="9"/>
  <c r="AA832" i="9"/>
  <c r="H831" i="9"/>
  <c r="G831" i="9"/>
  <c r="E831" i="9"/>
  <c r="P831" i="9"/>
  <c r="O831" i="9"/>
  <c r="L831" i="9"/>
  <c r="AA831" i="9"/>
  <c r="AB830" i="9"/>
  <c r="AB831" i="9" s="1"/>
  <c r="P830" i="9"/>
  <c r="O830" i="9"/>
  <c r="M830" i="9"/>
  <c r="H830" i="9"/>
  <c r="G830" i="9"/>
  <c r="E830" i="9"/>
  <c r="AA830" i="9"/>
  <c r="D1023" i="9" l="1"/>
  <c r="AB1023" i="9" s="1"/>
  <c r="AD1023" i="9" s="1"/>
  <c r="F1022" i="9"/>
  <c r="AD847" i="9"/>
  <c r="E1022" i="9"/>
  <c r="AC1022" i="9" s="1"/>
  <c r="AD848" i="9"/>
  <c r="AD835" i="9"/>
  <c r="AD833" i="9"/>
  <c r="AD830" i="9"/>
  <c r="AD837" i="9"/>
  <c r="AD839" i="9"/>
  <c r="AD838" i="9"/>
  <c r="AD840" i="9"/>
  <c r="AD842" i="9"/>
  <c r="V1033" i="9"/>
  <c r="T1034" i="9"/>
  <c r="T1035" i="9" s="1"/>
  <c r="U1033" i="9"/>
  <c r="AD831" i="9"/>
  <c r="AB844" i="9"/>
  <c r="AD844" i="9" s="1"/>
  <c r="F844" i="9"/>
  <c r="AD853" i="9"/>
  <c r="AD832" i="9"/>
  <c r="AD849" i="9"/>
  <c r="AD850" i="9"/>
  <c r="AD851" i="9"/>
  <c r="D1024" i="9"/>
  <c r="F1023" i="9"/>
  <c r="M851" i="9"/>
  <c r="AC851" i="9" s="1"/>
  <c r="N851" i="9"/>
  <c r="M846" i="9"/>
  <c r="AC846" i="9" s="1"/>
  <c r="N846" i="9"/>
  <c r="M831" i="9"/>
  <c r="AC831" i="9" s="1"/>
  <c r="N831" i="9"/>
  <c r="AD843" i="9"/>
  <c r="AD841" i="9"/>
  <c r="AD845" i="9"/>
  <c r="AD852" i="9"/>
  <c r="AJ49" i="9"/>
  <c r="AJ48" i="9"/>
  <c r="AJ45" i="9"/>
  <c r="AJ46" i="9"/>
  <c r="AJ47" i="9"/>
  <c r="AC853" i="9"/>
  <c r="AC852" i="9"/>
  <c r="AB888" i="9"/>
  <c r="AD888" i="9" s="1"/>
  <c r="AF850" i="9"/>
  <c r="AC850" i="9"/>
  <c r="AE854" i="9"/>
  <c r="AJ44" i="9" s="1"/>
  <c r="AF854" i="9"/>
  <c r="AF844" i="9"/>
  <c r="AE851" i="9"/>
  <c r="AB855" i="9"/>
  <c r="AD855" i="9" s="1"/>
  <c r="AF840" i="9"/>
  <c r="AF841" i="9"/>
  <c r="AF832" i="9"/>
  <c r="AF837" i="9"/>
  <c r="AF847" i="9"/>
  <c r="AF848" i="9"/>
  <c r="AE846" i="9"/>
  <c r="AB834" i="9"/>
  <c r="AD834" i="9" s="1"/>
  <c r="AE841" i="9"/>
  <c r="AE852" i="9"/>
  <c r="AF835" i="9"/>
  <c r="AC842" i="9"/>
  <c r="AF838" i="9"/>
  <c r="AE848" i="9"/>
  <c r="AF849" i="9"/>
  <c r="AF834" i="9"/>
  <c r="AC841" i="9"/>
  <c r="AC849" i="9"/>
  <c r="AF831" i="9"/>
  <c r="AC830" i="9"/>
  <c r="AF851" i="9"/>
  <c r="AF852" i="9"/>
  <c r="AF853" i="9"/>
  <c r="AF839" i="9"/>
  <c r="AE840" i="9"/>
  <c r="AE843" i="9"/>
  <c r="AE838" i="9"/>
  <c r="AE831" i="9"/>
  <c r="AC847" i="9"/>
  <c r="AC843" i="9"/>
  <c r="E844" i="9"/>
  <c r="AC844" i="9" s="1"/>
  <c r="AC838" i="9"/>
  <c r="AC848" i="9"/>
  <c r="AF842" i="9"/>
  <c r="AE833" i="9"/>
  <c r="AF833" i="9"/>
  <c r="AC837" i="9"/>
  <c r="AC835" i="9"/>
  <c r="AF846" i="9"/>
  <c r="AB846" i="9"/>
  <c r="AD846" i="9" s="1"/>
  <c r="AE832" i="9"/>
  <c r="AE842" i="9"/>
  <c r="AF843" i="9"/>
  <c r="AE845" i="9"/>
  <c r="AE850" i="9"/>
  <c r="AF845" i="9"/>
  <c r="AE847" i="9"/>
  <c r="AE836" i="9"/>
  <c r="AE849" i="9"/>
  <c r="AE834" i="9"/>
  <c r="E834" i="9"/>
  <c r="AC834" i="9" s="1"/>
  <c r="AF836" i="9"/>
  <c r="AC833" i="9"/>
  <c r="AE835" i="9"/>
  <c r="AE844" i="9"/>
  <c r="AE837" i="9"/>
  <c r="AC832" i="9"/>
  <c r="AC839" i="9"/>
  <c r="AE853" i="9"/>
  <c r="AB836" i="9"/>
  <c r="AD836" i="9" s="1"/>
  <c r="AC845" i="9"/>
  <c r="M840" i="9"/>
  <c r="AC840" i="9" s="1"/>
  <c r="M836" i="9"/>
  <c r="AC836" i="9" s="1"/>
  <c r="AE839" i="9"/>
  <c r="Q104" i="7"/>
  <c r="AB829" i="9"/>
  <c r="P829" i="9"/>
  <c r="O829" i="9"/>
  <c r="M829" i="9"/>
  <c r="H829" i="9"/>
  <c r="G829" i="9"/>
  <c r="E829" i="9"/>
  <c r="AA829" i="9"/>
  <c r="AB828" i="9"/>
  <c r="P828" i="9"/>
  <c r="O828" i="9"/>
  <c r="M828" i="9"/>
  <c r="H828" i="9"/>
  <c r="G828" i="9"/>
  <c r="E828" i="9"/>
  <c r="AA828" i="9"/>
  <c r="AB827" i="9"/>
  <c r="P827" i="9"/>
  <c r="O827" i="9"/>
  <c r="M827" i="9"/>
  <c r="H827" i="9"/>
  <c r="G827" i="9"/>
  <c r="E827" i="9"/>
  <c r="AA827" i="9"/>
  <c r="AB826" i="9"/>
  <c r="AA826" i="9"/>
  <c r="P826" i="9"/>
  <c r="O826" i="9"/>
  <c r="M826" i="9"/>
  <c r="H826" i="9"/>
  <c r="G826" i="9"/>
  <c r="E826" i="9"/>
  <c r="H825" i="9"/>
  <c r="G825" i="9"/>
  <c r="E825" i="9"/>
  <c r="P825" i="9"/>
  <c r="O825" i="9"/>
  <c r="L825" i="9"/>
  <c r="N825" i="9" s="1"/>
  <c r="AA825" i="9"/>
  <c r="C50" i="11"/>
  <c r="AB824" i="9"/>
  <c r="P824" i="9"/>
  <c r="O824" i="9"/>
  <c r="M824" i="9"/>
  <c r="H824" i="9"/>
  <c r="G824" i="9"/>
  <c r="E824" i="9"/>
  <c r="AA824" i="9"/>
  <c r="AB823" i="9"/>
  <c r="P823" i="9"/>
  <c r="O823" i="9"/>
  <c r="M823" i="9"/>
  <c r="H823" i="9"/>
  <c r="G823" i="9"/>
  <c r="E823" i="9"/>
  <c r="AA823" i="9"/>
  <c r="AB822" i="9"/>
  <c r="P822" i="9"/>
  <c r="O822" i="9"/>
  <c r="M822" i="9"/>
  <c r="H822" i="9"/>
  <c r="G822" i="9"/>
  <c r="E822" i="9"/>
  <c r="AA822" i="9"/>
  <c r="H821" i="9"/>
  <c r="G821" i="9"/>
  <c r="D821" i="9"/>
  <c r="F821" i="9" s="1"/>
  <c r="P821" i="9"/>
  <c r="O821" i="9"/>
  <c r="L821" i="9"/>
  <c r="N821" i="9" s="1"/>
  <c r="AA821" i="9"/>
  <c r="AB820" i="9"/>
  <c r="P820" i="9"/>
  <c r="O820" i="9"/>
  <c r="M820" i="9"/>
  <c r="H820" i="9"/>
  <c r="G820" i="9"/>
  <c r="E820" i="9"/>
  <c r="AA820" i="9"/>
  <c r="AB819" i="9"/>
  <c r="P819" i="9"/>
  <c r="O819" i="9"/>
  <c r="M819" i="9"/>
  <c r="H819" i="9"/>
  <c r="G819" i="9"/>
  <c r="E819" i="9"/>
  <c r="AA819" i="9"/>
  <c r="AB818" i="9"/>
  <c r="AB817" i="9"/>
  <c r="AA818" i="9"/>
  <c r="AA817" i="9"/>
  <c r="P818" i="9"/>
  <c r="O818" i="9"/>
  <c r="M818" i="9"/>
  <c r="P817" i="9"/>
  <c r="O817" i="9"/>
  <c r="M817" i="9"/>
  <c r="H818" i="9"/>
  <c r="G818" i="9"/>
  <c r="E818" i="9"/>
  <c r="H817" i="9"/>
  <c r="G817" i="9"/>
  <c r="E817" i="9"/>
  <c r="P816" i="9"/>
  <c r="O816" i="9"/>
  <c r="L816" i="9"/>
  <c r="N816" i="9" s="1"/>
  <c r="H816" i="9"/>
  <c r="G816" i="9"/>
  <c r="E816" i="9"/>
  <c r="AA816" i="9"/>
  <c r="AB815" i="9"/>
  <c r="P815" i="9"/>
  <c r="O815" i="9"/>
  <c r="M815" i="9"/>
  <c r="H815" i="9"/>
  <c r="G815" i="9"/>
  <c r="E815" i="9"/>
  <c r="AA815" i="9"/>
  <c r="AB814" i="9"/>
  <c r="P814" i="9"/>
  <c r="O814" i="9"/>
  <c r="M814" i="9"/>
  <c r="H814" i="9"/>
  <c r="G814" i="9"/>
  <c r="E814" i="9"/>
  <c r="AA814" i="9"/>
  <c r="AB813" i="9"/>
  <c r="AA813" i="9"/>
  <c r="AB812" i="9"/>
  <c r="AA812" i="9"/>
  <c r="P813" i="9"/>
  <c r="O813" i="9"/>
  <c r="M813" i="9"/>
  <c r="P812" i="9"/>
  <c r="O812" i="9"/>
  <c r="M812" i="9"/>
  <c r="H813" i="9"/>
  <c r="G813" i="9"/>
  <c r="E813" i="9"/>
  <c r="H812" i="9"/>
  <c r="G812" i="9"/>
  <c r="E812" i="9"/>
  <c r="AB811" i="9"/>
  <c r="AA811" i="9"/>
  <c r="P811" i="9"/>
  <c r="O811" i="9"/>
  <c r="M811" i="9"/>
  <c r="H811" i="9"/>
  <c r="G811" i="9"/>
  <c r="E811" i="9"/>
  <c r="P810" i="9"/>
  <c r="O810" i="9"/>
  <c r="L810" i="9"/>
  <c r="N810" i="9" s="1"/>
  <c r="H810" i="9"/>
  <c r="G810" i="9"/>
  <c r="D810" i="9"/>
  <c r="F810" i="9" s="1"/>
  <c r="AA810" i="9"/>
  <c r="AB809" i="9"/>
  <c r="AB808" i="9"/>
  <c r="P809" i="9"/>
  <c r="O809" i="9"/>
  <c r="M809" i="9"/>
  <c r="P808" i="9"/>
  <c r="O808" i="9"/>
  <c r="M808" i="9"/>
  <c r="AA809" i="9"/>
  <c r="AA808" i="9"/>
  <c r="AD808" i="9" s="1"/>
  <c r="H809" i="9"/>
  <c r="G809" i="9"/>
  <c r="E809" i="9"/>
  <c r="H808" i="9"/>
  <c r="G808" i="9"/>
  <c r="E808" i="9"/>
  <c r="C49" i="11"/>
  <c r="AB807" i="9"/>
  <c r="P807" i="9"/>
  <c r="O807" i="9"/>
  <c r="M807" i="9"/>
  <c r="H807" i="9"/>
  <c r="G807" i="9"/>
  <c r="E807" i="9"/>
  <c r="AA807" i="9"/>
  <c r="P806" i="9"/>
  <c r="O806" i="9"/>
  <c r="L806" i="9"/>
  <c r="H806" i="9"/>
  <c r="G806" i="9"/>
  <c r="E806" i="9"/>
  <c r="AA806" i="9"/>
  <c r="AB805" i="9"/>
  <c r="AB806" i="9" s="1"/>
  <c r="P805" i="9"/>
  <c r="O805" i="9"/>
  <c r="M805" i="9"/>
  <c r="H805" i="9"/>
  <c r="G805" i="9"/>
  <c r="E805" i="9"/>
  <c r="AA805" i="9"/>
  <c r="AB804" i="9"/>
  <c r="P804" i="9"/>
  <c r="O804" i="9"/>
  <c r="M804" i="9"/>
  <c r="H804" i="9"/>
  <c r="G804" i="9"/>
  <c r="E804" i="9"/>
  <c r="AA804" i="9"/>
  <c r="AB803" i="9"/>
  <c r="P803" i="9"/>
  <c r="O803" i="9"/>
  <c r="M803" i="9"/>
  <c r="H803" i="9"/>
  <c r="G803" i="9"/>
  <c r="E803" i="9"/>
  <c r="AA803" i="9"/>
  <c r="AB802" i="9"/>
  <c r="P802" i="9"/>
  <c r="O802" i="9"/>
  <c r="M802" i="9"/>
  <c r="H802" i="9"/>
  <c r="G802" i="9"/>
  <c r="E802" i="9"/>
  <c r="AA802" i="9"/>
  <c r="Q98" i="7"/>
  <c r="Q99" i="7"/>
  <c r="Q100" i="7"/>
  <c r="Q101" i="7"/>
  <c r="Q102" i="7"/>
  <c r="Q103" i="7"/>
  <c r="P801" i="9"/>
  <c r="O801" i="9"/>
  <c r="L801" i="9"/>
  <c r="N801" i="9" s="1"/>
  <c r="AA801" i="9"/>
  <c r="H801" i="9"/>
  <c r="G801" i="9"/>
  <c r="D801" i="9"/>
  <c r="F801" i="9" s="1"/>
  <c r="AB800" i="9"/>
  <c r="P800" i="9"/>
  <c r="O800" i="9"/>
  <c r="M800" i="9"/>
  <c r="H800" i="9"/>
  <c r="G800" i="9"/>
  <c r="E800" i="9"/>
  <c r="AA800" i="9"/>
  <c r="AB799" i="9"/>
  <c r="P799" i="9"/>
  <c r="O799" i="9"/>
  <c r="M799" i="9"/>
  <c r="H799" i="9"/>
  <c r="G799" i="9"/>
  <c r="E799" i="9"/>
  <c r="AA799" i="9"/>
  <c r="AB798" i="9"/>
  <c r="P798" i="9"/>
  <c r="O798" i="9"/>
  <c r="M798" i="9"/>
  <c r="H798" i="9"/>
  <c r="G798" i="9"/>
  <c r="E798" i="9"/>
  <c r="AA798" i="9"/>
  <c r="AB797" i="9"/>
  <c r="P797" i="9"/>
  <c r="O797" i="9"/>
  <c r="M797" i="9"/>
  <c r="H797" i="9"/>
  <c r="G797" i="9"/>
  <c r="E797" i="9"/>
  <c r="AA797" i="9"/>
  <c r="P796" i="9"/>
  <c r="O796" i="9"/>
  <c r="L796" i="9"/>
  <c r="N796" i="9" s="1"/>
  <c r="H796" i="9"/>
  <c r="G796" i="9"/>
  <c r="E796" i="9"/>
  <c r="AA796" i="9"/>
  <c r="AB795" i="9"/>
  <c r="AB796" i="9" s="1"/>
  <c r="P795" i="9"/>
  <c r="O795" i="9"/>
  <c r="M795" i="9"/>
  <c r="H795" i="9"/>
  <c r="G795" i="9"/>
  <c r="E795" i="9"/>
  <c r="AA795" i="9"/>
  <c r="AB794" i="9"/>
  <c r="P794" i="9"/>
  <c r="O794" i="9"/>
  <c r="M794" i="9"/>
  <c r="H794" i="9"/>
  <c r="G794" i="9"/>
  <c r="E794" i="9"/>
  <c r="AA794" i="9"/>
  <c r="AB793" i="9"/>
  <c r="P793" i="9"/>
  <c r="O793" i="9"/>
  <c r="M793" i="9"/>
  <c r="H793" i="9"/>
  <c r="G793" i="9"/>
  <c r="E793" i="9"/>
  <c r="AA793" i="9"/>
  <c r="AB792" i="9"/>
  <c r="P792" i="9"/>
  <c r="O792" i="9"/>
  <c r="M792" i="9"/>
  <c r="H792" i="9"/>
  <c r="G792" i="9"/>
  <c r="E792" i="9"/>
  <c r="AA792" i="9"/>
  <c r="AB21" i="9"/>
  <c r="C48" i="11"/>
  <c r="P791" i="9"/>
  <c r="O791" i="9"/>
  <c r="L791" i="9"/>
  <c r="N791" i="9" s="1"/>
  <c r="H791" i="9"/>
  <c r="G791" i="9"/>
  <c r="D791" i="9"/>
  <c r="F791" i="9" s="1"/>
  <c r="AA791" i="9"/>
  <c r="AB790" i="9"/>
  <c r="H790" i="9"/>
  <c r="G790" i="9"/>
  <c r="E790" i="9"/>
  <c r="P790" i="9"/>
  <c r="O790" i="9"/>
  <c r="M790" i="9"/>
  <c r="AA790" i="9"/>
  <c r="AB789" i="9"/>
  <c r="P789" i="9"/>
  <c r="O789" i="9"/>
  <c r="M789" i="9"/>
  <c r="H789" i="9"/>
  <c r="G789" i="9"/>
  <c r="E789" i="9"/>
  <c r="AA789" i="9"/>
  <c r="AB788" i="9"/>
  <c r="AB787" i="9"/>
  <c r="P788" i="9"/>
  <c r="O788" i="9"/>
  <c r="M788" i="9"/>
  <c r="P787" i="9"/>
  <c r="O787" i="9"/>
  <c r="M787" i="9"/>
  <c r="P786" i="9"/>
  <c r="O786" i="9"/>
  <c r="L786" i="9"/>
  <c r="N786" i="9" s="1"/>
  <c r="H788" i="9"/>
  <c r="G788" i="9"/>
  <c r="E788" i="9"/>
  <c r="H787" i="9"/>
  <c r="G787" i="9"/>
  <c r="E787" i="9"/>
  <c r="H786" i="9"/>
  <c r="G786" i="9"/>
  <c r="E786" i="9"/>
  <c r="AA788" i="9"/>
  <c r="AA787" i="9"/>
  <c r="AA786" i="9"/>
  <c r="B5" i="17"/>
  <c r="B8" i="17" s="1"/>
  <c r="B17" i="17" s="1"/>
  <c r="E17" i="17" s="1"/>
  <c r="AB785" i="9"/>
  <c r="P785" i="9"/>
  <c r="O785" i="9"/>
  <c r="M785" i="9"/>
  <c r="H785" i="9"/>
  <c r="G785" i="9"/>
  <c r="E785" i="9"/>
  <c r="AA785" i="9"/>
  <c r="F4" i="12"/>
  <c r="E4" i="12"/>
  <c r="F3" i="12"/>
  <c r="E3" i="12"/>
  <c r="F2" i="12"/>
  <c r="E2" i="12"/>
  <c r="B5" i="1"/>
  <c r="B20" i="1" s="1"/>
  <c r="AB784" i="9"/>
  <c r="P784" i="9"/>
  <c r="O784" i="9"/>
  <c r="M784" i="9"/>
  <c r="H784" i="9"/>
  <c r="G784" i="9"/>
  <c r="E784" i="9"/>
  <c r="AA784" i="9"/>
  <c r="AB783" i="9"/>
  <c r="P783" i="9"/>
  <c r="O783" i="9"/>
  <c r="M783" i="9"/>
  <c r="H783" i="9"/>
  <c r="G783" i="9"/>
  <c r="E783" i="9"/>
  <c r="AA783" i="9"/>
  <c r="AB782" i="9"/>
  <c r="P782" i="9"/>
  <c r="O782" i="9"/>
  <c r="M782" i="9"/>
  <c r="H782" i="9"/>
  <c r="G782" i="9"/>
  <c r="E782" i="9"/>
  <c r="AA782" i="9"/>
  <c r="AB781" i="9"/>
  <c r="AB780" i="9"/>
  <c r="P781" i="9"/>
  <c r="O781" i="9"/>
  <c r="M781" i="9"/>
  <c r="P780" i="9"/>
  <c r="O780" i="9"/>
  <c r="M780" i="9"/>
  <c r="H781" i="9"/>
  <c r="G781" i="9"/>
  <c r="E781" i="9"/>
  <c r="H780" i="9"/>
  <c r="G780" i="9"/>
  <c r="E780" i="9"/>
  <c r="P779" i="9"/>
  <c r="O779" i="9"/>
  <c r="L779" i="9"/>
  <c r="N779" i="9" s="1"/>
  <c r="H779" i="9"/>
  <c r="G779" i="9"/>
  <c r="D779" i="9"/>
  <c r="F779" i="9" s="1"/>
  <c r="AA781" i="9"/>
  <c r="AA780" i="9"/>
  <c r="AA779" i="9"/>
  <c r="AB778" i="9"/>
  <c r="P778" i="9"/>
  <c r="O778" i="9"/>
  <c r="M778" i="9"/>
  <c r="H778" i="9"/>
  <c r="G778" i="9"/>
  <c r="E778" i="9"/>
  <c r="AA778" i="9"/>
  <c r="AB777" i="9"/>
  <c r="E777" i="9"/>
  <c r="G777" i="9"/>
  <c r="H777" i="9"/>
  <c r="P777" i="9"/>
  <c r="O777" i="9"/>
  <c r="M777" i="9"/>
  <c r="AA777" i="9"/>
  <c r="AB776" i="9"/>
  <c r="AA776" i="9"/>
  <c r="AA775" i="9"/>
  <c r="P775" i="9"/>
  <c r="O775" i="9"/>
  <c r="L775" i="9"/>
  <c r="N775" i="9" s="1"/>
  <c r="H776" i="9"/>
  <c r="G776" i="9"/>
  <c r="E776" i="9"/>
  <c r="H775" i="9"/>
  <c r="G775" i="9"/>
  <c r="E775" i="9"/>
  <c r="P776" i="9"/>
  <c r="O776" i="9"/>
  <c r="M776" i="9"/>
  <c r="C47" i="11"/>
  <c r="H8" i="7"/>
  <c r="AB774" i="9"/>
  <c r="AB775" i="9" s="1"/>
  <c r="AA774" i="9"/>
  <c r="AB773" i="9"/>
  <c r="AA773" i="9"/>
  <c r="AB772" i="9"/>
  <c r="AA772" i="9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AB769" i="9"/>
  <c r="AA769" i="9"/>
  <c r="AB768" i="9"/>
  <c r="AA768" i="9"/>
  <c r="AB767" i="9"/>
  <c r="AA767" i="9"/>
  <c r="AB766" i="9"/>
  <c r="AA766" i="9"/>
  <c r="AB764" i="9"/>
  <c r="AB765" i="9" s="1"/>
  <c r="AA764" i="9"/>
  <c r="AB763" i="9"/>
  <c r="AA763" i="9"/>
  <c r="AB762" i="9"/>
  <c r="AA762" i="9"/>
  <c r="AB760" i="9"/>
  <c r="AB761" i="9" s="1"/>
  <c r="AA760" i="9"/>
  <c r="AB759" i="9"/>
  <c r="AA759" i="9"/>
  <c r="AB758" i="9"/>
  <c r="AA758" i="9"/>
  <c r="AB755" i="9"/>
  <c r="AB756" i="9" s="1"/>
  <c r="AA755" i="9"/>
  <c r="AB754" i="9"/>
  <c r="AA754" i="9"/>
  <c r="AB753" i="9"/>
  <c r="AA753" i="9"/>
  <c r="AB752" i="9"/>
  <c r="AA752" i="9"/>
  <c r="AB750" i="9"/>
  <c r="AB751" i="9" s="1"/>
  <c r="AA750" i="9"/>
  <c r="AB749" i="9"/>
  <c r="AA749" i="9"/>
  <c r="AB748" i="9"/>
  <c r="AA748" i="9"/>
  <c r="AA770" i="9"/>
  <c r="AA757" i="9"/>
  <c r="AA747" i="9"/>
  <c r="AA771" i="9"/>
  <c r="AA765" i="9"/>
  <c r="AA761" i="9"/>
  <c r="AA756" i="9"/>
  <c r="AA751" i="9"/>
  <c r="AA746" i="9"/>
  <c r="AB745" i="9"/>
  <c r="AB746" i="9" s="1"/>
  <c r="AA745" i="9"/>
  <c r="AB744" i="9"/>
  <c r="AA744" i="9"/>
  <c r="AB743" i="9"/>
  <c r="AA743" i="9"/>
  <c r="AB742" i="9"/>
  <c r="AA742" i="9"/>
  <c r="AA741" i="9"/>
  <c r="AB740" i="9"/>
  <c r="AB741" i="9" s="1"/>
  <c r="AA740" i="9"/>
  <c r="AB739" i="9"/>
  <c r="AA739" i="9"/>
  <c r="P774" i="9"/>
  <c r="O774" i="9"/>
  <c r="M774" i="9"/>
  <c r="H774" i="9"/>
  <c r="G774" i="9"/>
  <c r="E774" i="9"/>
  <c r="H773" i="9"/>
  <c r="G773" i="9"/>
  <c r="E773" i="9"/>
  <c r="P773" i="9"/>
  <c r="O773" i="9"/>
  <c r="M773" i="9"/>
  <c r="P771" i="9"/>
  <c r="O771" i="9"/>
  <c r="L771" i="9"/>
  <c r="N771" i="9" s="1"/>
  <c r="H772" i="9"/>
  <c r="G772" i="9"/>
  <c r="E772" i="9"/>
  <c r="H771" i="9"/>
  <c r="G771" i="9"/>
  <c r="E771" i="9"/>
  <c r="H770" i="9"/>
  <c r="G770" i="9"/>
  <c r="D770" i="9"/>
  <c r="F770" i="9" s="1"/>
  <c r="H769" i="9"/>
  <c r="G769" i="9"/>
  <c r="E769" i="9"/>
  <c r="P769" i="9"/>
  <c r="O769" i="9"/>
  <c r="M769" i="9"/>
  <c r="P766" i="9"/>
  <c r="O766" i="9"/>
  <c r="M766" i="9"/>
  <c r="P765" i="9"/>
  <c r="O765" i="9"/>
  <c r="L765" i="9"/>
  <c r="N765" i="9" s="1"/>
  <c r="P761" i="9"/>
  <c r="O761" i="9"/>
  <c r="L761" i="9"/>
  <c r="N761" i="9" s="1"/>
  <c r="H768" i="9"/>
  <c r="G768" i="9"/>
  <c r="E768" i="9"/>
  <c r="H767" i="9"/>
  <c r="G767" i="9"/>
  <c r="E767" i="9"/>
  <c r="H766" i="9"/>
  <c r="G766" i="9"/>
  <c r="E766" i="9"/>
  <c r="H765" i="9"/>
  <c r="G765" i="9"/>
  <c r="E765" i="9"/>
  <c r="H764" i="9"/>
  <c r="G764" i="9"/>
  <c r="E764" i="9"/>
  <c r="H763" i="9"/>
  <c r="G763" i="9"/>
  <c r="E763" i="9"/>
  <c r="H762" i="9"/>
  <c r="G762" i="9"/>
  <c r="E762" i="9"/>
  <c r="H761" i="9"/>
  <c r="G761" i="9"/>
  <c r="E761" i="9"/>
  <c r="H760" i="9"/>
  <c r="G760" i="9"/>
  <c r="E760" i="9"/>
  <c r="H759" i="9"/>
  <c r="G759" i="9"/>
  <c r="E759" i="9"/>
  <c r="H758" i="9"/>
  <c r="G758" i="9"/>
  <c r="E758" i="9"/>
  <c r="P756" i="9"/>
  <c r="O756" i="9"/>
  <c r="L756" i="9"/>
  <c r="N756" i="9" s="1"/>
  <c r="P751" i="9"/>
  <c r="O751" i="9"/>
  <c r="L751" i="9"/>
  <c r="N751" i="9" s="1"/>
  <c r="H757" i="9"/>
  <c r="G757" i="9"/>
  <c r="D757" i="9"/>
  <c r="F757" i="9" s="1"/>
  <c r="P772" i="9"/>
  <c r="O772" i="9"/>
  <c r="M772" i="9"/>
  <c r="P770" i="9"/>
  <c r="O770" i="9"/>
  <c r="M770" i="9"/>
  <c r="P768" i="9"/>
  <c r="O768" i="9"/>
  <c r="M768" i="9"/>
  <c r="P767" i="9"/>
  <c r="O767" i="9"/>
  <c r="M767" i="9"/>
  <c r="P764" i="9"/>
  <c r="O764" i="9"/>
  <c r="M764" i="9"/>
  <c r="P763" i="9"/>
  <c r="O763" i="9"/>
  <c r="M763" i="9"/>
  <c r="P762" i="9"/>
  <c r="O762" i="9"/>
  <c r="M762" i="9"/>
  <c r="P760" i="9"/>
  <c r="O760" i="9"/>
  <c r="M760" i="9"/>
  <c r="P759" i="9"/>
  <c r="O759" i="9"/>
  <c r="M759" i="9"/>
  <c r="P758" i="9"/>
  <c r="O758" i="9"/>
  <c r="M758" i="9"/>
  <c r="P757" i="9"/>
  <c r="O757" i="9"/>
  <c r="M757" i="9"/>
  <c r="P755" i="9"/>
  <c r="O755" i="9"/>
  <c r="M755" i="9"/>
  <c r="P754" i="9"/>
  <c r="O754" i="9"/>
  <c r="M754" i="9"/>
  <c r="P753" i="9"/>
  <c r="O753" i="9"/>
  <c r="M753" i="9"/>
  <c r="P752" i="9"/>
  <c r="O752" i="9"/>
  <c r="M752" i="9"/>
  <c r="P750" i="9"/>
  <c r="O750" i="9"/>
  <c r="M750" i="9"/>
  <c r="P749" i="9"/>
  <c r="O749" i="9"/>
  <c r="M749" i="9"/>
  <c r="P748" i="9"/>
  <c r="O748" i="9"/>
  <c r="M748" i="9"/>
  <c r="H756" i="9"/>
  <c r="G756" i="9"/>
  <c r="E756" i="9"/>
  <c r="H755" i="9"/>
  <c r="G755" i="9"/>
  <c r="E755" i="9"/>
  <c r="H754" i="9"/>
  <c r="G754" i="9"/>
  <c r="E754" i="9"/>
  <c r="H753" i="9"/>
  <c r="G753" i="9"/>
  <c r="E753" i="9"/>
  <c r="H752" i="9"/>
  <c r="G752" i="9"/>
  <c r="E752" i="9"/>
  <c r="H751" i="9"/>
  <c r="G751" i="9"/>
  <c r="E751" i="9"/>
  <c r="H750" i="9"/>
  <c r="G750" i="9"/>
  <c r="E750" i="9"/>
  <c r="H749" i="9"/>
  <c r="G749" i="9"/>
  <c r="E749" i="9"/>
  <c r="H748" i="9"/>
  <c r="G748" i="9"/>
  <c r="E748" i="9"/>
  <c r="H747" i="9"/>
  <c r="G747" i="9"/>
  <c r="D747" i="9"/>
  <c r="F747" i="9" s="1"/>
  <c r="P747" i="9"/>
  <c r="O747" i="9"/>
  <c r="M747" i="9"/>
  <c r="P746" i="9"/>
  <c r="O746" i="9"/>
  <c r="L746" i="9"/>
  <c r="N746" i="9" s="1"/>
  <c r="P745" i="9"/>
  <c r="O745" i="9"/>
  <c r="M745" i="9"/>
  <c r="P744" i="9"/>
  <c r="O744" i="9"/>
  <c r="M744" i="9"/>
  <c r="P743" i="9"/>
  <c r="O743" i="9"/>
  <c r="M743" i="9"/>
  <c r="P742" i="9"/>
  <c r="O742" i="9"/>
  <c r="M742" i="9"/>
  <c r="P741" i="9"/>
  <c r="O741" i="9"/>
  <c r="L741" i="9"/>
  <c r="N741" i="9" s="1"/>
  <c r="P740" i="9"/>
  <c r="O740" i="9"/>
  <c r="M740" i="9"/>
  <c r="P739" i="9"/>
  <c r="O739" i="9"/>
  <c r="M739" i="9"/>
  <c r="H746" i="9"/>
  <c r="G746" i="9"/>
  <c r="E746" i="9"/>
  <c r="H745" i="9"/>
  <c r="G745" i="9"/>
  <c r="E745" i="9"/>
  <c r="H744" i="9"/>
  <c r="G744" i="9"/>
  <c r="E744" i="9"/>
  <c r="H743" i="9"/>
  <c r="G743" i="9"/>
  <c r="E743" i="9"/>
  <c r="H742" i="9"/>
  <c r="G742" i="9"/>
  <c r="E742" i="9"/>
  <c r="H741" i="9"/>
  <c r="G741" i="9"/>
  <c r="E741" i="9"/>
  <c r="H740" i="9"/>
  <c r="G740" i="9"/>
  <c r="E740" i="9"/>
  <c r="H739" i="9"/>
  <c r="G739" i="9"/>
  <c r="E739" i="9"/>
  <c r="AB738" i="9"/>
  <c r="AA738" i="9"/>
  <c r="P738" i="9"/>
  <c r="O738" i="9"/>
  <c r="M738" i="9"/>
  <c r="H738" i="9"/>
  <c r="G738" i="9"/>
  <c r="E738" i="9"/>
  <c r="AB737" i="9"/>
  <c r="AA737" i="9"/>
  <c r="P737" i="9"/>
  <c r="O737" i="9"/>
  <c r="M737" i="9"/>
  <c r="H737" i="9"/>
  <c r="G737" i="9"/>
  <c r="E737" i="9"/>
  <c r="P736" i="9"/>
  <c r="O736" i="9"/>
  <c r="L736" i="9"/>
  <c r="N736" i="9" s="1"/>
  <c r="H736" i="9"/>
  <c r="G736" i="9"/>
  <c r="E736" i="9"/>
  <c r="AA736" i="9"/>
  <c r="AB734" i="9"/>
  <c r="AB733" i="9"/>
  <c r="AB732" i="9"/>
  <c r="AB730" i="9"/>
  <c r="AB731" i="9" s="1"/>
  <c r="AB729" i="9"/>
  <c r="AB728" i="9"/>
  <c r="AB727" i="9"/>
  <c r="AB724" i="9"/>
  <c r="AB723" i="9"/>
  <c r="AB722" i="9"/>
  <c r="AB721" i="9"/>
  <c r="AB719" i="9"/>
  <c r="AB718" i="9"/>
  <c r="AB717" i="9"/>
  <c r="H735" i="9"/>
  <c r="G735" i="9"/>
  <c r="D735" i="9"/>
  <c r="F735" i="9" s="1"/>
  <c r="P735" i="9"/>
  <c r="O735" i="9"/>
  <c r="M735" i="9"/>
  <c r="AA735" i="9"/>
  <c r="P734" i="9"/>
  <c r="O734" i="9"/>
  <c r="M734" i="9"/>
  <c r="H734" i="9"/>
  <c r="G734" i="9"/>
  <c r="E734" i="9"/>
  <c r="AA734" i="9"/>
  <c r="P733" i="9"/>
  <c r="O733" i="9"/>
  <c r="M733" i="9"/>
  <c r="H733" i="9"/>
  <c r="G733" i="9"/>
  <c r="E733" i="9"/>
  <c r="AA733" i="9"/>
  <c r="AA732" i="9"/>
  <c r="P732" i="9"/>
  <c r="O732" i="9"/>
  <c r="M732" i="9"/>
  <c r="H732" i="9"/>
  <c r="G732" i="9"/>
  <c r="E732" i="9"/>
  <c r="P731" i="9"/>
  <c r="O731" i="9"/>
  <c r="L731" i="9"/>
  <c r="N731" i="9" s="1"/>
  <c r="H731" i="9"/>
  <c r="G731" i="9"/>
  <c r="E731" i="9"/>
  <c r="AA731" i="9"/>
  <c r="AA730" i="9"/>
  <c r="AA729" i="9"/>
  <c r="AA728" i="9"/>
  <c r="P730" i="9"/>
  <c r="O730" i="9"/>
  <c r="M730" i="9"/>
  <c r="P729" i="9"/>
  <c r="O729" i="9"/>
  <c r="M729" i="9"/>
  <c r="P728" i="9"/>
  <c r="O728" i="9"/>
  <c r="M728" i="9"/>
  <c r="H730" i="9"/>
  <c r="G730" i="9"/>
  <c r="E730" i="9"/>
  <c r="H729" i="9"/>
  <c r="G729" i="9"/>
  <c r="E729" i="9"/>
  <c r="H728" i="9"/>
  <c r="G728" i="9"/>
  <c r="E728" i="9"/>
  <c r="P727" i="9"/>
  <c r="O727" i="9"/>
  <c r="M727" i="9"/>
  <c r="H727" i="9"/>
  <c r="G727" i="9"/>
  <c r="E727" i="9"/>
  <c r="AA727" i="9"/>
  <c r="E1023" i="9" l="1"/>
  <c r="AC1023" i="9" s="1"/>
  <c r="G3" i="12"/>
  <c r="AD774" i="9"/>
  <c r="AD775" i="9"/>
  <c r="AD743" i="9"/>
  <c r="AD734" i="9"/>
  <c r="AD812" i="9"/>
  <c r="AD826" i="9"/>
  <c r="AD811" i="9"/>
  <c r="AD813" i="9"/>
  <c r="AD809" i="9"/>
  <c r="AD744" i="9"/>
  <c r="AD730" i="9"/>
  <c r="AD823" i="9"/>
  <c r="AD828" i="9"/>
  <c r="AD782" i="9"/>
  <c r="AD784" i="9"/>
  <c r="AD814" i="9"/>
  <c r="AD822" i="9"/>
  <c r="AD824" i="9"/>
  <c r="AD827" i="9"/>
  <c r="AD731" i="9"/>
  <c r="AD783" i="9"/>
  <c r="AD807" i="9"/>
  <c r="AD815" i="9"/>
  <c r="AD745" i="9"/>
  <c r="AD772" i="9"/>
  <c r="V1035" i="9"/>
  <c r="T1036" i="9"/>
  <c r="U1035" i="9"/>
  <c r="AD765" i="9"/>
  <c r="AD780" i="9"/>
  <c r="AD792" i="9"/>
  <c r="AD793" i="9"/>
  <c r="AD794" i="9"/>
  <c r="AD795" i="9"/>
  <c r="AD796" i="9"/>
  <c r="AD727" i="9"/>
  <c r="AD752" i="9"/>
  <c r="AD758" i="9"/>
  <c r="AD763" i="9"/>
  <c r="AD768" i="9"/>
  <c r="AD781" i="9"/>
  <c r="AD787" i="9"/>
  <c r="AD817" i="9"/>
  <c r="V1034" i="9"/>
  <c r="U1034" i="9"/>
  <c r="AD733" i="9"/>
  <c r="AD737" i="9"/>
  <c r="AD738" i="9"/>
  <c r="AD728" i="9"/>
  <c r="AD732" i="9"/>
  <c r="AD742" i="9"/>
  <c r="AD746" i="9"/>
  <c r="AD773" i="9"/>
  <c r="AD788" i="9"/>
  <c r="AD818" i="9"/>
  <c r="AD751" i="9"/>
  <c r="AD748" i="9"/>
  <c r="AD753" i="9"/>
  <c r="AD759" i="9"/>
  <c r="AD764" i="9"/>
  <c r="AD769" i="9"/>
  <c r="M806" i="9"/>
  <c r="AC806" i="9" s="1"/>
  <c r="N806" i="9"/>
  <c r="AF830" i="9"/>
  <c r="AD829" i="9"/>
  <c r="AD741" i="9"/>
  <c r="AD729" i="9"/>
  <c r="AD756" i="9"/>
  <c r="AD739" i="9"/>
  <c r="AD761" i="9"/>
  <c r="AD749" i="9"/>
  <c r="AD754" i="9"/>
  <c r="AD760" i="9"/>
  <c r="AD766" i="9"/>
  <c r="AD776" i="9"/>
  <c r="AD819" i="9"/>
  <c r="AD820" i="9"/>
  <c r="AD740" i="9"/>
  <c r="AD750" i="9"/>
  <c r="AD755" i="9"/>
  <c r="AD762" i="9"/>
  <c r="AD767" i="9"/>
  <c r="AD777" i="9"/>
  <c r="AD778" i="9"/>
  <c r="AD785" i="9"/>
  <c r="AD789" i="9"/>
  <c r="AD790" i="9"/>
  <c r="AD797" i="9"/>
  <c r="AD798" i="9"/>
  <c r="AD799" i="9"/>
  <c r="AD800" i="9"/>
  <c r="AD802" i="9"/>
  <c r="AD803" i="9"/>
  <c r="AD804" i="9"/>
  <c r="AD805" i="9"/>
  <c r="AD806" i="9"/>
  <c r="D1025" i="9"/>
  <c r="E1024" i="9"/>
  <c r="AC1024" i="9" s="1"/>
  <c r="AB1024" i="9"/>
  <c r="AD1024" i="9" s="1"/>
  <c r="F1024" i="9"/>
  <c r="G4" i="12"/>
  <c r="E10" i="12"/>
  <c r="G10" i="12" s="1"/>
  <c r="G2" i="12"/>
  <c r="AJ43" i="9"/>
  <c r="F10" i="12"/>
  <c r="AC811" i="9"/>
  <c r="AF814" i="9"/>
  <c r="AC823" i="9"/>
  <c r="AF806" i="9"/>
  <c r="AF822" i="9"/>
  <c r="AF823" i="9"/>
  <c r="AF815" i="9"/>
  <c r="AF821" i="9"/>
  <c r="AC798" i="9"/>
  <c r="AC807" i="9"/>
  <c r="AC788" i="9"/>
  <c r="AC817" i="9"/>
  <c r="AF817" i="9"/>
  <c r="AE822" i="9"/>
  <c r="AF829" i="9"/>
  <c r="AE814" i="9"/>
  <c r="AC822" i="9"/>
  <c r="AC818" i="9"/>
  <c r="AF810" i="9"/>
  <c r="AE818" i="9"/>
  <c r="AB821" i="9"/>
  <c r="AD821" i="9" s="1"/>
  <c r="AE821" i="9"/>
  <c r="AF819" i="9"/>
  <c r="AE829" i="9"/>
  <c r="AC820" i="9"/>
  <c r="AC828" i="9"/>
  <c r="AF827" i="9"/>
  <c r="AC803" i="9"/>
  <c r="AF824" i="9"/>
  <c r="AF818" i="9"/>
  <c r="AC819" i="9"/>
  <c r="AF825" i="9"/>
  <c r="AC827" i="9"/>
  <c r="AC815" i="9"/>
  <c r="AE820" i="9"/>
  <c r="AE816" i="9"/>
  <c r="AF820" i="9"/>
  <c r="AE828" i="9"/>
  <c r="AE825" i="9"/>
  <c r="AF816" i="9"/>
  <c r="AF828" i="9"/>
  <c r="AE824" i="9"/>
  <c r="AC808" i="9"/>
  <c r="AC814" i="9"/>
  <c r="AE819" i="9"/>
  <c r="AC826" i="9"/>
  <c r="AE827" i="9"/>
  <c r="AC824" i="9"/>
  <c r="AE815" i="9"/>
  <c r="AE817" i="9"/>
  <c r="AF784" i="9"/>
  <c r="AB791" i="9"/>
  <c r="AD791" i="9" s="1"/>
  <c r="AF796" i="9"/>
  <c r="AE823" i="9"/>
  <c r="AE830" i="9"/>
  <c r="AF793" i="9"/>
  <c r="AE798" i="9"/>
  <c r="E821" i="9"/>
  <c r="AF826" i="9"/>
  <c r="AC829" i="9"/>
  <c r="M825" i="9"/>
  <c r="AC825" i="9" s="1"/>
  <c r="AB825" i="9"/>
  <c r="AD825" i="9" s="1"/>
  <c r="M821" i="9"/>
  <c r="AB816" i="9"/>
  <c r="AD816" i="9" s="1"/>
  <c r="AC813" i="9"/>
  <c r="AB810" i="9"/>
  <c r="AD810" i="9" s="1"/>
  <c r="AC789" i="9"/>
  <c r="AE826" i="9"/>
  <c r="M816" i="9"/>
  <c r="AC816" i="9" s="1"/>
  <c r="AC773" i="9"/>
  <c r="AF788" i="9"/>
  <c r="AE780" i="9"/>
  <c r="AC782" i="9"/>
  <c r="AF782" i="9"/>
  <c r="AC777" i="9"/>
  <c r="AF791" i="9"/>
  <c r="AF779" i="9"/>
  <c r="AF783" i="9"/>
  <c r="AF795" i="9"/>
  <c r="AC749" i="9"/>
  <c r="AC778" i="9"/>
  <c r="AC783" i="9"/>
  <c r="AC795" i="9"/>
  <c r="AF804" i="9"/>
  <c r="AF792" i="9"/>
  <c r="AC800" i="9"/>
  <c r="AC792" i="9"/>
  <c r="AF774" i="9"/>
  <c r="AC787" i="9"/>
  <c r="AE802" i="9"/>
  <c r="AC809" i="9"/>
  <c r="AC790" i="9"/>
  <c r="AF797" i="9"/>
  <c r="AF807" i="9"/>
  <c r="AF780" i="9"/>
  <c r="AF790" i="9"/>
  <c r="AE777" i="9"/>
  <c r="AC774" i="9"/>
  <c r="AC804" i="9"/>
  <c r="AC772" i="9"/>
  <c r="AE809" i="9"/>
  <c r="AF786" i="9"/>
  <c r="AC797" i="9"/>
  <c r="AF799" i="9"/>
  <c r="AC729" i="9"/>
  <c r="AC799" i="9"/>
  <c r="AF803" i="9"/>
  <c r="AF785" i="9"/>
  <c r="M786" i="9"/>
  <c r="AC786" i="9" s="1"/>
  <c r="AF755" i="9"/>
  <c r="E779" i="9"/>
  <c r="AF787" i="9"/>
  <c r="AC805" i="9"/>
  <c r="AC793" i="9"/>
  <c r="AE808" i="9"/>
  <c r="AE785" i="9"/>
  <c r="AF808" i="9"/>
  <c r="AF776" i="9"/>
  <c r="AC784" i="9"/>
  <c r="AE797" i="9"/>
  <c r="AC728" i="9"/>
  <c r="AE791" i="9"/>
  <c r="AE810" i="9"/>
  <c r="AE789" i="9"/>
  <c r="AC780" i="9"/>
  <c r="AF800" i="9"/>
  <c r="AE805" i="9"/>
  <c r="AF811" i="9"/>
  <c r="AC785" i="9"/>
  <c r="E791" i="9"/>
  <c r="AE793" i="9"/>
  <c r="AF805" i="9"/>
  <c r="AE781" i="9"/>
  <c r="AC812" i="9"/>
  <c r="AF781" i="9"/>
  <c r="AF794" i="9"/>
  <c r="AE779" i="9"/>
  <c r="AE782" i="9"/>
  <c r="AC794" i="9"/>
  <c r="AC802" i="9"/>
  <c r="AF773" i="9"/>
  <c r="AE792" i="9"/>
  <c r="AF801" i="9"/>
  <c r="AC738" i="9"/>
  <c r="AC748" i="9"/>
  <c r="AF764" i="9"/>
  <c r="AF789" i="9"/>
  <c r="AF798" i="9"/>
  <c r="AF802" i="9"/>
  <c r="AF809" i="9"/>
  <c r="AE788" i="9"/>
  <c r="AE784" i="9"/>
  <c r="AE796" i="9"/>
  <c r="AE807" i="9"/>
  <c r="AE795" i="9"/>
  <c r="AB801" i="9"/>
  <c r="AD801" i="9" s="1"/>
  <c r="AF758" i="9"/>
  <c r="AE778" i="9"/>
  <c r="AE783" i="9"/>
  <c r="AB779" i="9"/>
  <c r="AD779" i="9" s="1"/>
  <c r="AF778" i="9"/>
  <c r="AE794" i="9"/>
  <c r="AE801" i="9"/>
  <c r="AE806" i="9"/>
  <c r="AC781" i="9"/>
  <c r="AB786" i="9"/>
  <c r="AD786" i="9" s="1"/>
  <c r="AE811" i="9"/>
  <c r="AF775" i="9"/>
  <c r="AC750" i="9"/>
  <c r="AC776" i="9"/>
  <c r="AF777" i="9"/>
  <c r="AE786" i="9"/>
  <c r="AF812" i="9"/>
  <c r="AE800" i="9"/>
  <c r="AE804" i="9"/>
  <c r="AE790" i="9"/>
  <c r="M796" i="9"/>
  <c r="AC796" i="9" s="1"/>
  <c r="AE799" i="9"/>
  <c r="AE803" i="9"/>
  <c r="AF813" i="9"/>
  <c r="AC744" i="9"/>
  <c r="AF772" i="9"/>
  <c r="AE787" i="9"/>
  <c r="AE813" i="9"/>
  <c r="AE812" i="9"/>
  <c r="M810" i="9"/>
  <c r="E810" i="9"/>
  <c r="M801" i="9"/>
  <c r="E801" i="9"/>
  <c r="M791" i="9"/>
  <c r="B20" i="17"/>
  <c r="B15" i="17"/>
  <c r="B16" i="17" s="1"/>
  <c r="B18" i="17"/>
  <c r="E18" i="17" s="1"/>
  <c r="B21" i="17"/>
  <c r="B15" i="1"/>
  <c r="B16" i="1" s="1"/>
  <c r="C17" i="17"/>
  <c r="B8" i="1"/>
  <c r="B17" i="1" s="1"/>
  <c r="M779" i="9"/>
  <c r="AE776" i="9"/>
  <c r="AE775" i="9"/>
  <c r="M775" i="9"/>
  <c r="AC775" i="9" s="1"/>
  <c r="AE774" i="9"/>
  <c r="AE773" i="9"/>
  <c r="AE772" i="9"/>
  <c r="AC730" i="9"/>
  <c r="AF745" i="9"/>
  <c r="AF740" i="9"/>
  <c r="AC758" i="9"/>
  <c r="AC764" i="9"/>
  <c r="AF741" i="9"/>
  <c r="AF738" i="9"/>
  <c r="AC754" i="9"/>
  <c r="AC743" i="9"/>
  <c r="AC740" i="9"/>
  <c r="AF749" i="9"/>
  <c r="AF756" i="9"/>
  <c r="AC739" i="9"/>
  <c r="AC745" i="9"/>
  <c r="AC762" i="9"/>
  <c r="AF750" i="9"/>
  <c r="AF759" i="9"/>
  <c r="AF767" i="9"/>
  <c r="AC742" i="9"/>
  <c r="AE765" i="9"/>
  <c r="AF752" i="9"/>
  <c r="AE744" i="9"/>
  <c r="AF765" i="9"/>
  <c r="AF754" i="9"/>
  <c r="AF747" i="9"/>
  <c r="AC753" i="9"/>
  <c r="AC769" i="9"/>
  <c r="AF744" i="9"/>
  <c r="AF751" i="9"/>
  <c r="AF748" i="9"/>
  <c r="AF761" i="9"/>
  <c r="AC767" i="9"/>
  <c r="AF766" i="9"/>
  <c r="AC759" i="9"/>
  <c r="AC768" i="9"/>
  <c r="AF760" i="9"/>
  <c r="AF768" i="9"/>
  <c r="AB747" i="9"/>
  <c r="AD747" i="9" s="1"/>
  <c r="AF753" i="9"/>
  <c r="AC727" i="9"/>
  <c r="AC752" i="9"/>
  <c r="AF742" i="9"/>
  <c r="AC755" i="9"/>
  <c r="AF746" i="9"/>
  <c r="AF762" i="9"/>
  <c r="AF769" i="9"/>
  <c r="AC733" i="9"/>
  <c r="AF757" i="9"/>
  <c r="AE754" i="9"/>
  <c r="AC760" i="9"/>
  <c r="AC763" i="9"/>
  <c r="AC766" i="9"/>
  <c r="AF739" i="9"/>
  <c r="AF743" i="9"/>
  <c r="AF770" i="9"/>
  <c r="AF763" i="9"/>
  <c r="AB770" i="9"/>
  <c r="AB771" i="9" s="1"/>
  <c r="AD771" i="9" s="1"/>
  <c r="AB757" i="9"/>
  <c r="AD757" i="9" s="1"/>
  <c r="AE769" i="9"/>
  <c r="AE768" i="9"/>
  <c r="AE767" i="9"/>
  <c r="AE766" i="9"/>
  <c r="AE764" i="9"/>
  <c r="AE763" i="9"/>
  <c r="AE762" i="9"/>
  <c r="AE760" i="9"/>
  <c r="AE759" i="9"/>
  <c r="AE758" i="9"/>
  <c r="AE755" i="9"/>
  <c r="AE753" i="9"/>
  <c r="AE752" i="9"/>
  <c r="AE750" i="9"/>
  <c r="AE749" i="9"/>
  <c r="AE748" i="9"/>
  <c r="AF771" i="9"/>
  <c r="AE770" i="9"/>
  <c r="AE757" i="9"/>
  <c r="AE747" i="9"/>
  <c r="AE771" i="9"/>
  <c r="AE761" i="9"/>
  <c r="AE756" i="9"/>
  <c r="AE751" i="9"/>
  <c r="AE746" i="9"/>
  <c r="AE745" i="9"/>
  <c r="AE743" i="9"/>
  <c r="AE742" i="9"/>
  <c r="AE741" i="9"/>
  <c r="AE740" i="9"/>
  <c r="AE739" i="9"/>
  <c r="M771" i="9"/>
  <c r="AC771" i="9" s="1"/>
  <c r="E770" i="9"/>
  <c r="AC770" i="9" s="1"/>
  <c r="M765" i="9"/>
  <c r="AC765" i="9" s="1"/>
  <c r="M761" i="9"/>
  <c r="AC761" i="9" s="1"/>
  <c r="M756" i="9"/>
  <c r="AC756" i="9" s="1"/>
  <c r="M751" i="9"/>
  <c r="AC751" i="9" s="1"/>
  <c r="E757" i="9"/>
  <c r="AC757" i="9" s="1"/>
  <c r="E747" i="9"/>
  <c r="AC747" i="9" s="1"/>
  <c r="M746" i="9"/>
  <c r="AC746" i="9" s="1"/>
  <c r="M741" i="9"/>
  <c r="AC741" i="9" s="1"/>
  <c r="AE738" i="9"/>
  <c r="AE736" i="9"/>
  <c r="AF732" i="9"/>
  <c r="AF733" i="9"/>
  <c r="AF736" i="9"/>
  <c r="AC737" i="9"/>
  <c r="AE734" i="9"/>
  <c r="AF730" i="9"/>
  <c r="AF737" i="9"/>
  <c r="AE731" i="9"/>
  <c r="AF731" i="9"/>
  <c r="AC732" i="9"/>
  <c r="AC734" i="9"/>
  <c r="AF734" i="9"/>
  <c r="AE733" i="9"/>
  <c r="AB735" i="9"/>
  <c r="AD735" i="9" s="1"/>
  <c r="AE735" i="9"/>
  <c r="AF735" i="9"/>
  <c r="AE732" i="9"/>
  <c r="AF728" i="9"/>
  <c r="AE737" i="9"/>
  <c r="AF729" i="9"/>
  <c r="M736" i="9"/>
  <c r="AC736" i="9" s="1"/>
  <c r="E735" i="9"/>
  <c r="AC735" i="9" s="1"/>
  <c r="M731" i="9"/>
  <c r="AC731" i="9" s="1"/>
  <c r="AE730" i="9"/>
  <c r="AE729" i="9"/>
  <c r="AE728" i="9"/>
  <c r="V1036" i="9" l="1"/>
  <c r="T1037" i="9"/>
  <c r="U1036" i="9"/>
  <c r="AD770" i="9"/>
  <c r="AB1025" i="9"/>
  <c r="AD1025" i="9" s="1"/>
  <c r="F1025" i="9"/>
  <c r="D1026" i="9"/>
  <c r="E1025" i="9"/>
  <c r="AC1025" i="9" s="1"/>
  <c r="AC821" i="9"/>
  <c r="F11" i="12"/>
  <c r="G11" i="12" s="1"/>
  <c r="AJ39" i="9"/>
  <c r="AJ40" i="9"/>
  <c r="AJ41" i="9"/>
  <c r="AJ42" i="9"/>
  <c r="AC791" i="9"/>
  <c r="AC779" i="9"/>
  <c r="AC810" i="9"/>
  <c r="AC801" i="9"/>
  <c r="F12" i="12"/>
  <c r="B22" i="17"/>
  <c r="B23" i="17" s="1"/>
  <c r="B21" i="1"/>
  <c r="B22" i="1" s="1"/>
  <c r="B23" i="1" s="1"/>
  <c r="B18" i="1"/>
  <c r="E18" i="1" s="1"/>
  <c r="E17" i="1"/>
  <c r="C17" i="1"/>
  <c r="AB736" i="9"/>
  <c r="AD736" i="9" s="1"/>
  <c r="P726" i="9"/>
  <c r="O726" i="9"/>
  <c r="L726" i="9"/>
  <c r="N726" i="9" s="1"/>
  <c r="H726" i="9"/>
  <c r="G726" i="9"/>
  <c r="E726" i="9"/>
  <c r="AA726" i="9"/>
  <c r="H725" i="9"/>
  <c r="G725" i="9"/>
  <c r="D725" i="9"/>
  <c r="F725" i="9" s="1"/>
  <c r="P725" i="9"/>
  <c r="O725" i="9"/>
  <c r="M725" i="9"/>
  <c r="AA725" i="9"/>
  <c r="P724" i="9"/>
  <c r="O724" i="9"/>
  <c r="M724" i="9"/>
  <c r="H724" i="9"/>
  <c r="G724" i="9"/>
  <c r="E724" i="9"/>
  <c r="AA724" i="9"/>
  <c r="AD724" i="9" s="1"/>
  <c r="AA723" i="9"/>
  <c r="AD723" i="9" s="1"/>
  <c r="P723" i="9"/>
  <c r="O723" i="9"/>
  <c r="M723" i="9"/>
  <c r="H723" i="9"/>
  <c r="G723" i="9"/>
  <c r="E723" i="9"/>
  <c r="P722" i="9"/>
  <c r="O722" i="9"/>
  <c r="M722" i="9"/>
  <c r="H722" i="9"/>
  <c r="G722" i="9"/>
  <c r="E722" i="9"/>
  <c r="AA722" i="9"/>
  <c r="AD722" i="9" s="1"/>
  <c r="P721" i="9"/>
  <c r="O721" i="9"/>
  <c r="M721" i="9"/>
  <c r="H721" i="9"/>
  <c r="G721" i="9"/>
  <c r="E721" i="9"/>
  <c r="AA721" i="9"/>
  <c r="AD721" i="9" s="1"/>
  <c r="AB720" i="9"/>
  <c r="P720" i="9"/>
  <c r="O720" i="9"/>
  <c r="L720" i="9"/>
  <c r="N720" i="9" s="1"/>
  <c r="H720" i="9"/>
  <c r="G720" i="9"/>
  <c r="E720" i="9"/>
  <c r="AA720" i="9"/>
  <c r="AA719" i="9"/>
  <c r="AD719" i="9" s="1"/>
  <c r="P719" i="9"/>
  <c r="O719" i="9"/>
  <c r="M719" i="9"/>
  <c r="H719" i="9"/>
  <c r="G719" i="9"/>
  <c r="E719" i="9"/>
  <c r="P718" i="9"/>
  <c r="O718" i="9"/>
  <c r="M718" i="9"/>
  <c r="H718" i="9"/>
  <c r="G718" i="9"/>
  <c r="E718" i="9"/>
  <c r="AA718" i="9"/>
  <c r="AD718" i="9" s="1"/>
  <c r="V1037" i="9" l="1"/>
  <c r="U1037" i="9"/>
  <c r="T1038" i="9"/>
  <c r="AD720" i="9"/>
  <c r="D1027" i="9"/>
  <c r="E1026" i="9"/>
  <c r="AC1026" i="9" s="1"/>
  <c r="F1026" i="9"/>
  <c r="AB1026" i="9"/>
  <c r="AD1026" i="9" s="1"/>
  <c r="G12" i="12"/>
  <c r="AE725" i="9"/>
  <c r="AF720" i="9"/>
  <c r="AF721" i="9"/>
  <c r="AF726" i="9"/>
  <c r="AF724" i="9"/>
  <c r="AJ38" i="9"/>
  <c r="AE720" i="9"/>
  <c r="AC723" i="9"/>
  <c r="AC719" i="9"/>
  <c r="AE722" i="9"/>
  <c r="AF722" i="9"/>
  <c r="AC718" i="9"/>
  <c r="AF725" i="9"/>
  <c r="AE721" i="9"/>
  <c r="AE726" i="9"/>
  <c r="M726" i="9"/>
  <c r="AC726" i="9" s="1"/>
  <c r="AB725" i="9"/>
  <c r="AD725" i="9" s="1"/>
  <c r="AE723" i="9"/>
  <c r="AE724" i="9"/>
  <c r="AF723" i="9"/>
  <c r="AF719" i="9"/>
  <c r="AF727" i="9"/>
  <c r="AE727" i="9"/>
  <c r="AC721" i="9"/>
  <c r="AC722" i="9"/>
  <c r="AC724" i="9"/>
  <c r="E725" i="9"/>
  <c r="AC725" i="9" s="1"/>
  <c r="M720" i="9"/>
  <c r="AC720" i="9" s="1"/>
  <c r="AE719" i="9"/>
  <c r="V1038" i="9" l="1"/>
  <c r="T1039" i="9"/>
  <c r="T1040" i="9" s="1"/>
  <c r="U1038" i="9"/>
  <c r="AB1027" i="9"/>
  <c r="AD1027" i="9" s="1"/>
  <c r="F1027" i="9"/>
  <c r="E1027" i="9"/>
  <c r="AC1027" i="9" s="1"/>
  <c r="D1028" i="9"/>
  <c r="AB726" i="9"/>
  <c r="AD726" i="9" s="1"/>
  <c r="P717" i="9"/>
  <c r="O717" i="9"/>
  <c r="M717" i="9"/>
  <c r="H717" i="9"/>
  <c r="G717" i="9"/>
  <c r="E717" i="9"/>
  <c r="AA717" i="9"/>
  <c r="AD717" i="9" s="1"/>
  <c r="P716" i="9"/>
  <c r="O716" i="9"/>
  <c r="L716" i="9"/>
  <c r="N716" i="9" s="1"/>
  <c r="H716" i="9"/>
  <c r="G716" i="9"/>
  <c r="E716" i="9"/>
  <c r="AA716" i="9"/>
  <c r="AB715" i="9"/>
  <c r="P715" i="9"/>
  <c r="O715" i="9"/>
  <c r="M715" i="9"/>
  <c r="H715" i="9"/>
  <c r="G715" i="9"/>
  <c r="E715" i="9"/>
  <c r="AA715" i="9"/>
  <c r="H714" i="9"/>
  <c r="G714" i="9"/>
  <c r="D714" i="9"/>
  <c r="F714" i="9" s="1"/>
  <c r="P714" i="9"/>
  <c r="O714" i="9"/>
  <c r="M714" i="9"/>
  <c r="AA714" i="9"/>
  <c r="AB713" i="9"/>
  <c r="P713" i="9"/>
  <c r="O713" i="9"/>
  <c r="M713" i="9"/>
  <c r="H713" i="9"/>
  <c r="G713" i="9"/>
  <c r="E713" i="9"/>
  <c r="AA713" i="9"/>
  <c r="AB712" i="9"/>
  <c r="P712" i="9"/>
  <c r="O712" i="9"/>
  <c r="M712" i="9"/>
  <c r="H712" i="9"/>
  <c r="G712" i="9"/>
  <c r="E712" i="9"/>
  <c r="AA712" i="9"/>
  <c r="AB711" i="9"/>
  <c r="AA711" i="9"/>
  <c r="AB710" i="9"/>
  <c r="AA710" i="9"/>
  <c r="P711" i="9"/>
  <c r="O711" i="9"/>
  <c r="M711" i="9"/>
  <c r="P710" i="9"/>
  <c r="O710" i="9"/>
  <c r="M710" i="9"/>
  <c r="H711" i="9"/>
  <c r="G711" i="9"/>
  <c r="E711" i="9"/>
  <c r="H710" i="9"/>
  <c r="G710" i="9"/>
  <c r="E710" i="9"/>
  <c r="P709" i="9"/>
  <c r="O709" i="9"/>
  <c r="L709" i="9"/>
  <c r="N709" i="9" s="1"/>
  <c r="H709" i="9"/>
  <c r="G709" i="9"/>
  <c r="E709" i="9"/>
  <c r="AA709" i="9"/>
  <c r="AB708" i="9"/>
  <c r="P708" i="9"/>
  <c r="O708" i="9"/>
  <c r="M708" i="9"/>
  <c r="H708" i="9"/>
  <c r="G708" i="9"/>
  <c r="E708" i="9"/>
  <c r="AA708" i="9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4" i="7"/>
  <c r="AB707" i="9"/>
  <c r="AA707" i="9"/>
  <c r="AA706" i="9"/>
  <c r="AB706" i="9"/>
  <c r="P707" i="9"/>
  <c r="O707" i="9"/>
  <c r="M707" i="9"/>
  <c r="P706" i="9"/>
  <c r="O706" i="9"/>
  <c r="M706" i="9"/>
  <c r="H707" i="9"/>
  <c r="G707" i="9"/>
  <c r="E707" i="9"/>
  <c r="H706" i="9"/>
  <c r="G706" i="9"/>
  <c r="E706" i="9"/>
  <c r="P705" i="9"/>
  <c r="O705" i="9"/>
  <c r="L705" i="9"/>
  <c r="N705" i="9" s="1"/>
  <c r="P698" i="9"/>
  <c r="H705" i="9"/>
  <c r="G705" i="9"/>
  <c r="E705" i="9"/>
  <c r="AA705" i="9"/>
  <c r="H704" i="9"/>
  <c r="G704" i="9"/>
  <c r="D704" i="9"/>
  <c r="F704" i="9" s="1"/>
  <c r="P704" i="9"/>
  <c r="O704" i="9"/>
  <c r="M704" i="9"/>
  <c r="AA704" i="9"/>
  <c r="AB703" i="9"/>
  <c r="P703" i="9"/>
  <c r="O703" i="9"/>
  <c r="M703" i="9"/>
  <c r="H703" i="9"/>
  <c r="G703" i="9"/>
  <c r="E703" i="9"/>
  <c r="AA703" i="9"/>
  <c r="AB702" i="9"/>
  <c r="P702" i="9"/>
  <c r="O702" i="9"/>
  <c r="M702" i="9"/>
  <c r="H702" i="9"/>
  <c r="G702" i="9"/>
  <c r="E702" i="9"/>
  <c r="AA702" i="9"/>
  <c r="AB701" i="9"/>
  <c r="AA701" i="9"/>
  <c r="P701" i="9"/>
  <c r="O701" i="9"/>
  <c r="M701" i="9"/>
  <c r="P700" i="9"/>
  <c r="O700" i="9"/>
  <c r="L700" i="9"/>
  <c r="N700" i="9" s="1"/>
  <c r="H701" i="9"/>
  <c r="G701" i="9"/>
  <c r="E701" i="9"/>
  <c r="H700" i="9"/>
  <c r="G700" i="9"/>
  <c r="E700" i="9"/>
  <c r="AA700" i="9"/>
  <c r="AB699" i="9"/>
  <c r="P699" i="9"/>
  <c r="O699" i="9"/>
  <c r="M699" i="9"/>
  <c r="H699" i="9"/>
  <c r="G699" i="9"/>
  <c r="E699" i="9"/>
  <c r="AA699" i="9"/>
  <c r="AB698" i="9"/>
  <c r="O698" i="9"/>
  <c r="M698" i="9"/>
  <c r="H698" i="9"/>
  <c r="G698" i="9"/>
  <c r="E698" i="9"/>
  <c r="AA698" i="9"/>
  <c r="AB697" i="9"/>
  <c r="AA697" i="9"/>
  <c r="P697" i="9"/>
  <c r="O697" i="9"/>
  <c r="M697" i="9"/>
  <c r="H697" i="9"/>
  <c r="G697" i="9"/>
  <c r="E697" i="9"/>
  <c r="AB696" i="9"/>
  <c r="P696" i="9"/>
  <c r="O696" i="9"/>
  <c r="M696" i="9"/>
  <c r="H696" i="9"/>
  <c r="G696" i="9"/>
  <c r="E696" i="9"/>
  <c r="AA696" i="9"/>
  <c r="P695" i="9"/>
  <c r="O695" i="9"/>
  <c r="L695" i="9"/>
  <c r="H695" i="9"/>
  <c r="G695" i="9"/>
  <c r="E695" i="9"/>
  <c r="AA695" i="9"/>
  <c r="AB694" i="9"/>
  <c r="P694" i="9"/>
  <c r="O694" i="9"/>
  <c r="M694" i="9"/>
  <c r="H694" i="9"/>
  <c r="G694" i="9"/>
  <c r="E694" i="9"/>
  <c r="AA694" i="9"/>
  <c r="AD701" i="9" l="1"/>
  <c r="AD702" i="9"/>
  <c r="AD703" i="9"/>
  <c r="AD697" i="9"/>
  <c r="V1040" i="9"/>
  <c r="U1040" i="9"/>
  <c r="T1041" i="9"/>
  <c r="AD707" i="9"/>
  <c r="V1039" i="9"/>
  <c r="U1039" i="9"/>
  <c r="AD710" i="9"/>
  <c r="AD711" i="9"/>
  <c r="AD712" i="9"/>
  <c r="AD713" i="9"/>
  <c r="AD708" i="9"/>
  <c r="AD698" i="9"/>
  <c r="AD694" i="9"/>
  <c r="AD706" i="9"/>
  <c r="D1029" i="9"/>
  <c r="D1030" i="9" s="1"/>
  <c r="AB1028" i="9"/>
  <c r="AD1028" i="9" s="1"/>
  <c r="F1028" i="9"/>
  <c r="E1028" i="9"/>
  <c r="AC1028" i="9" s="1"/>
  <c r="AD715" i="9"/>
  <c r="AD699" i="9"/>
  <c r="AD696" i="9"/>
  <c r="M695" i="9"/>
  <c r="AC695" i="9" s="1"/>
  <c r="N695" i="9"/>
  <c r="AC713" i="9"/>
  <c r="AF717" i="9"/>
  <c r="AC712" i="9"/>
  <c r="AF716" i="9"/>
  <c r="AC697" i="9"/>
  <c r="AC698" i="9"/>
  <c r="AF702" i="9"/>
  <c r="AF703" i="9"/>
  <c r="AF696" i="9"/>
  <c r="AE699" i="9"/>
  <c r="AF704" i="9"/>
  <c r="AB709" i="9"/>
  <c r="AD709" i="9" s="1"/>
  <c r="AF699" i="9"/>
  <c r="AE702" i="9"/>
  <c r="AF712" i="9"/>
  <c r="AF697" i="9"/>
  <c r="AE695" i="9"/>
  <c r="AC694" i="9"/>
  <c r="AC715" i="9"/>
  <c r="AF714" i="9"/>
  <c r="AE709" i="9"/>
  <c r="AE700" i="9"/>
  <c r="AC699" i="9"/>
  <c r="AC706" i="9"/>
  <c r="AF715" i="9"/>
  <c r="AE701" i="9"/>
  <c r="AF705" i="9"/>
  <c r="AF709" i="9"/>
  <c r="AC696" i="9"/>
  <c r="AF701" i="9"/>
  <c r="AE703" i="9"/>
  <c r="AE704" i="9"/>
  <c r="AE708" i="9"/>
  <c r="AF707" i="9"/>
  <c r="AC708" i="9"/>
  <c r="AE696" i="9"/>
  <c r="AC702" i="9"/>
  <c r="AF713" i="9"/>
  <c r="AC703" i="9"/>
  <c r="AF698" i="9"/>
  <c r="AF695" i="9"/>
  <c r="AE698" i="9"/>
  <c r="AC707" i="9"/>
  <c r="AF708" i="9"/>
  <c r="AC710" i="9"/>
  <c r="AF706" i="9"/>
  <c r="AC711" i="9"/>
  <c r="AF710" i="9"/>
  <c r="AE716" i="9"/>
  <c r="AE717" i="9"/>
  <c r="AF700" i="9"/>
  <c r="AB714" i="9"/>
  <c r="AD714" i="9" s="1"/>
  <c r="AE705" i="9"/>
  <c r="AF711" i="9"/>
  <c r="AE712" i="9"/>
  <c r="AE713" i="9"/>
  <c r="AE714" i="9"/>
  <c r="AE715" i="9"/>
  <c r="AF718" i="9"/>
  <c r="AE718" i="9"/>
  <c r="AC701" i="9"/>
  <c r="AC717" i="9"/>
  <c r="AB716" i="9"/>
  <c r="AD716" i="9" s="1"/>
  <c r="M716" i="9"/>
  <c r="AC716" i="9" s="1"/>
  <c r="E714" i="9"/>
  <c r="AC714" i="9" s="1"/>
  <c r="AE711" i="9"/>
  <c r="AE710" i="9"/>
  <c r="M709" i="9"/>
  <c r="AC709" i="9" s="1"/>
  <c r="M705" i="9"/>
  <c r="AC705" i="9" s="1"/>
  <c r="AB700" i="9"/>
  <c r="AD700" i="9" s="1"/>
  <c r="AB704" i="9"/>
  <c r="AD704" i="9" s="1"/>
  <c r="AB695" i="9"/>
  <c r="AD695" i="9" s="1"/>
  <c r="AE707" i="9"/>
  <c r="AE706" i="9"/>
  <c r="E704" i="9"/>
  <c r="AC704" i="9" s="1"/>
  <c r="M700" i="9"/>
  <c r="AC700" i="9" s="1"/>
  <c r="AE697" i="9"/>
  <c r="AB693" i="9"/>
  <c r="P693" i="9"/>
  <c r="O693" i="9"/>
  <c r="M693" i="9"/>
  <c r="H693" i="9"/>
  <c r="G693" i="9"/>
  <c r="E693" i="9"/>
  <c r="AA693" i="9"/>
  <c r="P692" i="9"/>
  <c r="O692" i="9"/>
  <c r="M692" i="9"/>
  <c r="H692" i="9"/>
  <c r="G692" i="9"/>
  <c r="D692" i="9"/>
  <c r="F692" i="9" s="1"/>
  <c r="AA692" i="9"/>
  <c r="P691" i="9"/>
  <c r="O691" i="9"/>
  <c r="L691" i="9"/>
  <c r="N691" i="9" s="1"/>
  <c r="H691" i="9"/>
  <c r="G691" i="9"/>
  <c r="E691" i="9"/>
  <c r="AA691" i="9"/>
  <c r="AB690" i="9"/>
  <c r="P690" i="9"/>
  <c r="O690" i="9"/>
  <c r="M690" i="9"/>
  <c r="H690" i="9"/>
  <c r="G690" i="9"/>
  <c r="E690" i="9"/>
  <c r="AA690" i="9"/>
  <c r="T1042" i="9" l="1"/>
  <c r="V1041" i="9"/>
  <c r="U1041" i="9"/>
  <c r="AD693" i="9"/>
  <c r="E1030" i="9"/>
  <c r="AC1030" i="9" s="1"/>
  <c r="D1031" i="9"/>
  <c r="AB1030" i="9"/>
  <c r="AD1030" i="9" s="1"/>
  <c r="F1030" i="9"/>
  <c r="F1029" i="9"/>
  <c r="AB1029" i="9"/>
  <c r="AD1029" i="9" s="1"/>
  <c r="E1029" i="9"/>
  <c r="AC1029" i="9" s="1"/>
  <c r="AD690" i="9"/>
  <c r="AJ37" i="9"/>
  <c r="AC693" i="9"/>
  <c r="AC690" i="9"/>
  <c r="AF693" i="9"/>
  <c r="AF694" i="9"/>
  <c r="AE694" i="9"/>
  <c r="AB705" i="9"/>
  <c r="AD705" i="9" s="1"/>
  <c r="AB692" i="9"/>
  <c r="AD692" i="9" s="1"/>
  <c r="AE691" i="9"/>
  <c r="AF692" i="9"/>
  <c r="AE692" i="9"/>
  <c r="AF691" i="9"/>
  <c r="E692" i="9"/>
  <c r="AC692" i="9" s="1"/>
  <c r="AB691" i="9"/>
  <c r="AD691" i="9" s="1"/>
  <c r="AE693" i="9"/>
  <c r="M691" i="9"/>
  <c r="AC691" i="9" s="1"/>
  <c r="U1042" i="9" l="1"/>
  <c r="T1043" i="9"/>
  <c r="T1044" i="9" s="1"/>
  <c r="V1042" i="9"/>
  <c r="F1031" i="9"/>
  <c r="AB1031" i="9"/>
  <c r="AD1031" i="9" s="1"/>
  <c r="D1032" i="9"/>
  <c r="E1031" i="9"/>
  <c r="AC1031" i="9" s="1"/>
  <c r="AB689" i="9"/>
  <c r="P689" i="9"/>
  <c r="O689" i="9"/>
  <c r="M689" i="9"/>
  <c r="H689" i="9"/>
  <c r="G689" i="9"/>
  <c r="E689" i="9"/>
  <c r="AA689" i="9"/>
  <c r="AB688" i="9"/>
  <c r="P688" i="9"/>
  <c r="O688" i="9"/>
  <c r="M688" i="9"/>
  <c r="H688" i="9"/>
  <c r="G688" i="9"/>
  <c r="E688" i="9"/>
  <c r="AA688" i="9"/>
  <c r="AB687" i="9"/>
  <c r="AA687" i="9"/>
  <c r="P687" i="9"/>
  <c r="O687" i="9"/>
  <c r="M687" i="9"/>
  <c r="H687" i="9"/>
  <c r="G687" i="9"/>
  <c r="E687" i="9"/>
  <c r="AA686" i="9"/>
  <c r="AB686" i="9"/>
  <c r="H686" i="9"/>
  <c r="G686" i="9"/>
  <c r="E686" i="9"/>
  <c r="P686" i="9"/>
  <c r="O686" i="9"/>
  <c r="M686" i="9"/>
  <c r="P685" i="9"/>
  <c r="O685" i="9"/>
  <c r="L685" i="9"/>
  <c r="N685" i="9" s="1"/>
  <c r="H685" i="9"/>
  <c r="G685" i="9"/>
  <c r="E685" i="9"/>
  <c r="AA685" i="9"/>
  <c r="V1044" i="9" l="1"/>
  <c r="T1045" i="9"/>
  <c r="U1044" i="9"/>
  <c r="U1043" i="9"/>
  <c r="V1043" i="9"/>
  <c r="AD687" i="9"/>
  <c r="AD689" i="9"/>
  <c r="AD688" i="9"/>
  <c r="D1033" i="9"/>
  <c r="F1032" i="9"/>
  <c r="AB1032" i="9"/>
  <c r="AD1032" i="9" s="1"/>
  <c r="E1032" i="9"/>
  <c r="AC1032" i="9" s="1"/>
  <c r="AD686" i="9"/>
  <c r="AC687" i="9"/>
  <c r="AF688" i="9"/>
  <c r="AF689" i="9"/>
  <c r="AC689" i="9"/>
  <c r="AC688" i="9"/>
  <c r="AC686" i="9"/>
  <c r="AF686" i="9"/>
  <c r="AE688" i="9"/>
  <c r="AE690" i="9"/>
  <c r="AF690" i="9"/>
  <c r="M685" i="9"/>
  <c r="AC685" i="9" s="1"/>
  <c r="AF687" i="9"/>
  <c r="AE689" i="9"/>
  <c r="AE687" i="9"/>
  <c r="AE686" i="9"/>
  <c r="AB684" i="9"/>
  <c r="AB685" i="9" s="1"/>
  <c r="AD685" i="9" s="1"/>
  <c r="P684" i="9"/>
  <c r="O684" i="9"/>
  <c r="M684" i="9"/>
  <c r="H684" i="9"/>
  <c r="G684" i="9"/>
  <c r="E684" i="9"/>
  <c r="AA684" i="9"/>
  <c r="AB683" i="9"/>
  <c r="P683" i="9"/>
  <c r="O683" i="9"/>
  <c r="M683" i="9"/>
  <c r="H683" i="9"/>
  <c r="G683" i="9"/>
  <c r="E683" i="9"/>
  <c r="AA683" i="9"/>
  <c r="H682" i="9"/>
  <c r="G682" i="9"/>
  <c r="D682" i="9"/>
  <c r="F682" i="9" s="1"/>
  <c r="P682" i="9"/>
  <c r="O682" i="9"/>
  <c r="M682" i="9"/>
  <c r="AA682" i="9"/>
  <c r="C46" i="11"/>
  <c r="P681" i="9"/>
  <c r="O681" i="9"/>
  <c r="L681" i="9"/>
  <c r="N681" i="9" s="1"/>
  <c r="H681" i="9"/>
  <c r="G681" i="9"/>
  <c r="E681" i="9"/>
  <c r="AA681" i="9"/>
  <c r="AB680" i="9"/>
  <c r="P680" i="9"/>
  <c r="O680" i="9"/>
  <c r="M680" i="9"/>
  <c r="H680" i="9"/>
  <c r="G680" i="9"/>
  <c r="E680" i="9"/>
  <c r="AA680" i="9"/>
  <c r="AB679" i="9"/>
  <c r="P679" i="9"/>
  <c r="O679" i="9"/>
  <c r="M679" i="9"/>
  <c r="H679" i="9"/>
  <c r="G679" i="9"/>
  <c r="E679" i="9"/>
  <c r="AA679" i="9"/>
  <c r="AB678" i="9"/>
  <c r="AA678" i="9"/>
  <c r="AB677" i="9"/>
  <c r="AA677" i="9"/>
  <c r="AB676" i="9"/>
  <c r="AA676" i="9"/>
  <c r="P678" i="9"/>
  <c r="O678" i="9"/>
  <c r="M678" i="9"/>
  <c r="P677" i="9"/>
  <c r="O677" i="9"/>
  <c r="M677" i="9"/>
  <c r="P676" i="9"/>
  <c r="O676" i="9"/>
  <c r="M676" i="9"/>
  <c r="H678" i="9"/>
  <c r="G678" i="9"/>
  <c r="E678" i="9"/>
  <c r="H677" i="9"/>
  <c r="G677" i="9"/>
  <c r="E677" i="9"/>
  <c r="H676" i="9"/>
  <c r="G676" i="9"/>
  <c r="E676" i="9"/>
  <c r="P675" i="9"/>
  <c r="O675" i="9"/>
  <c r="L675" i="9"/>
  <c r="H675" i="9"/>
  <c r="G675" i="9"/>
  <c r="E675" i="9"/>
  <c r="AA675" i="9"/>
  <c r="AB674" i="9"/>
  <c r="AB675" i="9" s="1"/>
  <c r="P674" i="9"/>
  <c r="O674" i="9"/>
  <c r="M674" i="9"/>
  <c r="H674" i="9"/>
  <c r="G674" i="9"/>
  <c r="E674" i="9"/>
  <c r="AA674" i="9"/>
  <c r="AB673" i="9"/>
  <c r="AB672" i="9"/>
  <c r="AA673" i="9"/>
  <c r="P673" i="9"/>
  <c r="O673" i="9"/>
  <c r="M673" i="9"/>
  <c r="P672" i="9"/>
  <c r="O672" i="9"/>
  <c r="M672" i="9"/>
  <c r="AA672" i="9"/>
  <c r="AD672" i="9" s="1"/>
  <c r="H673" i="9"/>
  <c r="G673" i="9"/>
  <c r="E673" i="9"/>
  <c r="H672" i="9"/>
  <c r="G672" i="9"/>
  <c r="E672" i="9"/>
  <c r="AB671" i="9"/>
  <c r="AA671" i="9"/>
  <c r="P671" i="9"/>
  <c r="O671" i="9"/>
  <c r="M671" i="9"/>
  <c r="H671" i="9"/>
  <c r="G671" i="9"/>
  <c r="E671" i="9"/>
  <c r="P670" i="9"/>
  <c r="O670" i="9"/>
  <c r="L670" i="9"/>
  <c r="H670" i="9"/>
  <c r="G670" i="9"/>
  <c r="E670" i="9"/>
  <c r="AA670" i="9"/>
  <c r="H669" i="9"/>
  <c r="G669" i="9"/>
  <c r="D669" i="9"/>
  <c r="F669" i="9" s="1"/>
  <c r="P669" i="9"/>
  <c r="O669" i="9"/>
  <c r="M669" i="9"/>
  <c r="AA669" i="9"/>
  <c r="AB668" i="9"/>
  <c r="AA668" i="9"/>
  <c r="H668" i="9"/>
  <c r="G668" i="9"/>
  <c r="E668" i="9"/>
  <c r="P668" i="9"/>
  <c r="O668" i="9"/>
  <c r="M668" i="9"/>
  <c r="AA667" i="9"/>
  <c r="AB667" i="9"/>
  <c r="P667" i="9"/>
  <c r="O667" i="9"/>
  <c r="M667" i="9"/>
  <c r="H667" i="9"/>
  <c r="G667" i="9"/>
  <c r="E667" i="9"/>
  <c r="AB666" i="9"/>
  <c r="AA666" i="9"/>
  <c r="AB665" i="9"/>
  <c r="AA665" i="9"/>
  <c r="P666" i="9"/>
  <c r="O666" i="9"/>
  <c r="M666" i="9"/>
  <c r="P665" i="9"/>
  <c r="O665" i="9"/>
  <c r="M665" i="9"/>
  <c r="H666" i="9"/>
  <c r="G666" i="9"/>
  <c r="E666" i="9"/>
  <c r="H665" i="9"/>
  <c r="G665" i="9"/>
  <c r="E665" i="9"/>
  <c r="P664" i="9"/>
  <c r="O664" i="9"/>
  <c r="L664" i="9"/>
  <c r="H664" i="9"/>
  <c r="G664" i="9"/>
  <c r="E664" i="9"/>
  <c r="AA664" i="9"/>
  <c r="AB663" i="9"/>
  <c r="AB664" i="9" s="1"/>
  <c r="P663" i="9"/>
  <c r="O663" i="9"/>
  <c r="M663" i="9"/>
  <c r="H663" i="9"/>
  <c r="G663" i="9"/>
  <c r="E663" i="9"/>
  <c r="AA663" i="9"/>
  <c r="AB662" i="9"/>
  <c r="P662" i="9"/>
  <c r="O662" i="9"/>
  <c r="M662" i="9"/>
  <c r="H662" i="9"/>
  <c r="G662" i="9"/>
  <c r="E662" i="9"/>
  <c r="AA662" i="9"/>
  <c r="AB661" i="9"/>
  <c r="AA661" i="9"/>
  <c r="P661" i="9"/>
  <c r="O661" i="9"/>
  <c r="M661" i="9"/>
  <c r="H661" i="9"/>
  <c r="G661" i="9"/>
  <c r="E661" i="9"/>
  <c r="P660" i="9"/>
  <c r="O660" i="9"/>
  <c r="L660" i="9"/>
  <c r="H660" i="9"/>
  <c r="G660" i="9"/>
  <c r="E660" i="9"/>
  <c r="AA660" i="9"/>
  <c r="H659" i="9"/>
  <c r="G659" i="9"/>
  <c r="D659" i="9"/>
  <c r="P659" i="9"/>
  <c r="O659" i="9"/>
  <c r="M659" i="9"/>
  <c r="E652" i="9"/>
  <c r="G652" i="9"/>
  <c r="H652" i="9"/>
  <c r="E657" i="9"/>
  <c r="G657" i="9"/>
  <c r="H657" i="9"/>
  <c r="AB652" i="9"/>
  <c r="AB656" i="9"/>
  <c r="E651" i="9"/>
  <c r="G651" i="9"/>
  <c r="H651" i="9"/>
  <c r="AA659" i="9"/>
  <c r="AB658" i="9"/>
  <c r="P658" i="9"/>
  <c r="O658" i="9"/>
  <c r="M658" i="9"/>
  <c r="H658" i="9"/>
  <c r="G658" i="9"/>
  <c r="E658" i="9"/>
  <c r="AA658" i="9"/>
  <c r="P657" i="9"/>
  <c r="O657" i="9"/>
  <c r="M657" i="9"/>
  <c r="AA657" i="9"/>
  <c r="AD677" i="9" l="1"/>
  <c r="AD679" i="9"/>
  <c r="AD680" i="9"/>
  <c r="AD678" i="9"/>
  <c r="AD666" i="9"/>
  <c r="AD668" i="9"/>
  <c r="V1045" i="9"/>
  <c r="T1046" i="9"/>
  <c r="U1045" i="9"/>
  <c r="AD658" i="9"/>
  <c r="F1033" i="9"/>
  <c r="AB1033" i="9"/>
  <c r="AD1033" i="9" s="1"/>
  <c r="D1034" i="9"/>
  <c r="D1035" i="9" s="1"/>
  <c r="E1033" i="9"/>
  <c r="AC1033" i="9" s="1"/>
  <c r="AD675" i="9"/>
  <c r="E659" i="9"/>
  <c r="AC659" i="9" s="1"/>
  <c r="F659" i="9"/>
  <c r="AD661" i="9"/>
  <c r="AD667" i="9"/>
  <c r="AD676" i="9"/>
  <c r="AD662" i="9"/>
  <c r="AD663" i="9"/>
  <c r="AD664" i="9"/>
  <c r="M664" i="9"/>
  <c r="AC664" i="9" s="1"/>
  <c r="N664" i="9"/>
  <c r="M660" i="9"/>
  <c r="AC660" i="9" s="1"/>
  <c r="N660" i="9"/>
  <c r="AD674" i="9"/>
  <c r="M675" i="9"/>
  <c r="AC675" i="9" s="1"/>
  <c r="N675" i="9"/>
  <c r="M670" i="9"/>
  <c r="AC670" i="9" s="1"/>
  <c r="N670" i="9"/>
  <c r="AD673" i="9"/>
  <c r="AD665" i="9"/>
  <c r="AD671" i="9"/>
  <c r="AD683" i="9"/>
  <c r="AD684" i="9"/>
  <c r="AC658" i="9"/>
  <c r="AC684" i="9"/>
  <c r="AE681" i="9"/>
  <c r="AC671" i="9"/>
  <c r="AC676" i="9"/>
  <c r="AC677" i="9"/>
  <c r="AE683" i="9"/>
  <c r="AC683" i="9"/>
  <c r="AC678" i="9"/>
  <c r="AC661" i="9"/>
  <c r="AE680" i="9"/>
  <c r="AC662" i="9"/>
  <c r="AC663" i="9"/>
  <c r="AC672" i="9"/>
  <c r="AC667" i="9"/>
  <c r="AC668" i="9"/>
  <c r="AC673" i="9"/>
  <c r="AC665" i="9"/>
  <c r="AC680" i="9"/>
  <c r="AC657" i="9"/>
  <c r="AC666" i="9"/>
  <c r="AC674" i="9"/>
  <c r="AC679" i="9"/>
  <c r="AF681" i="9"/>
  <c r="AF682" i="9"/>
  <c r="AF672" i="9"/>
  <c r="AE682" i="9"/>
  <c r="AF669" i="9"/>
  <c r="AF674" i="9"/>
  <c r="AF680" i="9"/>
  <c r="AF667" i="9"/>
  <c r="AF673" i="9"/>
  <c r="AF678" i="9"/>
  <c r="AF670" i="9"/>
  <c r="AF679" i="9"/>
  <c r="AE669" i="9"/>
  <c r="AE673" i="9"/>
  <c r="AF659" i="9"/>
  <c r="AE670" i="9"/>
  <c r="AF676" i="9"/>
  <c r="AB682" i="9"/>
  <c r="AD682" i="9" s="1"/>
  <c r="AE679" i="9"/>
  <c r="AE674" i="9"/>
  <c r="AB681" i="9"/>
  <c r="AD681" i="9" s="1"/>
  <c r="AE676" i="9"/>
  <c r="AF683" i="9"/>
  <c r="AF675" i="9"/>
  <c r="AF671" i="9"/>
  <c r="AE672" i="9"/>
  <c r="AE685" i="9"/>
  <c r="AF685" i="9"/>
  <c r="AE684" i="9"/>
  <c r="AE675" i="9"/>
  <c r="AE667" i="9"/>
  <c r="AF668" i="9"/>
  <c r="AB669" i="9"/>
  <c r="AD669" i="9" s="1"/>
  <c r="AF677" i="9"/>
  <c r="AF684" i="9"/>
  <c r="E682" i="9"/>
  <c r="AC682" i="9" s="1"/>
  <c r="M681" i="9"/>
  <c r="AC681" i="9" s="1"/>
  <c r="AE678" i="9"/>
  <c r="AE677" i="9"/>
  <c r="AE671" i="9"/>
  <c r="E669" i="9"/>
  <c r="AC669" i="9" s="1"/>
  <c r="AE668" i="9"/>
  <c r="AF658" i="9"/>
  <c r="AE659" i="9"/>
  <c r="AF661" i="9"/>
  <c r="AF665" i="9"/>
  <c r="AF660" i="9"/>
  <c r="AE662" i="9"/>
  <c r="AF666" i="9"/>
  <c r="AB659" i="9"/>
  <c r="AD659" i="9" s="1"/>
  <c r="AF663" i="9"/>
  <c r="AE658" i="9"/>
  <c r="AE663" i="9"/>
  <c r="AE664" i="9"/>
  <c r="AF664" i="9"/>
  <c r="AE660" i="9"/>
  <c r="AF662" i="9"/>
  <c r="AE666" i="9"/>
  <c r="AE665" i="9"/>
  <c r="AE661" i="9"/>
  <c r="AB657" i="9"/>
  <c r="AD657" i="9" s="1"/>
  <c r="AA656" i="9"/>
  <c r="P656" i="9"/>
  <c r="O656" i="9"/>
  <c r="M656" i="9"/>
  <c r="H656" i="9"/>
  <c r="G656" i="9"/>
  <c r="E656" i="9"/>
  <c r="P655" i="9"/>
  <c r="O655" i="9"/>
  <c r="L655" i="9"/>
  <c r="H655" i="9"/>
  <c r="G655" i="9"/>
  <c r="E655" i="9"/>
  <c r="AA655" i="9"/>
  <c r="V1046" i="9" l="1"/>
  <c r="T1047" i="9"/>
  <c r="U1046" i="9"/>
  <c r="F1035" i="9"/>
  <c r="AB1035" i="9"/>
  <c r="AD1035" i="9" s="1"/>
  <c r="E1035" i="9"/>
  <c r="AC1035" i="9" s="1"/>
  <c r="D1036" i="9"/>
  <c r="AB1034" i="9"/>
  <c r="AD1034" i="9" s="1"/>
  <c r="F1034" i="9"/>
  <c r="E1034" i="9"/>
  <c r="AC1034" i="9" s="1"/>
  <c r="AF657" i="9"/>
  <c r="AD656" i="9"/>
  <c r="M655" i="9"/>
  <c r="AC655" i="9" s="1"/>
  <c r="N655" i="9"/>
  <c r="AJ36" i="9"/>
  <c r="AJ35" i="9"/>
  <c r="AC656" i="9"/>
  <c r="AB670" i="9"/>
  <c r="AD670" i="9" s="1"/>
  <c r="AB660" i="9"/>
  <c r="AD660" i="9" s="1"/>
  <c r="AE656" i="9"/>
  <c r="AF656" i="9"/>
  <c r="AE657" i="9"/>
  <c r="C45" i="11"/>
  <c r="AB654" i="9"/>
  <c r="AB655" i="9" s="1"/>
  <c r="AD655" i="9" s="1"/>
  <c r="AA654" i="9"/>
  <c r="AB653" i="9"/>
  <c r="AA653" i="9"/>
  <c r="AA652" i="9"/>
  <c r="AD652" i="9" s="1"/>
  <c r="P654" i="9"/>
  <c r="O654" i="9"/>
  <c r="M654" i="9"/>
  <c r="P653" i="9"/>
  <c r="O653" i="9"/>
  <c r="M653" i="9"/>
  <c r="P652" i="9"/>
  <c r="O652" i="9"/>
  <c r="M652" i="9"/>
  <c r="AC652" i="9" s="1"/>
  <c r="H654" i="9"/>
  <c r="G654" i="9"/>
  <c r="E654" i="9"/>
  <c r="H653" i="9"/>
  <c r="G653" i="9"/>
  <c r="E653" i="9"/>
  <c r="P651" i="9"/>
  <c r="O651" i="9"/>
  <c r="L651" i="9"/>
  <c r="N651" i="9" s="1"/>
  <c r="AA651" i="9"/>
  <c r="AB650" i="9"/>
  <c r="P650" i="9"/>
  <c r="O650" i="9"/>
  <c r="M650" i="9"/>
  <c r="H650" i="9"/>
  <c r="G650" i="9"/>
  <c r="E650" i="9"/>
  <c r="AA650" i="9"/>
  <c r="AB649" i="9"/>
  <c r="AA649" i="9"/>
  <c r="P649" i="9"/>
  <c r="O649" i="9"/>
  <c r="M649" i="9"/>
  <c r="H649" i="9"/>
  <c r="G649" i="9"/>
  <c r="E649" i="9"/>
  <c r="AB648" i="9"/>
  <c r="P648" i="9"/>
  <c r="O648" i="9"/>
  <c r="M648" i="9"/>
  <c r="H648" i="9"/>
  <c r="G648" i="9"/>
  <c r="E648" i="9"/>
  <c r="AA648" i="9"/>
  <c r="H647" i="9"/>
  <c r="G647" i="9"/>
  <c r="D647" i="9"/>
  <c r="F647" i="9" s="1"/>
  <c r="P647" i="9"/>
  <c r="O647" i="9"/>
  <c r="M647" i="9"/>
  <c r="AA647" i="9"/>
  <c r="AB646" i="9"/>
  <c r="P646" i="9"/>
  <c r="O646" i="9"/>
  <c r="M646" i="9"/>
  <c r="H646" i="9"/>
  <c r="G646" i="9"/>
  <c r="E646" i="9"/>
  <c r="AA646" i="9"/>
  <c r="P645" i="9"/>
  <c r="O645" i="9"/>
  <c r="L645" i="9"/>
  <c r="N645" i="9" s="1"/>
  <c r="H645" i="9"/>
  <c r="G645" i="9"/>
  <c r="E645" i="9"/>
  <c r="AA645" i="9"/>
  <c r="AB644" i="9"/>
  <c r="AB645" i="9" s="1"/>
  <c r="P644" i="9"/>
  <c r="O644" i="9"/>
  <c r="M644" i="9"/>
  <c r="H644" i="9"/>
  <c r="G644" i="9"/>
  <c r="E644" i="9"/>
  <c r="AA644" i="9"/>
  <c r="AB643" i="9"/>
  <c r="P643" i="9"/>
  <c r="O643" i="9"/>
  <c r="M643" i="9"/>
  <c r="H643" i="9"/>
  <c r="G643" i="9"/>
  <c r="E643" i="9"/>
  <c r="AA643" i="9"/>
  <c r="AB642" i="9"/>
  <c r="P642" i="9"/>
  <c r="O642" i="9"/>
  <c r="M642" i="9"/>
  <c r="H642" i="9"/>
  <c r="G642" i="9"/>
  <c r="E642" i="9"/>
  <c r="AA642" i="9"/>
  <c r="AB641" i="9"/>
  <c r="AA641" i="9"/>
  <c r="AD641" i="9" s="1"/>
  <c r="P641" i="9"/>
  <c r="O641" i="9"/>
  <c r="M641" i="9"/>
  <c r="H641" i="9"/>
  <c r="G641" i="9"/>
  <c r="E641" i="9"/>
  <c r="P640" i="9"/>
  <c r="O640" i="9"/>
  <c r="L640" i="9"/>
  <c r="N640" i="9" s="1"/>
  <c r="H640" i="9"/>
  <c r="G640" i="9"/>
  <c r="E640" i="9"/>
  <c r="AA640" i="9"/>
  <c r="H639" i="9"/>
  <c r="G639" i="9"/>
  <c r="D639" i="9"/>
  <c r="F639" i="9" s="1"/>
  <c r="P639" i="9"/>
  <c r="O639" i="9"/>
  <c r="M639" i="9"/>
  <c r="AA639" i="9"/>
  <c r="AB638" i="9"/>
  <c r="AA638" i="9"/>
  <c r="P638" i="9"/>
  <c r="O638" i="9"/>
  <c r="M638" i="9"/>
  <c r="H638" i="9"/>
  <c r="G638" i="9"/>
  <c r="E638" i="9"/>
  <c r="AB637" i="9"/>
  <c r="P637" i="9"/>
  <c r="O637" i="9"/>
  <c r="M637" i="9"/>
  <c r="H637" i="9"/>
  <c r="G637" i="9"/>
  <c r="E637" i="9"/>
  <c r="AA637" i="9"/>
  <c r="P636" i="9"/>
  <c r="O636" i="9"/>
  <c r="L636" i="9"/>
  <c r="N636" i="9" s="1"/>
  <c r="H636" i="9"/>
  <c r="G636" i="9"/>
  <c r="E636" i="9"/>
  <c r="AA636" i="9"/>
  <c r="AB635" i="9"/>
  <c r="P635" i="9"/>
  <c r="O635" i="9"/>
  <c r="M635" i="9"/>
  <c r="H635" i="9"/>
  <c r="G635" i="9"/>
  <c r="E635" i="9"/>
  <c r="AA635" i="9"/>
  <c r="AB634" i="9"/>
  <c r="P634" i="9"/>
  <c r="O634" i="9"/>
  <c r="M634" i="9"/>
  <c r="H634" i="9"/>
  <c r="G634" i="9"/>
  <c r="E634" i="9"/>
  <c r="AA634" i="9"/>
  <c r="AB633" i="9"/>
  <c r="P633" i="9"/>
  <c r="O633" i="9"/>
  <c r="M633" i="9"/>
  <c r="H633" i="9"/>
  <c r="G633" i="9"/>
  <c r="E633" i="9"/>
  <c r="AA633" i="9"/>
  <c r="AD638" i="9" l="1"/>
  <c r="AD637" i="9"/>
  <c r="V1047" i="9"/>
  <c r="T1048" i="9"/>
  <c r="U1047" i="9"/>
  <c r="AD653" i="9"/>
  <c r="D1037" i="9"/>
  <c r="E1036" i="9"/>
  <c r="AC1036" i="9" s="1"/>
  <c r="AB1036" i="9"/>
  <c r="AD1036" i="9" s="1"/>
  <c r="F1036" i="9"/>
  <c r="AD644" i="9"/>
  <c r="AD650" i="9"/>
  <c r="AD642" i="9"/>
  <c r="AD648" i="9"/>
  <c r="AD645" i="9"/>
  <c r="AD635" i="9"/>
  <c r="AD646" i="9"/>
  <c r="AD643" i="9"/>
  <c r="AD633" i="9"/>
  <c r="AD634" i="9"/>
  <c r="AD649" i="9"/>
  <c r="AD654" i="9"/>
  <c r="AC642" i="9"/>
  <c r="AC654" i="9"/>
  <c r="AC635" i="9"/>
  <c r="AC648" i="9"/>
  <c r="AC634" i="9"/>
  <c r="AE637" i="9"/>
  <c r="AC644" i="9"/>
  <c r="AC649" i="9"/>
  <c r="AC643" i="9"/>
  <c r="AC633" i="9"/>
  <c r="AC638" i="9"/>
  <c r="AC650" i="9"/>
  <c r="AC637" i="9"/>
  <c r="AC641" i="9"/>
  <c r="AE646" i="9"/>
  <c r="AE645" i="9"/>
  <c r="AC653" i="9"/>
  <c r="AF635" i="9"/>
  <c r="AC646" i="9"/>
  <c r="AF646" i="9"/>
  <c r="AF651" i="9"/>
  <c r="AE651" i="9"/>
  <c r="AF642" i="9"/>
  <c r="AF643" i="9"/>
  <c r="AF654" i="9"/>
  <c r="AF640" i="9"/>
  <c r="AE648" i="9"/>
  <c r="AF649" i="9"/>
  <c r="AF644" i="9"/>
  <c r="AE639" i="9"/>
  <c r="AE642" i="9"/>
  <c r="AF634" i="9"/>
  <c r="AF650" i="9"/>
  <c r="AB647" i="9"/>
  <c r="AD647" i="9" s="1"/>
  <c r="AF636" i="9"/>
  <c r="AF648" i="9"/>
  <c r="AF637" i="9"/>
  <c r="AF639" i="9"/>
  <c r="AE643" i="9"/>
  <c r="AE644" i="9"/>
  <c r="AF645" i="9"/>
  <c r="AE647" i="9"/>
  <c r="AE634" i="9"/>
  <c r="AF647" i="9"/>
  <c r="AE650" i="9"/>
  <c r="AE655" i="9"/>
  <c r="AE635" i="9"/>
  <c r="AF641" i="9"/>
  <c r="AB639" i="9"/>
  <c r="AD639" i="9" s="1"/>
  <c r="AB636" i="9"/>
  <c r="AD636" i="9" s="1"/>
  <c r="AE636" i="9"/>
  <c r="AE640" i="9"/>
  <c r="AE652" i="9"/>
  <c r="AF652" i="9"/>
  <c r="AF655" i="9"/>
  <c r="AF638" i="9"/>
  <c r="E647" i="9"/>
  <c r="AC647" i="9" s="1"/>
  <c r="AB651" i="9"/>
  <c r="AD651" i="9" s="1"/>
  <c r="AF653" i="9"/>
  <c r="AE654" i="9"/>
  <c r="AE653" i="9"/>
  <c r="M651" i="9"/>
  <c r="AC651" i="9" s="1"/>
  <c r="AE649" i="9"/>
  <c r="M645" i="9"/>
  <c r="AC645" i="9" s="1"/>
  <c r="AE641" i="9"/>
  <c r="M640" i="9"/>
  <c r="AC640" i="9" s="1"/>
  <c r="E639" i="9"/>
  <c r="AC639" i="9" s="1"/>
  <c r="AE638" i="9"/>
  <c r="M636" i="9"/>
  <c r="AC636" i="9" s="1"/>
  <c r="AB632" i="9"/>
  <c r="P632" i="9"/>
  <c r="O632" i="9"/>
  <c r="M632" i="9"/>
  <c r="H632" i="9"/>
  <c r="G632" i="9"/>
  <c r="E632" i="9"/>
  <c r="AA632" i="9"/>
  <c r="P631" i="9"/>
  <c r="O631" i="9"/>
  <c r="L631" i="9"/>
  <c r="N631" i="9" s="1"/>
  <c r="H631" i="9"/>
  <c r="G631" i="9"/>
  <c r="E631" i="9"/>
  <c r="AA631" i="9"/>
  <c r="AB630" i="9"/>
  <c r="P630" i="9"/>
  <c r="O630" i="9"/>
  <c r="M630" i="9"/>
  <c r="H630" i="9"/>
  <c r="G630" i="9"/>
  <c r="E630" i="9"/>
  <c r="AA630" i="9"/>
  <c r="AB629" i="9"/>
  <c r="P629" i="9"/>
  <c r="O629" i="9"/>
  <c r="M629" i="9"/>
  <c r="H629" i="9"/>
  <c r="G629" i="9"/>
  <c r="E629" i="9"/>
  <c r="AA629" i="9"/>
  <c r="AB628" i="9"/>
  <c r="P628" i="9"/>
  <c r="O628" i="9"/>
  <c r="M628" i="9"/>
  <c r="H628" i="9"/>
  <c r="G628" i="9"/>
  <c r="E628" i="9"/>
  <c r="AA628" i="9"/>
  <c r="AB627" i="9"/>
  <c r="P627" i="9"/>
  <c r="O627" i="9"/>
  <c r="M627" i="9"/>
  <c r="H627" i="9"/>
  <c r="G627" i="9"/>
  <c r="E627" i="9"/>
  <c r="AA627" i="9"/>
  <c r="H626" i="9"/>
  <c r="G626" i="9"/>
  <c r="D626" i="9"/>
  <c r="P626" i="9"/>
  <c r="O626" i="9"/>
  <c r="L626" i="9"/>
  <c r="N626" i="9" s="1"/>
  <c r="AA626" i="9"/>
  <c r="AB625" i="9"/>
  <c r="P625" i="9"/>
  <c r="O625" i="9"/>
  <c r="M625" i="9"/>
  <c r="H625" i="9"/>
  <c r="G625" i="9"/>
  <c r="E625" i="9"/>
  <c r="AA625" i="9"/>
  <c r="AB624" i="9"/>
  <c r="P624" i="9"/>
  <c r="O624" i="9"/>
  <c r="M624" i="9"/>
  <c r="H624" i="9"/>
  <c r="G624" i="9"/>
  <c r="E624" i="9"/>
  <c r="AA624" i="9"/>
  <c r="AJ34" i="9" l="1"/>
  <c r="AD628" i="9"/>
  <c r="AD630" i="9"/>
  <c r="AD627" i="9"/>
  <c r="AD629" i="9"/>
  <c r="U1048" i="9"/>
  <c r="V1048" i="9"/>
  <c r="T1049" i="9"/>
  <c r="T1050" i="9" s="1"/>
  <c r="E1037" i="9"/>
  <c r="AC1037" i="9" s="1"/>
  <c r="D1038" i="9"/>
  <c r="F1037" i="9"/>
  <c r="AB1037" i="9"/>
  <c r="AD1037" i="9" s="1"/>
  <c r="AE633" i="9"/>
  <c r="AD632" i="9"/>
  <c r="AD624" i="9"/>
  <c r="AD625" i="9"/>
  <c r="E626" i="9"/>
  <c r="F626" i="9"/>
  <c r="AC628" i="9"/>
  <c r="AC627" i="9"/>
  <c r="AC632" i="9"/>
  <c r="AC630" i="9"/>
  <c r="AC625" i="9"/>
  <c r="AC629" i="9"/>
  <c r="AC624" i="9"/>
  <c r="AE625" i="9"/>
  <c r="AF630" i="9"/>
  <c r="AF628" i="9"/>
  <c r="AE630" i="9"/>
  <c r="AB626" i="9"/>
  <c r="AD626" i="9" s="1"/>
  <c r="AE628" i="9"/>
  <c r="AE632" i="9"/>
  <c r="AF625" i="9"/>
  <c r="AE626" i="9"/>
  <c r="AF626" i="9"/>
  <c r="AB631" i="9"/>
  <c r="AD631" i="9" s="1"/>
  <c r="AB640" i="9"/>
  <c r="AD640" i="9" s="1"/>
  <c r="AE629" i="9"/>
  <c r="AE631" i="9"/>
  <c r="AE627" i="9"/>
  <c r="AF629" i="9"/>
  <c r="AF631" i="9"/>
  <c r="AF627" i="9"/>
  <c r="AF632" i="9"/>
  <c r="AF633" i="9"/>
  <c r="M631" i="9"/>
  <c r="AC631" i="9" s="1"/>
  <c r="M626" i="9"/>
  <c r="AB623" i="9"/>
  <c r="P623" i="9"/>
  <c r="O623" i="9"/>
  <c r="M623" i="9"/>
  <c r="H623" i="9"/>
  <c r="G623" i="9"/>
  <c r="E623" i="9"/>
  <c r="AA623" i="9"/>
  <c r="V1050" i="9" l="1"/>
  <c r="T1051" i="9"/>
  <c r="U1050" i="9"/>
  <c r="V1049" i="9"/>
  <c r="U1049" i="9"/>
  <c r="D1039" i="9"/>
  <c r="E1038" i="9"/>
  <c r="AC1038" i="9" s="1"/>
  <c r="AB1038" i="9"/>
  <c r="AD1038" i="9" s="1"/>
  <c r="F1038" i="9"/>
  <c r="AC626" i="9"/>
  <c r="AE624" i="9"/>
  <c r="AD623" i="9"/>
  <c r="AC623" i="9"/>
  <c r="AF624" i="9"/>
  <c r="AB622" i="9"/>
  <c r="P622" i="9"/>
  <c r="O622" i="9"/>
  <c r="M622" i="9"/>
  <c r="H622" i="9"/>
  <c r="G622" i="9"/>
  <c r="E622" i="9"/>
  <c r="AA622" i="9"/>
  <c r="AB621" i="9"/>
  <c r="AA621" i="9"/>
  <c r="AB620" i="9"/>
  <c r="AA620" i="9"/>
  <c r="P619" i="9"/>
  <c r="O619" i="9"/>
  <c r="L619" i="9"/>
  <c r="N619" i="9" s="1"/>
  <c r="M621" i="9"/>
  <c r="O621" i="9"/>
  <c r="P621" i="9"/>
  <c r="P620" i="9"/>
  <c r="O620" i="9"/>
  <c r="M620" i="9"/>
  <c r="AA619" i="9"/>
  <c r="H621" i="9"/>
  <c r="G621" i="9"/>
  <c r="E621" i="9"/>
  <c r="H620" i="9"/>
  <c r="G620" i="9"/>
  <c r="E620" i="9"/>
  <c r="H619" i="9"/>
  <c r="G619" i="9"/>
  <c r="E619" i="9"/>
  <c r="AB618" i="9"/>
  <c r="AB619" i="9" s="1"/>
  <c r="H618" i="9"/>
  <c r="G618" i="9"/>
  <c r="E618" i="9"/>
  <c r="P618" i="9"/>
  <c r="O618" i="9"/>
  <c r="M618" i="9"/>
  <c r="AA618" i="9"/>
  <c r="AA617" i="9"/>
  <c r="AB617" i="9"/>
  <c r="P617" i="9"/>
  <c r="O617" i="9"/>
  <c r="M617" i="9"/>
  <c r="H617" i="9"/>
  <c r="G617" i="9"/>
  <c r="E617" i="9"/>
  <c r="H616" i="9"/>
  <c r="G616" i="9"/>
  <c r="D616" i="9"/>
  <c r="F616" i="9" s="1"/>
  <c r="H604" i="9"/>
  <c r="G604" i="9"/>
  <c r="D604" i="9"/>
  <c r="F604" i="9" s="1"/>
  <c r="H594" i="9"/>
  <c r="G594" i="9"/>
  <c r="D594" i="9"/>
  <c r="H584" i="9"/>
  <c r="G584" i="9"/>
  <c r="D584" i="9"/>
  <c r="F584" i="9" s="1"/>
  <c r="H573" i="9"/>
  <c r="G573" i="9"/>
  <c r="D573" i="9"/>
  <c r="H560" i="9"/>
  <c r="G560" i="9"/>
  <c r="D560" i="9"/>
  <c r="F560" i="9" s="1"/>
  <c r="H550" i="9"/>
  <c r="G550" i="9"/>
  <c r="D550" i="9"/>
  <c r="H540" i="9"/>
  <c r="G540" i="9"/>
  <c r="D540" i="9"/>
  <c r="F540" i="9" s="1"/>
  <c r="G530" i="9"/>
  <c r="P616" i="9"/>
  <c r="O616" i="9"/>
  <c r="L616" i="9"/>
  <c r="N616" i="9" s="1"/>
  <c r="AA616" i="9"/>
  <c r="AB615" i="9"/>
  <c r="AA615" i="9"/>
  <c r="AB614" i="9"/>
  <c r="P615" i="9"/>
  <c r="O615" i="9"/>
  <c r="M615" i="9"/>
  <c r="H615" i="9"/>
  <c r="G615" i="9"/>
  <c r="E615" i="9"/>
  <c r="P614" i="9"/>
  <c r="O614" i="9"/>
  <c r="M614" i="9"/>
  <c r="H614" i="9"/>
  <c r="G614" i="9"/>
  <c r="E614" i="9"/>
  <c r="AA614" i="9"/>
  <c r="AD615" i="9" l="1"/>
  <c r="V1051" i="9"/>
  <c r="T1052" i="9"/>
  <c r="U1051" i="9"/>
  <c r="AB1039" i="9"/>
  <c r="AD1039" i="9" s="1"/>
  <c r="D1040" i="9"/>
  <c r="AD621" i="9"/>
  <c r="E1039" i="9"/>
  <c r="AC1039" i="9" s="1"/>
  <c r="F1039" i="9"/>
  <c r="E594" i="9"/>
  <c r="F594" i="9"/>
  <c r="AD618" i="9"/>
  <c r="AE623" i="9"/>
  <c r="AD622" i="9"/>
  <c r="AD619" i="9"/>
  <c r="AD617" i="9"/>
  <c r="E573" i="9"/>
  <c r="F573" i="9"/>
  <c r="AD614" i="9"/>
  <c r="E550" i="9"/>
  <c r="F550" i="9"/>
  <c r="AD620" i="9"/>
  <c r="AC618" i="9"/>
  <c r="AC614" i="9"/>
  <c r="AC621" i="9"/>
  <c r="AF615" i="9"/>
  <c r="AC615" i="9"/>
  <c r="AC617" i="9"/>
  <c r="AC620" i="9"/>
  <c r="AC622" i="9"/>
  <c r="AF619" i="9"/>
  <c r="AE616" i="9"/>
  <c r="AJ33" i="9" s="1"/>
  <c r="AF621" i="9"/>
  <c r="AF618" i="9"/>
  <c r="AF616" i="9"/>
  <c r="AE617" i="9"/>
  <c r="AE618" i="9"/>
  <c r="AE622" i="9"/>
  <c r="AF622" i="9"/>
  <c r="M616" i="9"/>
  <c r="E560" i="9"/>
  <c r="AF623" i="9"/>
  <c r="AF617" i="9"/>
  <c r="AB616" i="9"/>
  <c r="AD616" i="9" s="1"/>
  <c r="AE619" i="9"/>
  <c r="AF620" i="9"/>
  <c r="AE621" i="9"/>
  <c r="AE620" i="9"/>
  <c r="M619" i="9"/>
  <c r="AC619" i="9" s="1"/>
  <c r="E616" i="9"/>
  <c r="E604" i="9"/>
  <c r="E584" i="9"/>
  <c r="E540" i="9"/>
  <c r="AE615" i="9"/>
  <c r="AB613" i="9"/>
  <c r="P613" i="9"/>
  <c r="O613" i="9"/>
  <c r="M613" i="9"/>
  <c r="H613" i="9"/>
  <c r="G613" i="9"/>
  <c r="E613" i="9"/>
  <c r="AA613" i="9"/>
  <c r="AB612" i="9"/>
  <c r="P611" i="9"/>
  <c r="O611" i="9"/>
  <c r="L611" i="9"/>
  <c r="N611" i="9" s="1"/>
  <c r="M610" i="9"/>
  <c r="O610" i="9"/>
  <c r="P610" i="9"/>
  <c r="P612" i="9"/>
  <c r="O612" i="9"/>
  <c r="M612" i="9"/>
  <c r="H612" i="9"/>
  <c r="G612" i="9"/>
  <c r="E612" i="9"/>
  <c r="AA612" i="9"/>
  <c r="H611" i="9"/>
  <c r="G611" i="9"/>
  <c r="E611" i="9"/>
  <c r="AA611" i="9"/>
  <c r="AB610" i="9"/>
  <c r="H610" i="9"/>
  <c r="G610" i="9"/>
  <c r="E610" i="9"/>
  <c r="AA610" i="9"/>
  <c r="AB609" i="9"/>
  <c r="AA609" i="9"/>
  <c r="M609" i="9"/>
  <c r="O609" i="9"/>
  <c r="P609" i="9"/>
  <c r="H609" i="9"/>
  <c r="G609" i="9"/>
  <c r="E609" i="9"/>
  <c r="AB608" i="9"/>
  <c r="AA608" i="9"/>
  <c r="P608" i="9"/>
  <c r="O608" i="9"/>
  <c r="M608" i="9"/>
  <c r="H608" i="9"/>
  <c r="G608" i="9"/>
  <c r="E608" i="9"/>
  <c r="C44" i="11"/>
  <c r="AB607" i="9"/>
  <c r="P607" i="9"/>
  <c r="O607" i="9"/>
  <c r="M607" i="9"/>
  <c r="H607" i="9"/>
  <c r="G607" i="9"/>
  <c r="E607" i="9"/>
  <c r="AA607" i="9"/>
  <c r="AD608" i="9" l="1"/>
  <c r="AD609" i="9"/>
  <c r="V1052" i="9"/>
  <c r="T1053" i="9"/>
  <c r="T1054" i="9" s="1"/>
  <c r="U1052" i="9"/>
  <c r="F1040" i="9"/>
  <c r="D1041" i="9"/>
  <c r="AB1040" i="9"/>
  <c r="AD1040" i="9" s="1"/>
  <c r="E1040" i="9"/>
  <c r="AC1040" i="9" s="1"/>
  <c r="AD610" i="9"/>
  <c r="AD607" i="9"/>
  <c r="AD612" i="9"/>
  <c r="AD613" i="9"/>
  <c r="AC612" i="9"/>
  <c r="AC616" i="9"/>
  <c r="AC608" i="9"/>
  <c r="AC610" i="9"/>
  <c r="AC609" i="9"/>
  <c r="AC613" i="9"/>
  <c r="AF613" i="9"/>
  <c r="AE612" i="9"/>
  <c r="AC607" i="9"/>
  <c r="AF610" i="9"/>
  <c r="AE608" i="9"/>
  <c r="AE610" i="9"/>
  <c r="AF612" i="9"/>
  <c r="AE613" i="9"/>
  <c r="AF611" i="9"/>
  <c r="AE611" i="9"/>
  <c r="AB611" i="9"/>
  <c r="AD611" i="9" s="1"/>
  <c r="AF609" i="9"/>
  <c r="AF608" i="9"/>
  <c r="AF614" i="9"/>
  <c r="AE614" i="9"/>
  <c r="M611" i="9"/>
  <c r="AC611" i="9" s="1"/>
  <c r="AE609" i="9"/>
  <c r="P606" i="9"/>
  <c r="O606" i="9"/>
  <c r="L606" i="9"/>
  <c r="H606" i="9"/>
  <c r="G606" i="9"/>
  <c r="E606" i="9"/>
  <c r="AA606" i="9"/>
  <c r="U1054" i="9" l="1"/>
  <c r="T1055" i="9"/>
  <c r="V1054" i="9"/>
  <c r="U1053" i="9"/>
  <c r="V1053" i="9"/>
  <c r="F1041" i="9"/>
  <c r="D1042" i="9"/>
  <c r="AB1041" i="9"/>
  <c r="AD1041" i="9" s="1"/>
  <c r="E1041" i="9"/>
  <c r="AC1041" i="9" s="1"/>
  <c r="M606" i="9"/>
  <c r="AC606" i="9" s="1"/>
  <c r="N606" i="9"/>
  <c r="AE607" i="9"/>
  <c r="AF607" i="9"/>
  <c r="AB605" i="9"/>
  <c r="P605" i="9"/>
  <c r="O605" i="9"/>
  <c r="M605" i="9"/>
  <c r="H605" i="9"/>
  <c r="G605" i="9"/>
  <c r="E605" i="9"/>
  <c r="AA605" i="9"/>
  <c r="AB604" i="9"/>
  <c r="P604" i="9"/>
  <c r="O604" i="9"/>
  <c r="M604" i="9"/>
  <c r="AC604" i="9" s="1"/>
  <c r="AA604" i="9"/>
  <c r="AB603" i="9"/>
  <c r="P603" i="9"/>
  <c r="O603" i="9"/>
  <c r="M603" i="9"/>
  <c r="H603" i="9"/>
  <c r="G603" i="9"/>
  <c r="E603" i="9"/>
  <c r="AA603" i="9"/>
  <c r="V1055" i="9" l="1"/>
  <c r="T1056" i="9"/>
  <c r="U1055" i="9"/>
  <c r="AD603" i="9"/>
  <c r="F1042" i="9"/>
  <c r="AB1042" i="9"/>
  <c r="AD1042" i="9" s="1"/>
  <c r="D1043" i="9"/>
  <c r="D1044" i="9" s="1"/>
  <c r="E1042" i="9"/>
  <c r="AC1042" i="9" s="1"/>
  <c r="AE606" i="9"/>
  <c r="AD605" i="9"/>
  <c r="AD604" i="9"/>
  <c r="AC605" i="9"/>
  <c r="AC603" i="9"/>
  <c r="AB606" i="9"/>
  <c r="AD606" i="9" s="1"/>
  <c r="AE605" i="9"/>
  <c r="AF605" i="9"/>
  <c r="AF606" i="9"/>
  <c r="AE604" i="9"/>
  <c r="AF604" i="9"/>
  <c r="AB602" i="9"/>
  <c r="P602" i="9"/>
  <c r="O602" i="9"/>
  <c r="M602" i="9"/>
  <c r="H602" i="9"/>
  <c r="G602" i="9"/>
  <c r="E602" i="9"/>
  <c r="AA602" i="9"/>
  <c r="M601" i="9"/>
  <c r="H601" i="9"/>
  <c r="G601" i="9"/>
  <c r="E601" i="9"/>
  <c r="AA601" i="9"/>
  <c r="AB600" i="9"/>
  <c r="P600" i="9"/>
  <c r="O600" i="9"/>
  <c r="M600" i="9"/>
  <c r="H600" i="9"/>
  <c r="G600" i="9"/>
  <c r="E600" i="9"/>
  <c r="AA600" i="9"/>
  <c r="AB599" i="9"/>
  <c r="P599" i="9"/>
  <c r="O599" i="9"/>
  <c r="M599" i="9"/>
  <c r="H599" i="9"/>
  <c r="G599" i="9"/>
  <c r="E599" i="9"/>
  <c r="AA599" i="9"/>
  <c r="AA598" i="9"/>
  <c r="AB598" i="9"/>
  <c r="P598" i="9"/>
  <c r="O598" i="9"/>
  <c r="M598" i="9"/>
  <c r="H598" i="9"/>
  <c r="G598" i="9"/>
  <c r="E598" i="9"/>
  <c r="U1056" i="9" l="1"/>
  <c r="V1056" i="9"/>
  <c r="T1057" i="9"/>
  <c r="F1044" i="9"/>
  <c r="AB1044" i="9"/>
  <c r="AD1044" i="9" s="1"/>
  <c r="D1045" i="9"/>
  <c r="E1044" i="9"/>
  <c r="AC1044" i="9" s="1"/>
  <c r="AD600" i="9"/>
  <c r="AD599" i="9"/>
  <c r="F1043" i="9"/>
  <c r="AB1043" i="9"/>
  <c r="AD1043" i="9" s="1"/>
  <c r="E1043" i="9"/>
  <c r="AC1043" i="9" s="1"/>
  <c r="AF603" i="9"/>
  <c r="AD602" i="9"/>
  <c r="AD598" i="9"/>
  <c r="AC599" i="9"/>
  <c r="AC598" i="9"/>
  <c r="AB601" i="9"/>
  <c r="AD601" i="9" s="1"/>
  <c r="AE601" i="9"/>
  <c r="AF601" i="9"/>
  <c r="AC602" i="9"/>
  <c r="AF600" i="9"/>
  <c r="AC600" i="9"/>
  <c r="AC601" i="9"/>
  <c r="AF599" i="9"/>
  <c r="AE600" i="9"/>
  <c r="AE603" i="9"/>
  <c r="AF602" i="9"/>
  <c r="AE599" i="9"/>
  <c r="AE602" i="9"/>
  <c r="AB597" i="9"/>
  <c r="P597" i="9"/>
  <c r="O597" i="9"/>
  <c r="M597" i="9"/>
  <c r="H597" i="9"/>
  <c r="G597" i="9"/>
  <c r="E597" i="9"/>
  <c r="AA597" i="9"/>
  <c r="P596" i="9"/>
  <c r="O596" i="9"/>
  <c r="L596" i="9"/>
  <c r="N596" i="9" s="1"/>
  <c r="H596" i="9"/>
  <c r="G596" i="9"/>
  <c r="E596" i="9"/>
  <c r="AA596" i="9"/>
  <c r="AB595" i="9"/>
  <c r="AB596" i="9" s="1"/>
  <c r="P595" i="9"/>
  <c r="O595" i="9"/>
  <c r="M595" i="9"/>
  <c r="H595" i="9"/>
  <c r="G595" i="9"/>
  <c r="E595" i="9"/>
  <c r="AA595" i="9"/>
  <c r="V1057" i="9" l="1"/>
  <c r="T1058" i="9"/>
  <c r="U1057" i="9"/>
  <c r="F1045" i="9"/>
  <c r="AB1045" i="9"/>
  <c r="AD1045" i="9" s="1"/>
  <c r="D1046" i="9"/>
  <c r="E1045" i="9"/>
  <c r="AC1045" i="9" s="1"/>
  <c r="AD597" i="9"/>
  <c r="AD596" i="9"/>
  <c r="AD595" i="9"/>
  <c r="AC597" i="9"/>
  <c r="AC595" i="9"/>
  <c r="AE597" i="9"/>
  <c r="AE596" i="9"/>
  <c r="AF596" i="9"/>
  <c r="AE598" i="9"/>
  <c r="AF598" i="9"/>
  <c r="AF597" i="9"/>
  <c r="M596" i="9"/>
  <c r="AC596" i="9" s="1"/>
  <c r="V1058" i="9" l="1"/>
  <c r="T1059" i="9"/>
  <c r="T1060" i="9" s="1"/>
  <c r="U1058" i="9"/>
  <c r="E1046" i="9"/>
  <c r="AC1046" i="9" s="1"/>
  <c r="D1047" i="9"/>
  <c r="F1046" i="9"/>
  <c r="AB1046" i="9"/>
  <c r="AD1046" i="9" s="1"/>
  <c r="AB594" i="9"/>
  <c r="P594" i="9"/>
  <c r="O594" i="9"/>
  <c r="M594" i="9"/>
  <c r="AC594" i="9" s="1"/>
  <c r="AA594" i="9"/>
  <c r="AB593" i="9"/>
  <c r="P593" i="9"/>
  <c r="O593" i="9"/>
  <c r="M593" i="9"/>
  <c r="H593" i="9"/>
  <c r="G593" i="9"/>
  <c r="E593" i="9"/>
  <c r="AA593" i="9"/>
  <c r="AB592" i="9"/>
  <c r="P592" i="9"/>
  <c r="O592" i="9"/>
  <c r="M592" i="9"/>
  <c r="H592" i="9"/>
  <c r="G592" i="9"/>
  <c r="E592" i="9"/>
  <c r="AA592" i="9"/>
  <c r="AB591" i="9"/>
  <c r="P590" i="9"/>
  <c r="O590" i="9"/>
  <c r="L590" i="9"/>
  <c r="P591" i="9"/>
  <c r="O591" i="9"/>
  <c r="M591" i="9"/>
  <c r="AA591" i="9"/>
  <c r="AA590" i="9"/>
  <c r="H591" i="9"/>
  <c r="G591" i="9"/>
  <c r="E591" i="9"/>
  <c r="H590" i="9"/>
  <c r="G590" i="9"/>
  <c r="E590" i="9"/>
  <c r="B4" i="7"/>
  <c r="H4" i="7"/>
  <c r="C5" i="7"/>
  <c r="D5" i="7" s="1"/>
  <c r="H5" i="7"/>
  <c r="H6" i="7"/>
  <c r="A7" i="7"/>
  <c r="C7" i="7"/>
  <c r="D7" i="7" s="1"/>
  <c r="H7" i="7"/>
  <c r="AB589" i="9"/>
  <c r="AB590" i="9" s="1"/>
  <c r="P589" i="9"/>
  <c r="O589" i="9"/>
  <c r="M589" i="9"/>
  <c r="H589" i="9"/>
  <c r="G589" i="9"/>
  <c r="E589" i="9"/>
  <c r="AA589" i="9"/>
  <c r="V1060" i="9" l="1"/>
  <c r="T1061" i="9"/>
  <c r="U1060" i="9"/>
  <c r="V1059" i="9"/>
  <c r="U1059" i="9"/>
  <c r="C159" i="7"/>
  <c r="D159" i="7" s="1"/>
  <c r="C162" i="7"/>
  <c r="D162" i="7" s="1"/>
  <c r="C161" i="7"/>
  <c r="D161" i="7" s="1"/>
  <c r="C160" i="7"/>
  <c r="D160" i="7" s="1"/>
  <c r="C163" i="7"/>
  <c r="D163" i="7" s="1"/>
  <c r="C154" i="7"/>
  <c r="D154" i="7" s="1"/>
  <c r="C155" i="7"/>
  <c r="D155" i="7" s="1"/>
  <c r="C153" i="7"/>
  <c r="D153" i="7" s="1"/>
  <c r="C156" i="7"/>
  <c r="D156" i="7" s="1"/>
  <c r="C158" i="7"/>
  <c r="D158" i="7" s="1"/>
  <c r="C157" i="7"/>
  <c r="D157" i="7" s="1"/>
  <c r="C149" i="7"/>
  <c r="D149" i="7" s="1"/>
  <c r="C152" i="7"/>
  <c r="D152" i="7" s="1"/>
  <c r="C150" i="7"/>
  <c r="D150" i="7" s="1"/>
  <c r="C148" i="7"/>
  <c r="D148" i="7" s="1"/>
  <c r="C147" i="7"/>
  <c r="D147" i="7" s="1"/>
  <c r="C146" i="7"/>
  <c r="D146" i="7" s="1"/>
  <c r="C151" i="7"/>
  <c r="D151" i="7" s="1"/>
  <c r="C142" i="7"/>
  <c r="D142" i="7" s="1"/>
  <c r="C145" i="7"/>
  <c r="D145" i="7" s="1"/>
  <c r="C144" i="7"/>
  <c r="D144" i="7" s="1"/>
  <c r="C143" i="7"/>
  <c r="D143" i="7" s="1"/>
  <c r="C141" i="7"/>
  <c r="D141" i="7" s="1"/>
  <c r="C140" i="7"/>
  <c r="D140" i="7" s="1"/>
  <c r="C139" i="7"/>
  <c r="D139" i="7" s="1"/>
  <c r="C133" i="7"/>
  <c r="D133" i="7" s="1"/>
  <c r="C135" i="7"/>
  <c r="D135" i="7" s="1"/>
  <c r="C136" i="7"/>
  <c r="D136" i="7" s="1"/>
  <c r="C134" i="7"/>
  <c r="D134" i="7" s="1"/>
  <c r="C137" i="7"/>
  <c r="D137" i="7" s="1"/>
  <c r="C138" i="7"/>
  <c r="D138" i="7" s="1"/>
  <c r="AB1047" i="9"/>
  <c r="AD1047" i="9" s="1"/>
  <c r="D1048" i="9"/>
  <c r="E1047" i="9"/>
  <c r="AC1047" i="9" s="1"/>
  <c r="F1047" i="9"/>
  <c r="AD594" i="9"/>
  <c r="AD590" i="9"/>
  <c r="AD591" i="9"/>
  <c r="AD593" i="9"/>
  <c r="AD592" i="9"/>
  <c r="AD589" i="9"/>
  <c r="M590" i="9"/>
  <c r="AC590" i="9" s="1"/>
  <c r="N590" i="9"/>
  <c r="AC591" i="9"/>
  <c r="AC593" i="9"/>
  <c r="AC589" i="9"/>
  <c r="AC592" i="9"/>
  <c r="C4" i="7"/>
  <c r="D4" i="7" s="1"/>
  <c r="C132" i="7"/>
  <c r="D132" i="7" s="1"/>
  <c r="C131" i="7"/>
  <c r="D131" i="7" s="1"/>
  <c r="C128" i="7"/>
  <c r="D128" i="7" s="1"/>
  <c r="C129" i="7"/>
  <c r="D129" i="7" s="1"/>
  <c r="C130" i="7"/>
  <c r="D130" i="7" s="1"/>
  <c r="C126" i="7"/>
  <c r="D126" i="7" s="1"/>
  <c r="C127" i="7"/>
  <c r="D127" i="7" s="1"/>
  <c r="C123" i="7"/>
  <c r="D123" i="7" s="1"/>
  <c r="C125" i="7"/>
  <c r="D125" i="7" s="1"/>
  <c r="C124" i="7"/>
  <c r="D124" i="7" s="1"/>
  <c r="C122" i="7"/>
  <c r="D122" i="7" s="1"/>
  <c r="C6" i="7"/>
  <c r="D6" i="7" s="1"/>
  <c r="AE591" i="9"/>
  <c r="AE590" i="9"/>
  <c r="AE592" i="9"/>
  <c r="AF592" i="9"/>
  <c r="AF590" i="9"/>
  <c r="AF591" i="9"/>
  <c r="AF593" i="9"/>
  <c r="AE593" i="9"/>
  <c r="AF594" i="9"/>
  <c r="AE594" i="9"/>
  <c r="AJ32" i="9" s="1"/>
  <c r="AF595" i="9"/>
  <c r="AE595" i="9"/>
  <c r="AB588" i="9"/>
  <c r="P588" i="9"/>
  <c r="O588" i="9"/>
  <c r="M588" i="9"/>
  <c r="H588" i="9"/>
  <c r="G588" i="9"/>
  <c r="E588" i="9"/>
  <c r="AA588" i="9"/>
  <c r="AB587" i="9"/>
  <c r="P587" i="9"/>
  <c r="O587" i="9"/>
  <c r="M587" i="9"/>
  <c r="H587" i="9"/>
  <c r="G587" i="9"/>
  <c r="E587" i="9"/>
  <c r="AA587" i="9"/>
  <c r="P586" i="9"/>
  <c r="O586" i="9"/>
  <c r="L586" i="9"/>
  <c r="N586" i="9" s="1"/>
  <c r="E586" i="9"/>
  <c r="G586" i="9"/>
  <c r="H586" i="9"/>
  <c r="AA586" i="9"/>
  <c r="AB585" i="9"/>
  <c r="P585" i="9"/>
  <c r="O585" i="9"/>
  <c r="M585" i="9"/>
  <c r="H585" i="9"/>
  <c r="G585" i="9"/>
  <c r="E585" i="9"/>
  <c r="AA585" i="9"/>
  <c r="AB584" i="9"/>
  <c r="AA584" i="9"/>
  <c r="AB583" i="9"/>
  <c r="AA583" i="9"/>
  <c r="P584" i="9"/>
  <c r="O584" i="9"/>
  <c r="M584" i="9"/>
  <c r="AC584" i="9" s="1"/>
  <c r="P583" i="9"/>
  <c r="O583" i="9"/>
  <c r="M583" i="9"/>
  <c r="H583" i="9"/>
  <c r="G583" i="9"/>
  <c r="E583" i="9"/>
  <c r="X8" i="7"/>
  <c r="AB582" i="9"/>
  <c r="P582" i="9"/>
  <c r="O582" i="9"/>
  <c r="M582" i="9"/>
  <c r="H582" i="9"/>
  <c r="G582" i="9"/>
  <c r="E582" i="9"/>
  <c r="AA582" i="9"/>
  <c r="P581" i="9"/>
  <c r="O581" i="9"/>
  <c r="L581" i="9"/>
  <c r="H581" i="9"/>
  <c r="G581" i="9"/>
  <c r="E581" i="9"/>
  <c r="AA581" i="9"/>
  <c r="AD584" i="9" l="1"/>
  <c r="V1061" i="9"/>
  <c r="T1062" i="9"/>
  <c r="U1061" i="9"/>
  <c r="F1048" i="9"/>
  <c r="AB1048" i="9"/>
  <c r="AD1048" i="9" s="1"/>
  <c r="D1049" i="9"/>
  <c r="D1050" i="9" s="1"/>
  <c r="E1048" i="9"/>
  <c r="AC1048" i="9" s="1"/>
  <c r="AD583" i="9"/>
  <c r="M581" i="9"/>
  <c r="AC581" i="9" s="1"/>
  <c r="N581" i="9"/>
  <c r="AD587" i="9"/>
  <c r="AE589" i="9"/>
  <c r="AD588" i="9"/>
  <c r="AD585" i="9"/>
  <c r="AC587" i="9"/>
  <c r="AD582" i="9"/>
  <c r="AC588" i="9"/>
  <c r="AC585" i="9"/>
  <c r="AC583" i="9"/>
  <c r="AC582" i="9"/>
  <c r="AE586" i="9"/>
  <c r="AF587" i="9"/>
  <c r="AF589" i="9"/>
  <c r="AE582" i="9"/>
  <c r="AF585" i="9"/>
  <c r="AF582" i="9"/>
  <c r="AE584" i="9"/>
  <c r="AF584" i="9"/>
  <c r="AB586" i="9"/>
  <c r="AD586" i="9" s="1"/>
  <c r="AE585" i="9"/>
  <c r="AF586" i="9"/>
  <c r="AE587" i="9"/>
  <c r="AF583" i="9"/>
  <c r="AE588" i="9"/>
  <c r="AF588" i="9"/>
  <c r="X6" i="7"/>
  <c r="X7" i="7"/>
  <c r="M586" i="9"/>
  <c r="AC586" i="9" s="1"/>
  <c r="AE583" i="9"/>
  <c r="V1062" i="9" l="1"/>
  <c r="T1063" i="9"/>
  <c r="U1062" i="9"/>
  <c r="F1050" i="9"/>
  <c r="D1051" i="9"/>
  <c r="AB1050" i="9"/>
  <c r="AD1050" i="9" s="1"/>
  <c r="E1050" i="9"/>
  <c r="AC1050" i="9" s="1"/>
  <c r="AB1049" i="9"/>
  <c r="AD1049" i="9" s="1"/>
  <c r="F1049" i="9"/>
  <c r="E1049" i="9"/>
  <c r="AC1049" i="9" s="1"/>
  <c r="AB580" i="9"/>
  <c r="AB581" i="9" s="1"/>
  <c r="AD581" i="9" s="1"/>
  <c r="P580" i="9"/>
  <c r="O580" i="9"/>
  <c r="M580" i="9"/>
  <c r="H580" i="9"/>
  <c r="G580" i="9"/>
  <c r="E580" i="9"/>
  <c r="AA580" i="9"/>
  <c r="AB579" i="9"/>
  <c r="P579" i="9"/>
  <c r="O579" i="9"/>
  <c r="M579" i="9"/>
  <c r="H579" i="9"/>
  <c r="G579" i="9"/>
  <c r="E579" i="9"/>
  <c r="AA579" i="9"/>
  <c r="U1063" i="9" l="1"/>
  <c r="T1064" i="9"/>
  <c r="T1065" i="9" s="1"/>
  <c r="V1063" i="9"/>
  <c r="F1051" i="9"/>
  <c r="D1052" i="9"/>
  <c r="AB1051" i="9"/>
  <c r="AD1051" i="9" s="1"/>
  <c r="E1051" i="9"/>
  <c r="AC1051" i="9" s="1"/>
  <c r="AD579" i="9"/>
  <c r="AD580" i="9"/>
  <c r="AC580" i="9"/>
  <c r="AC579" i="9"/>
  <c r="AF581" i="9"/>
  <c r="AE581" i="9"/>
  <c r="AE580" i="9"/>
  <c r="AF580" i="9"/>
  <c r="AB578" i="9"/>
  <c r="P578" i="9"/>
  <c r="O578" i="9"/>
  <c r="M578" i="9"/>
  <c r="E578" i="9"/>
  <c r="G578" i="9"/>
  <c r="H578" i="9"/>
  <c r="AA578" i="9"/>
  <c r="V1065" i="9" l="1"/>
  <c r="T1066" i="9"/>
  <c r="U1065" i="9"/>
  <c r="V1064" i="9"/>
  <c r="U1064" i="9"/>
  <c r="F1052" i="9"/>
  <c r="AB1052" i="9"/>
  <c r="AD1052" i="9" s="1"/>
  <c r="D1053" i="9"/>
  <c r="D1054" i="9" s="1"/>
  <c r="E1052" i="9"/>
  <c r="AC1052" i="9" s="1"/>
  <c r="AF579" i="9"/>
  <c r="AD578" i="9"/>
  <c r="AC578" i="9"/>
  <c r="AE579" i="9"/>
  <c r="AB577" i="9"/>
  <c r="P577" i="9"/>
  <c r="O577" i="9"/>
  <c r="M577" i="9"/>
  <c r="E577" i="9"/>
  <c r="G577" i="9"/>
  <c r="H577" i="9"/>
  <c r="AA577" i="9"/>
  <c r="P576" i="9"/>
  <c r="O576" i="9"/>
  <c r="L576" i="9"/>
  <c r="N576" i="9" s="1"/>
  <c r="E576" i="9"/>
  <c r="G576" i="9"/>
  <c r="H576" i="9"/>
  <c r="AA576" i="9"/>
  <c r="V1066" i="9" l="1"/>
  <c r="U1066" i="9"/>
  <c r="T1067" i="9"/>
  <c r="F1054" i="9"/>
  <c r="AB1054" i="9"/>
  <c r="AD1054" i="9" s="1"/>
  <c r="D1055" i="9"/>
  <c r="E1054" i="9"/>
  <c r="AC1054" i="9" s="1"/>
  <c r="AB1053" i="9"/>
  <c r="AD1053" i="9" s="1"/>
  <c r="F1053" i="9"/>
  <c r="E1053" i="9"/>
  <c r="AC1053" i="9" s="1"/>
  <c r="AE578" i="9"/>
  <c r="AD577" i="9"/>
  <c r="AC577" i="9"/>
  <c r="AE577" i="9"/>
  <c r="M576" i="9"/>
  <c r="AC576" i="9" s="1"/>
  <c r="AF577" i="9"/>
  <c r="AF578" i="9"/>
  <c r="V1067" i="9" l="1"/>
  <c r="T1068" i="9"/>
  <c r="U1067" i="9"/>
  <c r="F1055" i="9"/>
  <c r="AB1055" i="9"/>
  <c r="AD1055" i="9" s="1"/>
  <c r="D1056" i="9"/>
  <c r="E1055" i="9"/>
  <c r="AC1055" i="9" s="1"/>
  <c r="AB575" i="9"/>
  <c r="AB576" i="9" s="1"/>
  <c r="AD576" i="9" s="1"/>
  <c r="P575" i="9"/>
  <c r="O575" i="9"/>
  <c r="M575" i="9"/>
  <c r="H575" i="9"/>
  <c r="G575" i="9"/>
  <c r="E575" i="9"/>
  <c r="AA575" i="9"/>
  <c r="AB574" i="9"/>
  <c r="P574" i="9"/>
  <c r="O574" i="9"/>
  <c r="M574" i="9"/>
  <c r="H574" i="9"/>
  <c r="G574" i="9"/>
  <c r="E574" i="9"/>
  <c r="AA574" i="9"/>
  <c r="AB573" i="9"/>
  <c r="P573" i="9"/>
  <c r="O573" i="9"/>
  <c r="M573" i="9"/>
  <c r="AC573" i="9" s="1"/>
  <c r="AA573" i="9"/>
  <c r="AB572" i="9"/>
  <c r="H572" i="9"/>
  <c r="G572" i="9"/>
  <c r="E572" i="9"/>
  <c r="P572" i="9"/>
  <c r="O572" i="9"/>
  <c r="M572" i="9"/>
  <c r="AA572" i="9"/>
  <c r="V1068" i="9" l="1"/>
  <c r="T1069" i="9"/>
  <c r="U1068" i="9"/>
  <c r="F1056" i="9"/>
  <c r="E1056" i="9"/>
  <c r="AC1056" i="9" s="1"/>
  <c r="AB1056" i="9"/>
  <c r="AD1056" i="9" s="1"/>
  <c r="D1057" i="9"/>
  <c r="AD575" i="9"/>
  <c r="AD574" i="9"/>
  <c r="AD573" i="9"/>
  <c r="AD572" i="9"/>
  <c r="AC575" i="9"/>
  <c r="AC574" i="9"/>
  <c r="AC572" i="9"/>
  <c r="AE576" i="9"/>
  <c r="AF576" i="9"/>
  <c r="AF573" i="9"/>
  <c r="AE573" i="9"/>
  <c r="AJ31" i="9" s="1"/>
  <c r="AF575" i="9"/>
  <c r="AF574" i="9"/>
  <c r="AE574" i="9"/>
  <c r="AE575" i="9"/>
  <c r="P571" i="9"/>
  <c r="O571" i="9"/>
  <c r="L571" i="9"/>
  <c r="N571" i="9" s="1"/>
  <c r="H571" i="9"/>
  <c r="G571" i="9"/>
  <c r="E571" i="9"/>
  <c r="AA571" i="9"/>
  <c r="V1069" i="9" l="1"/>
  <c r="T1070" i="9"/>
  <c r="U1069" i="9"/>
  <c r="F1057" i="9"/>
  <c r="AB1057" i="9"/>
  <c r="AD1057" i="9" s="1"/>
  <c r="D1058" i="9"/>
  <c r="E1057" i="9"/>
  <c r="AC1057" i="9" s="1"/>
  <c r="AF572" i="9"/>
  <c r="AE572" i="9"/>
  <c r="M571" i="9"/>
  <c r="AC571" i="9" s="1"/>
  <c r="V1070" i="9" l="1"/>
  <c r="U1070" i="9"/>
  <c r="T1071" i="9"/>
  <c r="F1058" i="9"/>
  <c r="AB1058" i="9"/>
  <c r="AD1058" i="9" s="1"/>
  <c r="D1059" i="9"/>
  <c r="D1060" i="9" s="1"/>
  <c r="AB1060" i="9" s="1"/>
  <c r="AD1060" i="9" s="1"/>
  <c r="E1058" i="9"/>
  <c r="AC1058" i="9" s="1"/>
  <c r="AB570" i="9"/>
  <c r="P570" i="9"/>
  <c r="O570" i="9"/>
  <c r="M570" i="9"/>
  <c r="H570" i="9"/>
  <c r="G570" i="9"/>
  <c r="E570" i="9"/>
  <c r="AA570" i="9"/>
  <c r="V1071" i="9" l="1"/>
  <c r="T1072" i="9"/>
  <c r="U1071" i="9"/>
  <c r="E1060" i="9"/>
  <c r="AC1060" i="9" s="1"/>
  <c r="F1060" i="9"/>
  <c r="D1061" i="9"/>
  <c r="F1059" i="9"/>
  <c r="AB1059" i="9"/>
  <c r="AD1059" i="9" s="1"/>
  <c r="E1059" i="9"/>
  <c r="AC1059" i="9" s="1"/>
  <c r="AD570" i="9"/>
  <c r="AC570" i="9"/>
  <c r="AB571" i="9"/>
  <c r="AD571" i="9" s="1"/>
  <c r="AF571" i="9"/>
  <c r="AE571" i="9"/>
  <c r="AA506" i="9"/>
  <c r="AB569" i="9"/>
  <c r="P569" i="9"/>
  <c r="O569" i="9"/>
  <c r="M569" i="9"/>
  <c r="H569" i="9"/>
  <c r="G569" i="9"/>
  <c r="E569" i="9"/>
  <c r="AA569" i="9"/>
  <c r="AB568" i="9"/>
  <c r="P568" i="9"/>
  <c r="O568" i="9"/>
  <c r="M568" i="9"/>
  <c r="H568" i="9"/>
  <c r="G568" i="9"/>
  <c r="E568" i="9"/>
  <c r="AA568" i="9"/>
  <c r="V1072" i="9" l="1"/>
  <c r="T1073" i="9"/>
  <c r="U1072" i="9"/>
  <c r="F1061" i="9"/>
  <c r="AB1061" i="9"/>
  <c r="AD1061" i="9" s="1"/>
  <c r="D1062" i="9"/>
  <c r="E1061" i="9"/>
  <c r="AC1061" i="9" s="1"/>
  <c r="AD568" i="9"/>
  <c r="AE570" i="9"/>
  <c r="AD569" i="9"/>
  <c r="AC568" i="9"/>
  <c r="AC569" i="9"/>
  <c r="AE569" i="9"/>
  <c r="AF569" i="9"/>
  <c r="AF570" i="9"/>
  <c r="U1073" i="9" l="1"/>
  <c r="T1074" i="9"/>
  <c r="T1075" i="9" s="1"/>
  <c r="V1073" i="9"/>
  <c r="D1063" i="9"/>
  <c r="F1062" i="9"/>
  <c r="E1062" i="9"/>
  <c r="AC1062" i="9" s="1"/>
  <c r="AB1062" i="9"/>
  <c r="AD1062" i="9" s="1"/>
  <c r="AB567" i="9"/>
  <c r="P567" i="9"/>
  <c r="O567" i="9"/>
  <c r="M567" i="9"/>
  <c r="H567" i="9"/>
  <c r="G567" i="9"/>
  <c r="E567" i="9"/>
  <c r="AA567" i="9"/>
  <c r="P566" i="9"/>
  <c r="O566" i="9"/>
  <c r="L566" i="9"/>
  <c r="N566" i="9" s="1"/>
  <c r="H566" i="9"/>
  <c r="G566" i="9"/>
  <c r="E566" i="9"/>
  <c r="AA566" i="9"/>
  <c r="AB565" i="9"/>
  <c r="AB566" i="9" s="1"/>
  <c r="AA565" i="9"/>
  <c r="AB564" i="9"/>
  <c r="AA564" i="9"/>
  <c r="H565" i="9"/>
  <c r="G565" i="9"/>
  <c r="E565" i="9"/>
  <c r="P565" i="9"/>
  <c r="O565" i="9"/>
  <c r="M565" i="9"/>
  <c r="P564" i="9"/>
  <c r="O564" i="9"/>
  <c r="M564" i="9"/>
  <c r="H564" i="9"/>
  <c r="G564" i="9"/>
  <c r="E564" i="9"/>
  <c r="AB563" i="9"/>
  <c r="P563" i="9"/>
  <c r="O563" i="9"/>
  <c r="M563" i="9"/>
  <c r="H563" i="9"/>
  <c r="G563" i="9"/>
  <c r="E563" i="9"/>
  <c r="AA563" i="9"/>
  <c r="V1075" i="9" l="1"/>
  <c r="T1076" i="9"/>
  <c r="U1075" i="9"/>
  <c r="U1074" i="9"/>
  <c r="V1074" i="9"/>
  <c r="E1063" i="9"/>
  <c r="AC1063" i="9" s="1"/>
  <c r="D1064" i="9"/>
  <c r="F1063" i="9"/>
  <c r="AB1063" i="9"/>
  <c r="AD1063" i="9" s="1"/>
  <c r="AD567" i="9"/>
  <c r="AD564" i="9"/>
  <c r="AD563" i="9"/>
  <c r="AD566" i="9"/>
  <c r="AD565" i="9"/>
  <c r="AC563" i="9"/>
  <c r="AF564" i="9"/>
  <c r="AE567" i="9"/>
  <c r="AC567" i="9"/>
  <c r="AC565" i="9"/>
  <c r="AC564" i="9"/>
  <c r="AF566" i="9"/>
  <c r="AF565" i="9"/>
  <c r="AE566" i="9"/>
  <c r="AE568" i="9"/>
  <c r="AF568" i="9"/>
  <c r="AE564" i="9"/>
  <c r="AF567" i="9"/>
  <c r="M566" i="9"/>
  <c r="AC566" i="9" s="1"/>
  <c r="AE565" i="9"/>
  <c r="AB562" i="9"/>
  <c r="P562" i="9"/>
  <c r="O562" i="9"/>
  <c r="M562" i="9"/>
  <c r="H562" i="9"/>
  <c r="G562" i="9"/>
  <c r="E562" i="9"/>
  <c r="AA562" i="9"/>
  <c r="P561" i="9"/>
  <c r="O561" i="9"/>
  <c r="L561" i="9"/>
  <c r="N561" i="9" s="1"/>
  <c r="H561" i="9"/>
  <c r="G561" i="9"/>
  <c r="E561" i="9"/>
  <c r="AA561" i="9"/>
  <c r="P560" i="9"/>
  <c r="O560" i="9"/>
  <c r="M560" i="9"/>
  <c r="AC560" i="9" s="1"/>
  <c r="AA560" i="9"/>
  <c r="AB559" i="9"/>
  <c r="P559" i="9"/>
  <c r="O559" i="9"/>
  <c r="M559" i="9"/>
  <c r="E559" i="9"/>
  <c r="G559" i="9"/>
  <c r="H559" i="9"/>
  <c r="AA559" i="9"/>
  <c r="V1076" i="9" l="1"/>
  <c r="T1077" i="9"/>
  <c r="U1076" i="9"/>
  <c r="AB1064" i="9"/>
  <c r="AD1064" i="9" s="1"/>
  <c r="D1065" i="9"/>
  <c r="F1064" i="9"/>
  <c r="E1064" i="9"/>
  <c r="AC1064" i="9" s="1"/>
  <c r="AD559" i="9"/>
  <c r="AF563" i="9"/>
  <c r="AD562" i="9"/>
  <c r="AE562" i="9"/>
  <c r="AC559" i="9"/>
  <c r="AC562" i="9"/>
  <c r="AF560" i="9"/>
  <c r="AE560" i="9"/>
  <c r="AB560" i="9"/>
  <c r="AD560" i="9" s="1"/>
  <c r="AE561" i="9"/>
  <c r="AF561" i="9"/>
  <c r="AE563" i="9"/>
  <c r="AF562" i="9"/>
  <c r="M561" i="9"/>
  <c r="AC561" i="9" s="1"/>
  <c r="V1077" i="9" l="1"/>
  <c r="U1077" i="9"/>
  <c r="T1078" i="9"/>
  <c r="AB1065" i="9"/>
  <c r="AD1065" i="9" s="1"/>
  <c r="E1065" i="9"/>
  <c r="AC1065" i="9" s="1"/>
  <c r="D1066" i="9"/>
  <c r="F1065" i="9"/>
  <c r="AB561" i="9"/>
  <c r="AD561" i="9" s="1"/>
  <c r="AB558" i="9"/>
  <c r="P558" i="9"/>
  <c r="O558" i="9"/>
  <c r="M558" i="9"/>
  <c r="H558" i="9"/>
  <c r="G558" i="9"/>
  <c r="E558" i="9"/>
  <c r="AA558" i="9"/>
  <c r="AB557" i="9"/>
  <c r="P557" i="9"/>
  <c r="O557" i="9"/>
  <c r="M557" i="9"/>
  <c r="H557" i="9"/>
  <c r="G557" i="9"/>
  <c r="E557" i="9"/>
  <c r="AA557" i="9"/>
  <c r="P556" i="9"/>
  <c r="O556" i="9"/>
  <c r="L556" i="9"/>
  <c r="N556" i="9" s="1"/>
  <c r="H556" i="9"/>
  <c r="G556" i="9"/>
  <c r="E556" i="9"/>
  <c r="AA556" i="9"/>
  <c r="AB555" i="9"/>
  <c r="P555" i="9"/>
  <c r="O555" i="9"/>
  <c r="M555" i="9"/>
  <c r="H555" i="9"/>
  <c r="G555" i="9"/>
  <c r="E555" i="9"/>
  <c r="AA555" i="9"/>
  <c r="V1078" i="9" l="1"/>
  <c r="T1079" i="9"/>
  <c r="U1078" i="9"/>
  <c r="E1066" i="9"/>
  <c r="AC1066" i="9" s="1"/>
  <c r="F1066" i="9"/>
  <c r="AB1066" i="9"/>
  <c r="AD1066" i="9" s="1"/>
  <c r="D1067" i="9"/>
  <c r="AD557" i="9"/>
  <c r="AD555" i="9"/>
  <c r="AD558" i="9"/>
  <c r="AE556" i="9"/>
  <c r="AC558" i="9"/>
  <c r="AC557" i="9"/>
  <c r="AF556" i="9"/>
  <c r="AC555" i="9"/>
  <c r="AE558" i="9"/>
  <c r="AE557" i="9"/>
  <c r="AB556" i="9"/>
  <c r="AD556" i="9" s="1"/>
  <c r="AF557" i="9"/>
  <c r="AF558" i="9"/>
  <c r="AF559" i="9"/>
  <c r="AE559" i="9"/>
  <c r="M556" i="9"/>
  <c r="AC556" i="9" s="1"/>
  <c r="V1079" i="9" l="1"/>
  <c r="U1079" i="9"/>
  <c r="T1080" i="9"/>
  <c r="E1067" i="9"/>
  <c r="AC1067" i="9" s="1"/>
  <c r="D1068" i="9"/>
  <c r="F1067" i="9"/>
  <c r="AB1067" i="9"/>
  <c r="AD1067" i="9" s="1"/>
  <c r="AB554" i="9"/>
  <c r="P554" i="9"/>
  <c r="O554" i="9"/>
  <c r="M554" i="9"/>
  <c r="H554" i="9"/>
  <c r="G554" i="9"/>
  <c r="E554" i="9"/>
  <c r="AA554" i="9"/>
  <c r="C43" i="11"/>
  <c r="AB553" i="9"/>
  <c r="P553" i="9"/>
  <c r="O553" i="9"/>
  <c r="M553" i="9"/>
  <c r="H553" i="9"/>
  <c r="G553" i="9"/>
  <c r="E553" i="9"/>
  <c r="AA553" i="9"/>
  <c r="V1080" i="9" l="1"/>
  <c r="T1081" i="9"/>
  <c r="U1080" i="9"/>
  <c r="F1068" i="9"/>
  <c r="D1069" i="9"/>
  <c r="AB1068" i="9"/>
  <c r="AD1068" i="9" s="1"/>
  <c r="E1068" i="9"/>
  <c r="AC1068" i="9" s="1"/>
  <c r="AD554" i="9"/>
  <c r="AD553" i="9"/>
  <c r="AC554" i="9"/>
  <c r="AC553" i="9"/>
  <c r="AE554" i="9"/>
  <c r="AF555" i="9"/>
  <c r="AE555" i="9"/>
  <c r="AF554" i="9"/>
  <c r="C71" i="7"/>
  <c r="D71" i="7" s="1"/>
  <c r="AB552" i="9"/>
  <c r="P552" i="9"/>
  <c r="O552" i="9"/>
  <c r="M552" i="9"/>
  <c r="P551" i="9"/>
  <c r="O551" i="9"/>
  <c r="L551" i="9"/>
  <c r="N551" i="9" s="1"/>
  <c r="H552" i="9"/>
  <c r="G552" i="9"/>
  <c r="E552" i="9"/>
  <c r="AA552" i="9"/>
  <c r="H551" i="9"/>
  <c r="G551" i="9"/>
  <c r="E551" i="9"/>
  <c r="AA551" i="9"/>
  <c r="P550" i="9"/>
  <c r="O550" i="9"/>
  <c r="M550" i="9"/>
  <c r="AC550" i="9" s="1"/>
  <c r="AA550" i="9"/>
  <c r="AB549" i="9"/>
  <c r="P549" i="9"/>
  <c r="O549" i="9"/>
  <c r="M549" i="9"/>
  <c r="H549" i="9"/>
  <c r="G549" i="9"/>
  <c r="E549" i="9"/>
  <c r="AA549" i="9"/>
  <c r="V1081" i="9" l="1"/>
  <c r="T1082" i="9"/>
  <c r="U1081" i="9"/>
  <c r="F1069" i="9"/>
  <c r="E1069" i="9"/>
  <c r="AC1069" i="9" s="1"/>
  <c r="D1070" i="9"/>
  <c r="AB1069" i="9"/>
  <c r="AD1069" i="9" s="1"/>
  <c r="AD549" i="9"/>
  <c r="AE553" i="9"/>
  <c r="AD552" i="9"/>
  <c r="AC552" i="9"/>
  <c r="AC549" i="9"/>
  <c r="AF550" i="9"/>
  <c r="AE550" i="9"/>
  <c r="AJ30" i="9" s="1"/>
  <c r="C18" i="7"/>
  <c r="D18" i="7" s="1"/>
  <c r="C13" i="7"/>
  <c r="D13" i="7" s="1"/>
  <c r="C12" i="7"/>
  <c r="D12" i="7" s="1"/>
  <c r="C119" i="7"/>
  <c r="D119" i="7" s="1"/>
  <c r="C120" i="7"/>
  <c r="D120" i="7" s="1"/>
  <c r="C121" i="7"/>
  <c r="D121" i="7" s="1"/>
  <c r="C19" i="7"/>
  <c r="D19" i="7" s="1"/>
  <c r="C11" i="7"/>
  <c r="D11" i="7" s="1"/>
  <c r="C10" i="7"/>
  <c r="D10" i="7" s="1"/>
  <c r="C9" i="7"/>
  <c r="D9" i="7" s="1"/>
  <c r="C23" i="7"/>
  <c r="D23" i="7" s="1"/>
  <c r="C17" i="7"/>
  <c r="D17" i="7" s="1"/>
  <c r="C16" i="7"/>
  <c r="D16" i="7" s="1"/>
  <c r="C21" i="7"/>
  <c r="D21" i="7" s="1"/>
  <c r="C8" i="7"/>
  <c r="D8" i="7" s="1"/>
  <c r="C22" i="7"/>
  <c r="D22" i="7" s="1"/>
  <c r="C15" i="7"/>
  <c r="D15" i="7" s="1"/>
  <c r="C20" i="7"/>
  <c r="D20" i="7" s="1"/>
  <c r="C14" i="7"/>
  <c r="D14" i="7" s="1"/>
  <c r="AE551" i="9"/>
  <c r="AF551" i="9"/>
  <c r="M551" i="9"/>
  <c r="AC551" i="9" s="1"/>
  <c r="AF552" i="9"/>
  <c r="AE552" i="9"/>
  <c r="AF553" i="9"/>
  <c r="AB550" i="9"/>
  <c r="AD550" i="9" s="1"/>
  <c r="AB548" i="9"/>
  <c r="P548" i="9"/>
  <c r="O548" i="9"/>
  <c r="M548" i="9"/>
  <c r="H548" i="9"/>
  <c r="G548" i="9"/>
  <c r="E548" i="9"/>
  <c r="AA548" i="9"/>
  <c r="AB547" i="9"/>
  <c r="P547" i="9"/>
  <c r="O547" i="9"/>
  <c r="M547" i="9"/>
  <c r="H547" i="9"/>
  <c r="G547" i="9"/>
  <c r="E547" i="9"/>
  <c r="AA547" i="9"/>
  <c r="P546" i="9"/>
  <c r="O546" i="9"/>
  <c r="L546" i="9"/>
  <c r="N546" i="9" s="1"/>
  <c r="H546" i="9"/>
  <c r="G546" i="9"/>
  <c r="E546" i="9"/>
  <c r="AA546" i="9"/>
  <c r="AB545" i="9"/>
  <c r="P545" i="9"/>
  <c r="O545" i="9"/>
  <c r="M545" i="9"/>
  <c r="H545" i="9"/>
  <c r="G545" i="9"/>
  <c r="E545" i="9"/>
  <c r="AA545" i="9"/>
  <c r="AB544" i="9"/>
  <c r="AA544" i="9"/>
  <c r="P544" i="9"/>
  <c r="O544" i="9"/>
  <c r="M544" i="9"/>
  <c r="H544" i="9"/>
  <c r="G544" i="9"/>
  <c r="E544" i="9"/>
  <c r="AB543" i="9"/>
  <c r="P543" i="9"/>
  <c r="O543" i="9"/>
  <c r="M543" i="9"/>
  <c r="H543" i="9"/>
  <c r="G543" i="9"/>
  <c r="E543" i="9"/>
  <c r="AA543" i="9"/>
  <c r="AB542" i="9"/>
  <c r="P542" i="9"/>
  <c r="O542" i="9"/>
  <c r="M542" i="9"/>
  <c r="H542" i="9"/>
  <c r="G542" i="9"/>
  <c r="E542" i="9"/>
  <c r="AA542" i="9"/>
  <c r="U1082" i="9" l="1"/>
  <c r="V1082" i="9"/>
  <c r="T1083" i="9"/>
  <c r="F1070" i="9"/>
  <c r="AB1070" i="9"/>
  <c r="AD1070" i="9" s="1"/>
  <c r="D1071" i="9"/>
  <c r="E1070" i="9"/>
  <c r="AC1070" i="9" s="1"/>
  <c r="AD543" i="9"/>
  <c r="AD545" i="9"/>
  <c r="AD542" i="9"/>
  <c r="AD547" i="9"/>
  <c r="AD544" i="9"/>
  <c r="AE549" i="9"/>
  <c r="AD548" i="9"/>
  <c r="AC548" i="9"/>
  <c r="AC545" i="9"/>
  <c r="AC547" i="9"/>
  <c r="AC542" i="9"/>
  <c r="AC544" i="9"/>
  <c r="AC543" i="9"/>
  <c r="AF546" i="9"/>
  <c r="AE546" i="9"/>
  <c r="AE547" i="9"/>
  <c r="AF547" i="9"/>
  <c r="AF544" i="9"/>
  <c r="AF543" i="9"/>
  <c r="AE548" i="9"/>
  <c r="AF548" i="9"/>
  <c r="AE543" i="9"/>
  <c r="M546" i="9"/>
  <c r="AC546" i="9" s="1"/>
  <c r="AB551" i="9"/>
  <c r="AD551" i="9" s="1"/>
  <c r="AE545" i="9"/>
  <c r="AF545" i="9"/>
  <c r="AF549" i="9"/>
  <c r="AB546" i="9"/>
  <c r="AD546" i="9" s="1"/>
  <c r="AE544" i="9"/>
  <c r="V1083" i="9" l="1"/>
  <c r="T1084" i="9"/>
  <c r="T1085" i="9" s="1"/>
  <c r="U1083" i="9"/>
  <c r="E1071" i="9"/>
  <c r="AC1071" i="9" s="1"/>
  <c r="AB1071" i="9"/>
  <c r="AD1071" i="9" s="1"/>
  <c r="D1072" i="9"/>
  <c r="F1071" i="9"/>
  <c r="P541" i="9"/>
  <c r="O541" i="9"/>
  <c r="L541" i="9"/>
  <c r="H541" i="9"/>
  <c r="G541" i="9"/>
  <c r="E541" i="9"/>
  <c r="AA541" i="9"/>
  <c r="P540" i="9"/>
  <c r="O540" i="9"/>
  <c r="M540" i="9"/>
  <c r="AC540" i="9" s="1"/>
  <c r="AA540" i="9"/>
  <c r="V1085" i="9" l="1"/>
  <c r="T1086" i="9"/>
  <c r="U1085" i="9"/>
  <c r="V1084" i="9"/>
  <c r="U1084" i="9"/>
  <c r="F1072" i="9"/>
  <c r="AB1072" i="9"/>
  <c r="AD1072" i="9" s="1"/>
  <c r="D1073" i="9"/>
  <c r="E1072" i="9"/>
  <c r="AC1072" i="9" s="1"/>
  <c r="M541" i="9"/>
  <c r="AC541" i="9" s="1"/>
  <c r="N541" i="9"/>
  <c r="AE541" i="9"/>
  <c r="AF541" i="9"/>
  <c r="AF542" i="9"/>
  <c r="AE542" i="9"/>
  <c r="AB540" i="9"/>
  <c r="AD540" i="9" s="1"/>
  <c r="V1086" i="9" l="1"/>
  <c r="T1087" i="9"/>
  <c r="T1088" i="9" s="1"/>
  <c r="U1086" i="9"/>
  <c r="F1073" i="9"/>
  <c r="D1074" i="9"/>
  <c r="D1075" i="9" s="1"/>
  <c r="AB1073" i="9"/>
  <c r="AD1073" i="9" s="1"/>
  <c r="E1073" i="9"/>
  <c r="AC1073" i="9" s="1"/>
  <c r="AB541" i="9"/>
  <c r="AD541" i="9" s="1"/>
  <c r="AB539" i="9"/>
  <c r="P539" i="9"/>
  <c r="O539" i="9"/>
  <c r="M539" i="9"/>
  <c r="AA539" i="9"/>
  <c r="H539" i="9"/>
  <c r="G539" i="9"/>
  <c r="E539" i="9"/>
  <c r="AB538" i="9"/>
  <c r="P538" i="9"/>
  <c r="O538" i="9"/>
  <c r="M538" i="9"/>
  <c r="H538" i="9"/>
  <c r="G538" i="9"/>
  <c r="E538" i="9"/>
  <c r="AA538" i="9"/>
  <c r="U1088" i="9" l="1"/>
  <c r="V1088" i="9"/>
  <c r="T1089" i="9"/>
  <c r="V1087" i="9"/>
  <c r="U1087" i="9"/>
  <c r="F1075" i="9"/>
  <c r="D1076" i="9"/>
  <c r="AB1075" i="9"/>
  <c r="AD1075" i="9" s="1"/>
  <c r="E1075" i="9"/>
  <c r="AC1075" i="9" s="1"/>
  <c r="F1074" i="9"/>
  <c r="E1074" i="9"/>
  <c r="AC1074" i="9" s="1"/>
  <c r="AB1074" i="9"/>
  <c r="AD1074" i="9" s="1"/>
  <c r="AD539" i="9"/>
  <c r="AD538" i="9"/>
  <c r="AC539" i="9"/>
  <c r="AC538" i="9"/>
  <c r="AF540" i="9"/>
  <c r="AE540" i="9"/>
  <c r="AE539" i="9"/>
  <c r="AF539" i="9"/>
  <c r="AB537" i="9"/>
  <c r="P537" i="9"/>
  <c r="O537" i="9"/>
  <c r="M537" i="9"/>
  <c r="H537" i="9"/>
  <c r="G537" i="9"/>
  <c r="E537" i="9"/>
  <c r="AA537" i="9"/>
  <c r="P536" i="9"/>
  <c r="O536" i="9"/>
  <c r="L536" i="9"/>
  <c r="N536" i="9" s="1"/>
  <c r="H536" i="9"/>
  <c r="G536" i="9"/>
  <c r="E536" i="9"/>
  <c r="AA536" i="9"/>
  <c r="U1089" i="9" l="1"/>
  <c r="T1090" i="9"/>
  <c r="V1089" i="9"/>
  <c r="D1077" i="9"/>
  <c r="AB1076" i="9"/>
  <c r="AD1076" i="9" s="1"/>
  <c r="F1076" i="9"/>
  <c r="E1076" i="9"/>
  <c r="AC1076" i="9" s="1"/>
  <c r="AD537" i="9"/>
  <c r="AF537" i="9"/>
  <c r="AC537" i="9"/>
  <c r="AE537" i="9"/>
  <c r="AF538" i="9"/>
  <c r="AE538" i="9"/>
  <c r="M536" i="9"/>
  <c r="AC536" i="9" s="1"/>
  <c r="AB535" i="9"/>
  <c r="AB536" i="9" s="1"/>
  <c r="AD536" i="9" s="1"/>
  <c r="P535" i="9"/>
  <c r="O535" i="9"/>
  <c r="M535" i="9"/>
  <c r="E535" i="9"/>
  <c r="G535" i="9"/>
  <c r="H535" i="9"/>
  <c r="AA535" i="9"/>
  <c r="V1090" i="9" l="1"/>
  <c r="T1091" i="9"/>
  <c r="U1090" i="9"/>
  <c r="F1077" i="9"/>
  <c r="D1078" i="9"/>
  <c r="AB1077" i="9"/>
  <c r="AD1077" i="9" s="1"/>
  <c r="E1077" i="9"/>
  <c r="AC1077" i="9" s="1"/>
  <c r="AD535" i="9"/>
  <c r="AC535" i="9"/>
  <c r="AE536" i="9"/>
  <c r="AF536" i="9"/>
  <c r="AB534" i="9"/>
  <c r="P534" i="9"/>
  <c r="O534" i="9"/>
  <c r="M534" i="9"/>
  <c r="AA534" i="9"/>
  <c r="H534" i="9"/>
  <c r="G534" i="9"/>
  <c r="E534" i="9"/>
  <c r="AB533" i="9"/>
  <c r="M533" i="9"/>
  <c r="O533" i="9"/>
  <c r="P533" i="9"/>
  <c r="H533" i="9"/>
  <c r="G533" i="9"/>
  <c r="E533" i="9"/>
  <c r="AA533" i="9"/>
  <c r="AB532" i="9"/>
  <c r="P532" i="9"/>
  <c r="O532" i="9"/>
  <c r="M532" i="9"/>
  <c r="H532" i="9"/>
  <c r="G532" i="9"/>
  <c r="E532" i="9"/>
  <c r="AA532" i="9"/>
  <c r="P531" i="9"/>
  <c r="O531" i="9"/>
  <c r="L531" i="9"/>
  <c r="AA531" i="9"/>
  <c r="H531" i="9"/>
  <c r="G531" i="9"/>
  <c r="E531" i="9"/>
  <c r="U1091" i="9" l="1"/>
  <c r="T1092" i="9"/>
  <c r="V1091" i="9"/>
  <c r="F1078" i="9"/>
  <c r="AB1078" i="9"/>
  <c r="AD1078" i="9" s="1"/>
  <c r="D1079" i="9"/>
  <c r="E1078" i="9"/>
  <c r="AC1078" i="9" s="1"/>
  <c r="AD534" i="9"/>
  <c r="M531" i="9"/>
  <c r="AC531" i="9" s="1"/>
  <c r="N531" i="9"/>
  <c r="AD533" i="9"/>
  <c r="AD532" i="9"/>
  <c r="AC533" i="9"/>
  <c r="AC532" i="9"/>
  <c r="AE533" i="9"/>
  <c r="AE534" i="9"/>
  <c r="AC534" i="9"/>
  <c r="AF533" i="9"/>
  <c r="AF534" i="9"/>
  <c r="AF535" i="9"/>
  <c r="AE535" i="9"/>
  <c r="AF532" i="9"/>
  <c r="AE532" i="9"/>
  <c r="H530" i="9"/>
  <c r="D530" i="9"/>
  <c r="F530" i="9" s="1"/>
  <c r="M530" i="9"/>
  <c r="O530" i="9"/>
  <c r="P530" i="9"/>
  <c r="AA530" i="9"/>
  <c r="V1092" i="9" l="1"/>
  <c r="T1093" i="9"/>
  <c r="T1094" i="9" s="1"/>
  <c r="U1092" i="9"/>
  <c r="F1079" i="9"/>
  <c r="E1079" i="9"/>
  <c r="AC1079" i="9" s="1"/>
  <c r="AB1079" i="9"/>
  <c r="AD1079" i="9" s="1"/>
  <c r="D1080" i="9"/>
  <c r="AF531" i="9"/>
  <c r="AB530" i="9"/>
  <c r="AB531" i="9" s="1"/>
  <c r="AD531" i="9" s="1"/>
  <c r="E530" i="9"/>
  <c r="AC530" i="9" s="1"/>
  <c r="AE531" i="9"/>
  <c r="AB529" i="9"/>
  <c r="P529" i="9"/>
  <c r="O529" i="9"/>
  <c r="M529" i="9"/>
  <c r="H529" i="9"/>
  <c r="G529" i="9"/>
  <c r="E529" i="9"/>
  <c r="AA529" i="9"/>
  <c r="AB528" i="9"/>
  <c r="P528" i="9"/>
  <c r="O528" i="9"/>
  <c r="M528" i="9"/>
  <c r="H528" i="9"/>
  <c r="G528" i="9"/>
  <c r="E528" i="9"/>
  <c r="AA528" i="9"/>
  <c r="V1094" i="9" l="1"/>
  <c r="T1095" i="9"/>
  <c r="U1094" i="9"/>
  <c r="V1093" i="9"/>
  <c r="U1093" i="9"/>
  <c r="F1080" i="9"/>
  <c r="AB1080" i="9"/>
  <c r="AD1080" i="9" s="1"/>
  <c r="D1081" i="9"/>
  <c r="E1080" i="9"/>
  <c r="AC1080" i="9" s="1"/>
  <c r="AD528" i="9"/>
  <c r="AD529" i="9"/>
  <c r="AD530" i="9"/>
  <c r="AF529" i="9"/>
  <c r="AC529" i="9"/>
  <c r="AC528" i="9"/>
  <c r="AE529" i="9"/>
  <c r="AE530" i="9"/>
  <c r="AJ29" i="9" s="1"/>
  <c r="AF530" i="9"/>
  <c r="AB527" i="9"/>
  <c r="P527" i="9"/>
  <c r="O527" i="9"/>
  <c r="M527" i="9"/>
  <c r="AA527" i="9"/>
  <c r="H527" i="9"/>
  <c r="G527" i="9"/>
  <c r="E527" i="9"/>
  <c r="P526" i="9"/>
  <c r="O526" i="9"/>
  <c r="L526" i="9"/>
  <c r="N526" i="9" s="1"/>
  <c r="H526" i="9"/>
  <c r="G526" i="9"/>
  <c r="E526" i="9"/>
  <c r="AA526" i="9"/>
  <c r="AB525" i="9"/>
  <c r="P525" i="9"/>
  <c r="O525" i="9"/>
  <c r="M525" i="9"/>
  <c r="H525" i="9"/>
  <c r="G525" i="9"/>
  <c r="E525" i="9"/>
  <c r="AA525" i="9"/>
  <c r="AB524" i="9"/>
  <c r="P524" i="9"/>
  <c r="O524" i="9"/>
  <c r="M524" i="9"/>
  <c r="H524" i="9"/>
  <c r="G524" i="9"/>
  <c r="E524" i="9"/>
  <c r="AA524" i="9"/>
  <c r="AB523" i="9"/>
  <c r="P523" i="9"/>
  <c r="O523" i="9"/>
  <c r="M523" i="9"/>
  <c r="H523" i="9"/>
  <c r="G523" i="9"/>
  <c r="E523" i="9"/>
  <c r="AA523" i="9"/>
  <c r="AB522" i="9"/>
  <c r="P522" i="9"/>
  <c r="O522" i="9"/>
  <c r="M522" i="9"/>
  <c r="H522" i="9"/>
  <c r="G522" i="9"/>
  <c r="E522" i="9"/>
  <c r="AA522" i="9"/>
  <c r="G509" i="9"/>
  <c r="P521" i="9"/>
  <c r="O521" i="9"/>
  <c r="L521" i="9"/>
  <c r="N521" i="9" s="1"/>
  <c r="H521" i="9"/>
  <c r="G521" i="9"/>
  <c r="E521" i="9"/>
  <c r="AA521" i="9"/>
  <c r="AB520" i="9"/>
  <c r="P520" i="9"/>
  <c r="O520" i="9"/>
  <c r="M520" i="9"/>
  <c r="H520" i="9"/>
  <c r="G520" i="9"/>
  <c r="E520" i="9"/>
  <c r="AA520" i="9"/>
  <c r="AB519" i="9"/>
  <c r="P519" i="9"/>
  <c r="O519" i="9"/>
  <c r="M519" i="9"/>
  <c r="H519" i="9"/>
  <c r="G519" i="9"/>
  <c r="E519" i="9"/>
  <c r="AA519" i="9"/>
  <c r="AB518" i="9"/>
  <c r="P518" i="9"/>
  <c r="O518" i="9"/>
  <c r="M518" i="9"/>
  <c r="H518" i="9"/>
  <c r="G518" i="9"/>
  <c r="E518" i="9"/>
  <c r="AA518" i="9"/>
  <c r="U1095" i="9" l="1"/>
  <c r="T1096" i="9"/>
  <c r="V1095" i="9"/>
  <c r="F1081" i="9"/>
  <c r="AB1081" i="9"/>
  <c r="AD1081" i="9" s="1"/>
  <c r="D1082" i="9"/>
  <c r="E1081" i="9"/>
  <c r="AC1081" i="9" s="1"/>
  <c r="AD520" i="9"/>
  <c r="AD522" i="9"/>
  <c r="AC519" i="9"/>
  <c r="AD519" i="9"/>
  <c r="AD523" i="9"/>
  <c r="AD524" i="9"/>
  <c r="AD518" i="9"/>
  <c r="AD525" i="9"/>
  <c r="AF528" i="9"/>
  <c r="AD527" i="9"/>
  <c r="AC523" i="9"/>
  <c r="AC524" i="9"/>
  <c r="AC520" i="9"/>
  <c r="AC518" i="9"/>
  <c r="AC525" i="9"/>
  <c r="AF525" i="9"/>
  <c r="AE520" i="9"/>
  <c r="AC522" i="9"/>
  <c r="AC527" i="9"/>
  <c r="AF519" i="9"/>
  <c r="AF523" i="9"/>
  <c r="AF522" i="9"/>
  <c r="AE525" i="9"/>
  <c r="AE527" i="9"/>
  <c r="AF527" i="9"/>
  <c r="AE521" i="9"/>
  <c r="AE519" i="9"/>
  <c r="AB526" i="9"/>
  <c r="AD526" i="9" s="1"/>
  <c r="AE526" i="9"/>
  <c r="AF526" i="9"/>
  <c r="AF521" i="9"/>
  <c r="AE523" i="9"/>
  <c r="AE524" i="9"/>
  <c r="AF524" i="9"/>
  <c r="M521" i="9"/>
  <c r="AC521" i="9" s="1"/>
  <c r="AF520" i="9"/>
  <c r="AB521" i="9"/>
  <c r="AD521" i="9" s="1"/>
  <c r="AE522" i="9"/>
  <c r="AE528" i="9"/>
  <c r="M526" i="9"/>
  <c r="AC526" i="9" s="1"/>
  <c r="AB517" i="9"/>
  <c r="AA517" i="9"/>
  <c r="P517" i="9"/>
  <c r="O517" i="9"/>
  <c r="M517" i="9"/>
  <c r="H517" i="9"/>
  <c r="G517" i="9"/>
  <c r="E517" i="9"/>
  <c r="H516" i="9"/>
  <c r="G516" i="9"/>
  <c r="E516" i="9"/>
  <c r="V1096" i="9" l="1"/>
  <c r="T1097" i="9"/>
  <c r="U1096" i="9"/>
  <c r="F1082" i="9"/>
  <c r="D1083" i="9"/>
  <c r="AB1082" i="9"/>
  <c r="AD1082" i="9" s="1"/>
  <c r="E1082" i="9"/>
  <c r="AC1082" i="9" s="1"/>
  <c r="AF518" i="9"/>
  <c r="AD517" i="9"/>
  <c r="AC517" i="9"/>
  <c r="AE518" i="9"/>
  <c r="P516" i="9"/>
  <c r="O516" i="9"/>
  <c r="L516" i="9"/>
  <c r="N516" i="9" s="1"/>
  <c r="AA516" i="9"/>
  <c r="U1097" i="9" l="1"/>
  <c r="T1098" i="9"/>
  <c r="V1097" i="9"/>
  <c r="F1083" i="9"/>
  <c r="D1084" i="9"/>
  <c r="D1085" i="9" s="1"/>
  <c r="E1083" i="9"/>
  <c r="AC1083" i="9" s="1"/>
  <c r="AB1083" i="9"/>
  <c r="AD1083" i="9" s="1"/>
  <c r="AF517" i="9"/>
  <c r="AE517" i="9"/>
  <c r="M516" i="9"/>
  <c r="AC516" i="9" s="1"/>
  <c r="AB515" i="9"/>
  <c r="P515" i="9"/>
  <c r="O515" i="9"/>
  <c r="M515" i="9"/>
  <c r="H515" i="9"/>
  <c r="G515" i="9"/>
  <c r="E515" i="9"/>
  <c r="AA515" i="9"/>
  <c r="V1098" i="9" l="1"/>
  <c r="T1099" i="9"/>
  <c r="T1100" i="9" s="1"/>
  <c r="U1098" i="9"/>
  <c r="F1085" i="9"/>
  <c r="AB1085" i="9"/>
  <c r="AD1085" i="9" s="1"/>
  <c r="D1086" i="9"/>
  <c r="E1085" i="9"/>
  <c r="AC1085" i="9" s="1"/>
  <c r="F1084" i="9"/>
  <c r="E1084" i="9"/>
  <c r="AC1084" i="9" s="1"/>
  <c r="AB1084" i="9"/>
  <c r="AD1084" i="9" s="1"/>
  <c r="AF516" i="9"/>
  <c r="AD515" i="9"/>
  <c r="AC515" i="9"/>
  <c r="AB516" i="9"/>
  <c r="AD516" i="9" s="1"/>
  <c r="AE516" i="9"/>
  <c r="AB514" i="9"/>
  <c r="P514" i="9"/>
  <c r="O514" i="9"/>
  <c r="M514" i="9"/>
  <c r="H514" i="9"/>
  <c r="G514" i="9"/>
  <c r="E514" i="9"/>
  <c r="AA514" i="9"/>
  <c r="AA513" i="9"/>
  <c r="AB513" i="9"/>
  <c r="P513" i="9"/>
  <c r="O513" i="9"/>
  <c r="M513" i="9"/>
  <c r="H513" i="9"/>
  <c r="G513" i="9"/>
  <c r="E513" i="9"/>
  <c r="AB512" i="9"/>
  <c r="AA512" i="9"/>
  <c r="P512" i="9"/>
  <c r="O512" i="9"/>
  <c r="M512" i="9"/>
  <c r="H512" i="9"/>
  <c r="G512" i="9"/>
  <c r="E512" i="9"/>
  <c r="H511" i="9"/>
  <c r="G511" i="9"/>
  <c r="E511" i="9"/>
  <c r="P511" i="9"/>
  <c r="O511" i="9"/>
  <c r="L511" i="9"/>
  <c r="N511" i="9" s="1"/>
  <c r="AA511" i="9"/>
  <c r="AB510" i="9"/>
  <c r="P510" i="9"/>
  <c r="O510" i="9"/>
  <c r="M510" i="9"/>
  <c r="H510" i="9"/>
  <c r="G510" i="9"/>
  <c r="E510" i="9"/>
  <c r="AA510" i="9"/>
  <c r="AB509" i="9"/>
  <c r="AA509" i="9"/>
  <c r="P509" i="9"/>
  <c r="O509" i="9"/>
  <c r="M509" i="9"/>
  <c r="H509" i="9"/>
  <c r="E509" i="9"/>
  <c r="AB508" i="9"/>
  <c r="P508" i="9"/>
  <c r="O508" i="9"/>
  <c r="M508" i="9"/>
  <c r="H508" i="9"/>
  <c r="G508" i="9"/>
  <c r="E508" i="9"/>
  <c r="AA508" i="9"/>
  <c r="D6" i="4"/>
  <c r="AB507" i="9"/>
  <c r="H507" i="9"/>
  <c r="G507" i="9"/>
  <c r="E507" i="9"/>
  <c r="P507" i="9"/>
  <c r="O507" i="9"/>
  <c r="M507" i="9"/>
  <c r="AA507" i="9"/>
  <c r="P506" i="9"/>
  <c r="O506" i="9"/>
  <c r="L506" i="9"/>
  <c r="N506" i="9" s="1"/>
  <c r="H506" i="9"/>
  <c r="G506" i="9"/>
  <c r="E506" i="9"/>
  <c r="AB505" i="9"/>
  <c r="AB506" i="9" s="1"/>
  <c r="AD506" i="9" s="1"/>
  <c r="AA505" i="9"/>
  <c r="P505" i="9"/>
  <c r="O505" i="9"/>
  <c r="M505" i="9"/>
  <c r="H505" i="9"/>
  <c r="G505" i="9"/>
  <c r="E505" i="9"/>
  <c r="AB504" i="9"/>
  <c r="AA504" i="9"/>
  <c r="P504" i="9"/>
  <c r="O504" i="9"/>
  <c r="M504" i="9"/>
  <c r="H504" i="9"/>
  <c r="G504" i="9"/>
  <c r="E504" i="9"/>
  <c r="AB503" i="9"/>
  <c r="AB502" i="9"/>
  <c r="P503" i="9"/>
  <c r="O503" i="9"/>
  <c r="M503" i="9"/>
  <c r="H503" i="9"/>
  <c r="G503" i="9"/>
  <c r="E503" i="9"/>
  <c r="AA503" i="9"/>
  <c r="P502" i="9"/>
  <c r="O502" i="9"/>
  <c r="M502" i="9"/>
  <c r="H502" i="9"/>
  <c r="G502" i="9"/>
  <c r="E502" i="9"/>
  <c r="AA502" i="9"/>
  <c r="P501" i="9"/>
  <c r="O501" i="9"/>
  <c r="L501" i="9"/>
  <c r="H501" i="9"/>
  <c r="G501" i="9"/>
  <c r="E501" i="9"/>
  <c r="AA501" i="9"/>
  <c r="AB500" i="9"/>
  <c r="P500" i="9"/>
  <c r="O500" i="9"/>
  <c r="M500" i="9"/>
  <c r="H500" i="9"/>
  <c r="G500" i="9"/>
  <c r="E500" i="9"/>
  <c r="AA500" i="9"/>
  <c r="AB499" i="9"/>
  <c r="P499" i="9"/>
  <c r="O499" i="9"/>
  <c r="M499" i="9"/>
  <c r="H499" i="9"/>
  <c r="G499" i="9"/>
  <c r="E499" i="9"/>
  <c r="AA499" i="9"/>
  <c r="V1100" i="9" l="1"/>
  <c r="U1100" i="9"/>
  <c r="T1101" i="9"/>
  <c r="V1099" i="9"/>
  <c r="U1099" i="9"/>
  <c r="AB1086" i="9"/>
  <c r="AD1086" i="9" s="1"/>
  <c r="E1086" i="9"/>
  <c r="AC1086" i="9" s="1"/>
  <c r="D1087" i="9"/>
  <c r="F1086" i="9"/>
  <c r="AD503" i="9"/>
  <c r="AD512" i="9"/>
  <c r="AD508" i="9"/>
  <c r="AD499" i="9"/>
  <c r="AD500" i="9"/>
  <c r="AD509" i="9"/>
  <c r="AD513" i="9"/>
  <c r="AE515" i="9"/>
  <c r="AD514" i="9"/>
  <c r="AD504" i="9"/>
  <c r="AD505" i="9"/>
  <c r="AE507" i="9"/>
  <c r="AD507" i="9"/>
  <c r="AD510" i="9"/>
  <c r="M501" i="9"/>
  <c r="AC501" i="9" s="1"/>
  <c r="N501" i="9"/>
  <c r="AD502" i="9"/>
  <c r="AC508" i="9"/>
  <c r="AC513" i="9"/>
  <c r="AC509" i="9"/>
  <c r="AC504" i="9"/>
  <c r="AC514" i="9"/>
  <c r="AC503" i="9"/>
  <c r="AC499" i="9"/>
  <c r="AC512" i="9"/>
  <c r="AC502" i="9"/>
  <c r="AC507" i="9"/>
  <c r="AC505" i="9"/>
  <c r="AC510" i="9"/>
  <c r="AC500" i="9"/>
  <c r="AF509" i="9"/>
  <c r="AE513" i="9"/>
  <c r="AF513" i="9"/>
  <c r="AE514" i="9"/>
  <c r="AE508" i="9"/>
  <c r="AF502" i="9"/>
  <c r="AF505" i="9"/>
  <c r="AE501" i="9"/>
  <c r="AE502" i="9"/>
  <c r="AF503" i="9"/>
  <c r="AE511" i="9"/>
  <c r="AF508" i="9"/>
  <c r="AB501" i="9"/>
  <c r="AD501" i="9" s="1"/>
  <c r="AE500" i="9"/>
  <c r="AF501" i="9"/>
  <c r="AF507" i="9"/>
  <c r="AE510" i="9"/>
  <c r="AB511" i="9"/>
  <c r="AD511" i="9" s="1"/>
  <c r="AE506" i="9"/>
  <c r="AF510" i="9"/>
  <c r="AF500" i="9"/>
  <c r="AE503" i="9"/>
  <c r="AF511" i="9"/>
  <c r="AF514" i="9"/>
  <c r="AF506" i="9"/>
  <c r="M511" i="9"/>
  <c r="AC511" i="9" s="1"/>
  <c r="AF515" i="9"/>
  <c r="AF504" i="9"/>
  <c r="AF512" i="9"/>
  <c r="AE512" i="9"/>
  <c r="AE509" i="9"/>
  <c r="AJ28" i="9" s="1"/>
  <c r="M506" i="9"/>
  <c r="AC506" i="9" s="1"/>
  <c r="AE505" i="9"/>
  <c r="AE504" i="9"/>
  <c r="V1101" i="9" l="1"/>
  <c r="T1102" i="9"/>
  <c r="U1101" i="9"/>
  <c r="AB1087" i="9"/>
  <c r="AD1087" i="9" s="1"/>
  <c r="D1088" i="9"/>
  <c r="D1089" i="9" s="1"/>
  <c r="F1087" i="9"/>
  <c r="E1087" i="9"/>
  <c r="AC1087" i="9" s="1"/>
  <c r="AB498" i="9"/>
  <c r="P498" i="9"/>
  <c r="O498" i="9"/>
  <c r="M498" i="9"/>
  <c r="H498" i="9"/>
  <c r="G498" i="9"/>
  <c r="E498" i="9"/>
  <c r="AA498" i="9"/>
  <c r="AB497" i="9"/>
  <c r="P497" i="9"/>
  <c r="O497" i="9"/>
  <c r="M497" i="9"/>
  <c r="H497" i="9"/>
  <c r="G497" i="9"/>
  <c r="E497" i="9"/>
  <c r="AA497" i="9"/>
  <c r="P496" i="9"/>
  <c r="O496" i="9"/>
  <c r="L496" i="9"/>
  <c r="N496" i="9" s="1"/>
  <c r="H496" i="9"/>
  <c r="G496" i="9"/>
  <c r="E496" i="9"/>
  <c r="AA496" i="9"/>
  <c r="U1102" i="9" l="1"/>
  <c r="T1103" i="9"/>
  <c r="V1102" i="9"/>
  <c r="F1089" i="9"/>
  <c r="E1089" i="9"/>
  <c r="AC1089" i="9" s="1"/>
  <c r="AB1089" i="9"/>
  <c r="AD1089" i="9" s="1"/>
  <c r="D1090" i="9"/>
  <c r="E1088" i="9"/>
  <c r="AC1088" i="9" s="1"/>
  <c r="F1088" i="9"/>
  <c r="AB1088" i="9"/>
  <c r="AD1088" i="9" s="1"/>
  <c r="AD497" i="9"/>
  <c r="AD498" i="9"/>
  <c r="AC498" i="9"/>
  <c r="AF497" i="9"/>
  <c r="AC497" i="9"/>
  <c r="AE498" i="9"/>
  <c r="AF498" i="9"/>
  <c r="AE497" i="9"/>
  <c r="AF499" i="9"/>
  <c r="AE499" i="9"/>
  <c r="M496" i="9"/>
  <c r="AC496" i="9" s="1"/>
  <c r="U1103" i="9" l="1"/>
  <c r="T1104" i="9"/>
  <c r="V1103" i="9"/>
  <c r="F1090" i="9"/>
  <c r="D1091" i="9"/>
  <c r="AB1090" i="9"/>
  <c r="AD1090" i="9" s="1"/>
  <c r="E1090" i="9"/>
  <c r="AC1090" i="9" s="1"/>
  <c r="AB495" i="9"/>
  <c r="P495" i="9"/>
  <c r="O495" i="9"/>
  <c r="M495" i="9"/>
  <c r="H495" i="9"/>
  <c r="G495" i="9"/>
  <c r="E495" i="9"/>
  <c r="AA495" i="9"/>
  <c r="AB494" i="9"/>
  <c r="P494" i="9"/>
  <c r="O494" i="9"/>
  <c r="M494" i="9"/>
  <c r="H494" i="9"/>
  <c r="G494" i="9"/>
  <c r="E494" i="9"/>
  <c r="AA494" i="9"/>
  <c r="V1104" i="9" l="1"/>
  <c r="T1105" i="9"/>
  <c r="U1104" i="9"/>
  <c r="AB1091" i="9"/>
  <c r="AD1091" i="9" s="1"/>
  <c r="D1092" i="9"/>
  <c r="F1091" i="9"/>
  <c r="E1091" i="9"/>
  <c r="AC1091" i="9" s="1"/>
  <c r="AD494" i="9"/>
  <c r="AD495" i="9"/>
  <c r="AC495" i="9"/>
  <c r="AC494" i="9"/>
  <c r="AE495" i="9"/>
  <c r="AB496" i="9"/>
  <c r="AD496" i="9" s="1"/>
  <c r="AF496" i="9"/>
  <c r="AE496" i="9"/>
  <c r="AF495" i="9"/>
  <c r="C42" i="11"/>
  <c r="AB493" i="9"/>
  <c r="P493" i="9"/>
  <c r="O493" i="9"/>
  <c r="M493" i="9"/>
  <c r="H493" i="9"/>
  <c r="G493" i="9"/>
  <c r="E493" i="9"/>
  <c r="AA493" i="9"/>
  <c r="AB492" i="9"/>
  <c r="P492" i="9"/>
  <c r="O492" i="9"/>
  <c r="M492" i="9"/>
  <c r="H492" i="9"/>
  <c r="G492" i="9"/>
  <c r="E492" i="9"/>
  <c r="AA492" i="9"/>
  <c r="V1105" i="9" l="1"/>
  <c r="U1105" i="9"/>
  <c r="T1106" i="9"/>
  <c r="D1093" i="9"/>
  <c r="D1094" i="9" s="1"/>
  <c r="F1092" i="9"/>
  <c r="E1092" i="9"/>
  <c r="AC1092" i="9" s="1"/>
  <c r="AB1092" i="9"/>
  <c r="AD1092" i="9" s="1"/>
  <c r="AD492" i="9"/>
  <c r="AD493" i="9"/>
  <c r="AC493" i="9"/>
  <c r="AC492" i="9"/>
  <c r="AF493" i="9"/>
  <c r="AE493" i="9"/>
  <c r="AF494" i="9"/>
  <c r="AE494" i="9"/>
  <c r="P491" i="9"/>
  <c r="O491" i="9"/>
  <c r="L491" i="9"/>
  <c r="N491" i="9" s="1"/>
  <c r="H491" i="9"/>
  <c r="G491" i="9"/>
  <c r="E491" i="9"/>
  <c r="AA491" i="9"/>
  <c r="P490" i="9"/>
  <c r="O490" i="9"/>
  <c r="M490" i="9"/>
  <c r="AB490" i="9"/>
  <c r="AB491" i="9" s="1"/>
  <c r="H490" i="9"/>
  <c r="G490" i="9"/>
  <c r="E490" i="9"/>
  <c r="AA490" i="9"/>
  <c r="V1106" i="9" l="1"/>
  <c r="T1107" i="9"/>
  <c r="U1106" i="9"/>
  <c r="AB1094" i="9"/>
  <c r="AD1094" i="9" s="1"/>
  <c r="D1095" i="9"/>
  <c r="F1094" i="9"/>
  <c r="E1094" i="9"/>
  <c r="AC1094" i="9" s="1"/>
  <c r="AD490" i="9"/>
  <c r="AD491" i="9"/>
  <c r="AB1093" i="9"/>
  <c r="AD1093" i="9" s="1"/>
  <c r="F1093" i="9"/>
  <c r="E1093" i="9"/>
  <c r="AC1093" i="9" s="1"/>
  <c r="AC490" i="9"/>
  <c r="AE491" i="9"/>
  <c r="AF491" i="9"/>
  <c r="M491" i="9"/>
  <c r="AC491" i="9" s="1"/>
  <c r="AE492" i="9"/>
  <c r="AF492" i="9"/>
  <c r="AB489" i="9"/>
  <c r="P489" i="9"/>
  <c r="O489" i="9"/>
  <c r="M489" i="9"/>
  <c r="H489" i="9"/>
  <c r="G489" i="9"/>
  <c r="E489" i="9"/>
  <c r="AA489" i="9"/>
  <c r="AB488" i="9"/>
  <c r="M488" i="9"/>
  <c r="O488" i="9"/>
  <c r="P488" i="9"/>
  <c r="H488" i="9"/>
  <c r="G488" i="9"/>
  <c r="E488" i="9"/>
  <c r="AA488" i="9"/>
  <c r="U1107" i="9" l="1"/>
  <c r="T1108" i="9"/>
  <c r="T1109" i="9" s="1"/>
  <c r="V1107" i="9"/>
  <c r="F1095" i="9"/>
  <c r="D1096" i="9"/>
  <c r="AB1095" i="9"/>
  <c r="AD1095" i="9" s="1"/>
  <c r="E1095" i="9"/>
  <c r="AC1095" i="9" s="1"/>
  <c r="AD489" i="9"/>
  <c r="AD488" i="9"/>
  <c r="AE489" i="9"/>
  <c r="AC489" i="9"/>
  <c r="AC488" i="9"/>
  <c r="AF490" i="9"/>
  <c r="AE490" i="9"/>
  <c r="AF489" i="9"/>
  <c r="V1109" i="9" l="1"/>
  <c r="T1110" i="9"/>
  <c r="U1109" i="9"/>
  <c r="U1108" i="9"/>
  <c r="V1108" i="9"/>
  <c r="F1096" i="9"/>
  <c r="E1096" i="9"/>
  <c r="AC1096" i="9" s="1"/>
  <c r="AB1096" i="9"/>
  <c r="AD1096" i="9" s="1"/>
  <c r="D1097" i="9"/>
  <c r="AB487" i="9"/>
  <c r="P487" i="9"/>
  <c r="O487" i="9"/>
  <c r="M487" i="9"/>
  <c r="H487" i="9"/>
  <c r="G487" i="9"/>
  <c r="E487" i="9"/>
  <c r="AA487" i="9"/>
  <c r="E141" i="9"/>
  <c r="G141" i="9"/>
  <c r="H141" i="9"/>
  <c r="V1110" i="9" l="1"/>
  <c r="T1111" i="9"/>
  <c r="U1110" i="9"/>
  <c r="AD487" i="9"/>
  <c r="F1097" i="9"/>
  <c r="D1098" i="9"/>
  <c r="AB1097" i="9"/>
  <c r="AD1097" i="9" s="1"/>
  <c r="E1097" i="9"/>
  <c r="AC1097" i="9" s="1"/>
  <c r="AC487" i="9"/>
  <c r="AF488" i="9"/>
  <c r="AE488" i="9"/>
  <c r="P486" i="9"/>
  <c r="O486" i="9"/>
  <c r="L486" i="9"/>
  <c r="N486" i="9" s="1"/>
  <c r="H486" i="9"/>
  <c r="G486" i="9"/>
  <c r="E486" i="9"/>
  <c r="AA486" i="9"/>
  <c r="V1111" i="9" l="1"/>
  <c r="T1112" i="9"/>
  <c r="U1111" i="9"/>
  <c r="D1099" i="9"/>
  <c r="E1098" i="9"/>
  <c r="AC1098" i="9" s="1"/>
  <c r="AB1098" i="9"/>
  <c r="AD1098" i="9" s="1"/>
  <c r="F1098" i="9"/>
  <c r="AE487" i="9"/>
  <c r="AF487" i="9"/>
  <c r="M486" i="9"/>
  <c r="AC486" i="9" s="1"/>
  <c r="T1113" i="9" l="1"/>
  <c r="U1112" i="9"/>
  <c r="V1112" i="9"/>
  <c r="D1100" i="9"/>
  <c r="AB1099" i="9"/>
  <c r="AD1099" i="9" s="1"/>
  <c r="F1099" i="9"/>
  <c r="E1099" i="9"/>
  <c r="AC1099" i="9" s="1"/>
  <c r="AB485" i="9"/>
  <c r="P485" i="9"/>
  <c r="O485" i="9"/>
  <c r="M485" i="9"/>
  <c r="H485" i="9"/>
  <c r="G485" i="9"/>
  <c r="E485" i="9"/>
  <c r="AA485" i="9"/>
  <c r="V1113" i="9" l="1"/>
  <c r="T1114" i="9"/>
  <c r="U1113" i="9"/>
  <c r="F1100" i="9"/>
  <c r="D1101" i="9"/>
  <c r="AB1100" i="9"/>
  <c r="AD1100" i="9" s="1"/>
  <c r="E1100" i="9"/>
  <c r="AC1100" i="9" s="1"/>
  <c r="AD485" i="9"/>
  <c r="AC485" i="9"/>
  <c r="AB486" i="9"/>
  <c r="AD486" i="9" s="1"/>
  <c r="AE486" i="9"/>
  <c r="AJ27" i="9" s="1"/>
  <c r="AF486" i="9"/>
  <c r="AB484" i="9"/>
  <c r="P484" i="9"/>
  <c r="O484" i="9"/>
  <c r="M484" i="9"/>
  <c r="H484" i="9"/>
  <c r="G484" i="9"/>
  <c r="E484" i="9"/>
  <c r="AA484" i="9"/>
  <c r="V1114" i="9" l="1"/>
  <c r="T1115" i="9"/>
  <c r="U1114" i="9"/>
  <c r="F1101" i="9"/>
  <c r="E1101" i="9"/>
  <c r="AC1101" i="9" s="1"/>
  <c r="D1102" i="9"/>
  <c r="AB1101" i="9"/>
  <c r="AD1101" i="9" s="1"/>
  <c r="AD484" i="9"/>
  <c r="AC484" i="9"/>
  <c r="AE485" i="9"/>
  <c r="AF485" i="9"/>
  <c r="P483" i="9"/>
  <c r="O483" i="9"/>
  <c r="M483" i="9"/>
  <c r="AB483" i="9"/>
  <c r="H483" i="9"/>
  <c r="G483" i="9"/>
  <c r="E483" i="9"/>
  <c r="AA483" i="9"/>
  <c r="U1115" i="9" l="1"/>
  <c r="T1116" i="9"/>
  <c r="V1115" i="9"/>
  <c r="F1102" i="9"/>
  <c r="AB1102" i="9"/>
  <c r="AD1102" i="9" s="1"/>
  <c r="D1103" i="9"/>
  <c r="E1102" i="9"/>
  <c r="AC1102" i="9" s="1"/>
  <c r="AE484" i="9"/>
  <c r="AD483" i="9"/>
  <c r="AC483" i="9"/>
  <c r="AF484" i="9"/>
  <c r="AB482" i="9"/>
  <c r="P482" i="9"/>
  <c r="O482" i="9"/>
  <c r="M482" i="9"/>
  <c r="H482" i="9"/>
  <c r="G482" i="9"/>
  <c r="E482" i="9"/>
  <c r="AA482" i="9"/>
  <c r="V1116" i="9" l="1"/>
  <c r="T1117" i="9"/>
  <c r="U1116" i="9"/>
  <c r="F1103" i="9"/>
  <c r="AB1103" i="9"/>
  <c r="AD1103" i="9" s="1"/>
  <c r="E1103" i="9"/>
  <c r="AC1103" i="9" s="1"/>
  <c r="D1104" i="9"/>
  <c r="AD482" i="9"/>
  <c r="AC482" i="9"/>
  <c r="AE483" i="9"/>
  <c r="AF483" i="9"/>
  <c r="P481" i="9"/>
  <c r="O481" i="9"/>
  <c r="L481" i="9"/>
  <c r="H481" i="9"/>
  <c r="G481" i="9"/>
  <c r="E481" i="9"/>
  <c r="AA481" i="9"/>
  <c r="V1117" i="9" l="1"/>
  <c r="T1118" i="9"/>
  <c r="U1117" i="9"/>
  <c r="AB1104" i="9"/>
  <c r="AD1104" i="9" s="1"/>
  <c r="D1105" i="9"/>
  <c r="F1104" i="9"/>
  <c r="E1104" i="9"/>
  <c r="AC1104" i="9" s="1"/>
  <c r="AE482" i="9"/>
  <c r="M481" i="9"/>
  <c r="AC481" i="9" s="1"/>
  <c r="N481" i="9"/>
  <c r="AF482" i="9"/>
  <c r="V1118" i="9" l="1"/>
  <c r="T1119" i="9"/>
  <c r="U1118" i="9"/>
  <c r="D1106" i="9"/>
  <c r="F1105" i="9"/>
  <c r="E1105" i="9"/>
  <c r="AC1105" i="9" s="1"/>
  <c r="AB1105" i="9"/>
  <c r="AD1105" i="9" s="1"/>
  <c r="AB480" i="9"/>
  <c r="P480" i="9"/>
  <c r="O480" i="9"/>
  <c r="M480" i="9"/>
  <c r="H480" i="9"/>
  <c r="G480" i="9"/>
  <c r="E480" i="9"/>
  <c r="AA480" i="9"/>
  <c r="V1119" i="9" l="1"/>
  <c r="T1120" i="9"/>
  <c r="U1119" i="9"/>
  <c r="D1107" i="9"/>
  <c r="AB1106" i="9"/>
  <c r="AD1106" i="9" s="1"/>
  <c r="F1106" i="9"/>
  <c r="E1106" i="9"/>
  <c r="AC1106" i="9" s="1"/>
  <c r="AD480" i="9"/>
  <c r="AC480" i="9"/>
  <c r="AB481" i="9"/>
  <c r="AD481" i="9" s="1"/>
  <c r="AE481" i="9"/>
  <c r="AF481" i="9"/>
  <c r="AB479" i="9"/>
  <c r="P479" i="9"/>
  <c r="O479" i="9"/>
  <c r="M479" i="9"/>
  <c r="H479" i="9"/>
  <c r="G479" i="9"/>
  <c r="E479" i="9"/>
  <c r="AA479" i="9"/>
  <c r="V1120" i="9" l="1"/>
  <c r="T1121" i="9"/>
  <c r="U1120" i="9"/>
  <c r="F1107" i="9"/>
  <c r="D1108" i="9"/>
  <c r="D1109" i="9" s="1"/>
  <c r="AB1107" i="9"/>
  <c r="AD1107" i="9" s="1"/>
  <c r="E1107" i="9"/>
  <c r="AC1107" i="9" s="1"/>
  <c r="AE480" i="9"/>
  <c r="AD479" i="9"/>
  <c r="AC479" i="9"/>
  <c r="AF480" i="9"/>
  <c r="C41" i="11"/>
  <c r="AB478" i="9"/>
  <c r="P478" i="9"/>
  <c r="O478" i="9"/>
  <c r="M478" i="9"/>
  <c r="H478" i="9"/>
  <c r="G478" i="9"/>
  <c r="E478" i="9"/>
  <c r="AA478" i="9"/>
  <c r="E1109" i="9" l="1"/>
  <c r="AC1109" i="9" s="1"/>
  <c r="AB1109" i="9"/>
  <c r="AD1109" i="9" s="1"/>
  <c r="D1110" i="9"/>
  <c r="F1109" i="9"/>
  <c r="V1121" i="9"/>
  <c r="T1122" i="9"/>
  <c r="U1121" i="9"/>
  <c r="F1108" i="9"/>
  <c r="AB1108" i="9"/>
  <c r="AD1108" i="9" s="1"/>
  <c r="E1108" i="9"/>
  <c r="AC1108" i="9" s="1"/>
  <c r="AF479" i="9"/>
  <c r="AD478" i="9"/>
  <c r="AC478" i="9"/>
  <c r="AE479" i="9"/>
  <c r="AB477" i="9"/>
  <c r="P477" i="9"/>
  <c r="O477" i="9"/>
  <c r="M477" i="9"/>
  <c r="H477" i="9"/>
  <c r="G477" i="9"/>
  <c r="E477" i="9"/>
  <c r="AA477" i="9"/>
  <c r="V1122" i="9" l="1"/>
  <c r="T1123" i="9"/>
  <c r="T1124" i="9" s="1"/>
  <c r="U1122" i="9"/>
  <c r="E1110" i="9"/>
  <c r="AC1110" i="9" s="1"/>
  <c r="D1111" i="9"/>
  <c r="AB1110" i="9"/>
  <c r="AD1110" i="9" s="1"/>
  <c r="F1110" i="9"/>
  <c r="AE478" i="9"/>
  <c r="AD477" i="9"/>
  <c r="AC477" i="9"/>
  <c r="AF478" i="9"/>
  <c r="P476" i="9"/>
  <c r="O476" i="9"/>
  <c r="L476" i="9"/>
  <c r="N476" i="9" s="1"/>
  <c r="H476" i="9"/>
  <c r="G476" i="9"/>
  <c r="E476" i="9"/>
  <c r="AA476" i="9"/>
  <c r="V1124" i="9" l="1"/>
  <c r="T1125" i="9"/>
  <c r="U1124" i="9"/>
  <c r="V1123" i="9"/>
  <c r="U1123" i="9"/>
  <c r="F1111" i="9"/>
  <c r="E1111" i="9"/>
  <c r="AC1111" i="9" s="1"/>
  <c r="AB1111" i="9"/>
  <c r="AD1111" i="9" s="1"/>
  <c r="D1112" i="9"/>
  <c r="AF477" i="9"/>
  <c r="AE477" i="9"/>
  <c r="M476" i="9"/>
  <c r="AC476" i="9" s="1"/>
  <c r="U1125" i="9" l="1"/>
  <c r="T1126" i="9"/>
  <c r="V1125" i="9"/>
  <c r="D1113" i="9"/>
  <c r="F1112" i="9"/>
  <c r="E1112" i="9"/>
  <c r="AC1112" i="9" s="1"/>
  <c r="AB1112" i="9"/>
  <c r="AD1112" i="9" s="1"/>
  <c r="AB475" i="9"/>
  <c r="P475" i="9"/>
  <c r="O475" i="9"/>
  <c r="M475" i="9"/>
  <c r="H475" i="9"/>
  <c r="G475" i="9"/>
  <c r="E475" i="9"/>
  <c r="AA475" i="9"/>
  <c r="T1127" i="9" l="1"/>
  <c r="U1126" i="9"/>
  <c r="V1126" i="9"/>
  <c r="D1114" i="9"/>
  <c r="E1113" i="9"/>
  <c r="AC1113" i="9" s="1"/>
  <c r="AB1113" i="9"/>
  <c r="AD1113" i="9" s="1"/>
  <c r="F1113" i="9"/>
  <c r="AD475" i="9"/>
  <c r="AC475" i="9"/>
  <c r="AE476" i="9"/>
  <c r="AF476" i="9"/>
  <c r="AB476" i="9"/>
  <c r="AD476" i="9" s="1"/>
  <c r="AB474" i="9"/>
  <c r="P474" i="9"/>
  <c r="O474" i="9"/>
  <c r="M474" i="9"/>
  <c r="H474" i="9"/>
  <c r="G474" i="9"/>
  <c r="E474" i="9"/>
  <c r="AA474" i="9"/>
  <c r="AB473" i="9"/>
  <c r="P473" i="9"/>
  <c r="O473" i="9"/>
  <c r="M473" i="9"/>
  <c r="H473" i="9"/>
  <c r="G473" i="9"/>
  <c r="E473" i="9"/>
  <c r="AA473" i="9"/>
  <c r="T1128" i="9" l="1"/>
  <c r="V1127" i="9"/>
  <c r="U1127" i="9"/>
  <c r="F1114" i="9"/>
  <c r="D1115" i="9"/>
  <c r="AB1114" i="9"/>
  <c r="AD1114" i="9" s="1"/>
  <c r="E1114" i="9"/>
  <c r="AC1114" i="9" s="1"/>
  <c r="AD473" i="9"/>
  <c r="AF475" i="9"/>
  <c r="AD474" i="9"/>
  <c r="AC473" i="9"/>
  <c r="AC474" i="9"/>
  <c r="AE474" i="9"/>
  <c r="AF474" i="9"/>
  <c r="AE475" i="9"/>
  <c r="AB472" i="9"/>
  <c r="P472" i="9"/>
  <c r="O472" i="9"/>
  <c r="M472" i="9"/>
  <c r="H472" i="9"/>
  <c r="G472" i="9"/>
  <c r="E472" i="9"/>
  <c r="AA472" i="9"/>
  <c r="P471" i="9"/>
  <c r="O471" i="9"/>
  <c r="L471" i="9"/>
  <c r="H471" i="9"/>
  <c r="G471" i="9"/>
  <c r="E471" i="9"/>
  <c r="AA471" i="9"/>
  <c r="AB470" i="9"/>
  <c r="P470" i="9"/>
  <c r="O470" i="9"/>
  <c r="M470" i="9"/>
  <c r="H470" i="9"/>
  <c r="G470" i="9"/>
  <c r="E470" i="9"/>
  <c r="AA470" i="9"/>
  <c r="AB469" i="9"/>
  <c r="P469" i="9"/>
  <c r="O469" i="9"/>
  <c r="M469" i="9"/>
  <c r="H469" i="9"/>
  <c r="G469" i="9"/>
  <c r="E469" i="9"/>
  <c r="AA469" i="9"/>
  <c r="P446" i="9"/>
  <c r="O446" i="9"/>
  <c r="L446" i="9"/>
  <c r="C40" i="11"/>
  <c r="AB468" i="9"/>
  <c r="P468" i="9"/>
  <c r="O468" i="9"/>
  <c r="M468" i="9"/>
  <c r="H468" i="9"/>
  <c r="G468" i="9"/>
  <c r="E468" i="9"/>
  <c r="AA468" i="9"/>
  <c r="AB467" i="9"/>
  <c r="P467" i="9"/>
  <c r="O467" i="9"/>
  <c r="M467" i="9"/>
  <c r="H467" i="9"/>
  <c r="G467" i="9"/>
  <c r="E467" i="9"/>
  <c r="AA467" i="9"/>
  <c r="U1128" i="9" l="1"/>
  <c r="T1129" i="9"/>
  <c r="V1128" i="9"/>
  <c r="E1115" i="9"/>
  <c r="AC1115" i="9" s="1"/>
  <c r="D1116" i="9"/>
  <c r="F1115" i="9"/>
  <c r="AB1115" i="9"/>
  <c r="AD1115" i="9" s="1"/>
  <c r="AD472" i="9"/>
  <c r="AD469" i="9"/>
  <c r="AD467" i="9"/>
  <c r="AD468" i="9"/>
  <c r="M471" i="9"/>
  <c r="AC471" i="9" s="1"/>
  <c r="N471" i="9"/>
  <c r="M446" i="9"/>
  <c r="N446" i="9"/>
  <c r="AD470" i="9"/>
  <c r="AC468" i="9"/>
  <c r="AC469" i="9"/>
  <c r="AC467" i="9"/>
  <c r="AC470" i="9"/>
  <c r="AC472" i="9"/>
  <c r="AE472" i="9"/>
  <c r="AF471" i="9"/>
  <c r="AF472" i="9"/>
  <c r="AE471" i="9"/>
  <c r="AF470" i="9"/>
  <c r="AE470" i="9"/>
  <c r="AB471" i="9"/>
  <c r="AD471" i="9" s="1"/>
  <c r="AF473" i="9"/>
  <c r="AE473" i="9"/>
  <c r="AE468" i="9"/>
  <c r="AF469" i="9"/>
  <c r="AF468" i="9"/>
  <c r="AE469" i="9"/>
  <c r="P466" i="9"/>
  <c r="O466" i="9"/>
  <c r="L466" i="9"/>
  <c r="N466" i="9" s="1"/>
  <c r="H466" i="9"/>
  <c r="G466" i="9"/>
  <c r="E466" i="9"/>
  <c r="AA466" i="9"/>
  <c r="H465" i="9"/>
  <c r="G465" i="9"/>
  <c r="E465" i="9"/>
  <c r="P465" i="9"/>
  <c r="O465" i="9"/>
  <c r="M465" i="9"/>
  <c r="AB465" i="9"/>
  <c r="AA465" i="9"/>
  <c r="AB464" i="9"/>
  <c r="P464" i="9"/>
  <c r="O464" i="9"/>
  <c r="M464" i="9"/>
  <c r="H464" i="9"/>
  <c r="G464" i="9"/>
  <c r="E464" i="9"/>
  <c r="AA464" i="9"/>
  <c r="AB463" i="9"/>
  <c r="P463" i="9"/>
  <c r="O463" i="9"/>
  <c r="M463" i="9"/>
  <c r="H463" i="9"/>
  <c r="G463" i="9"/>
  <c r="E463" i="9"/>
  <c r="AA463" i="9"/>
  <c r="AB462" i="9"/>
  <c r="P462" i="9"/>
  <c r="O462" i="9"/>
  <c r="M462" i="9"/>
  <c r="H462" i="9"/>
  <c r="G462" i="9"/>
  <c r="E462" i="9"/>
  <c r="AA462" i="9"/>
  <c r="C39" i="11"/>
  <c r="P461" i="9"/>
  <c r="O461" i="9"/>
  <c r="L461" i="9"/>
  <c r="N461" i="9" s="1"/>
  <c r="H461" i="9"/>
  <c r="G461" i="9"/>
  <c r="E461" i="9"/>
  <c r="AA461" i="9"/>
  <c r="AB460" i="9"/>
  <c r="P460" i="9"/>
  <c r="O460" i="9"/>
  <c r="M460" i="9"/>
  <c r="H460" i="9"/>
  <c r="G460" i="9"/>
  <c r="E460" i="9"/>
  <c r="AA460" i="9"/>
  <c r="AB459" i="9"/>
  <c r="P459" i="9"/>
  <c r="O459" i="9"/>
  <c r="M459" i="9"/>
  <c r="H459" i="9"/>
  <c r="G459" i="9"/>
  <c r="E459" i="9"/>
  <c r="AA459" i="9"/>
  <c r="AB458" i="9"/>
  <c r="P458" i="9"/>
  <c r="O458" i="9"/>
  <c r="M458" i="9"/>
  <c r="H458" i="9"/>
  <c r="G458" i="9"/>
  <c r="E458" i="9"/>
  <c r="AA458" i="9"/>
  <c r="U1129" i="9" l="1"/>
  <c r="T1130" i="9"/>
  <c r="V1129" i="9"/>
  <c r="F1116" i="9"/>
  <c r="D1117" i="9"/>
  <c r="AB1116" i="9"/>
  <c r="AD1116" i="9" s="1"/>
  <c r="E1116" i="9"/>
  <c r="AC1116" i="9" s="1"/>
  <c r="AD458" i="9"/>
  <c r="AD459" i="9"/>
  <c r="AD460" i="9"/>
  <c r="AD462" i="9"/>
  <c r="AD463" i="9"/>
  <c r="AD464" i="9"/>
  <c r="AD465" i="9"/>
  <c r="AE467" i="9"/>
  <c r="AC458" i="9"/>
  <c r="AC463" i="9"/>
  <c r="AC462" i="9"/>
  <c r="AC464" i="9"/>
  <c r="AC459" i="9"/>
  <c r="AC465" i="9"/>
  <c r="AC460" i="9"/>
  <c r="AF466" i="9"/>
  <c r="AF459" i="9"/>
  <c r="AE464" i="9"/>
  <c r="AF461" i="9"/>
  <c r="AF463" i="9"/>
  <c r="AE466" i="9"/>
  <c r="AE460" i="9"/>
  <c r="AE462" i="9"/>
  <c r="AF464" i="9"/>
  <c r="AE459" i="9"/>
  <c r="AE461" i="9"/>
  <c r="AE463" i="9"/>
  <c r="AF465" i="9"/>
  <c r="AF460" i="9"/>
  <c r="AF462" i="9"/>
  <c r="AE465" i="9"/>
  <c r="AF467" i="9"/>
  <c r="AB466" i="9"/>
  <c r="AD466" i="9" s="1"/>
  <c r="AB461" i="9"/>
  <c r="AD461" i="9" s="1"/>
  <c r="M466" i="9"/>
  <c r="AC466" i="9" s="1"/>
  <c r="M461" i="9"/>
  <c r="AC461" i="9" s="1"/>
  <c r="AB457" i="9"/>
  <c r="P457" i="9"/>
  <c r="O457" i="9"/>
  <c r="M457" i="9"/>
  <c r="H457" i="9"/>
  <c r="G457" i="9"/>
  <c r="E457" i="9"/>
  <c r="AA457" i="9"/>
  <c r="P456" i="9"/>
  <c r="O456" i="9"/>
  <c r="L456" i="9"/>
  <c r="N456" i="9" s="1"/>
  <c r="H456" i="9"/>
  <c r="G456" i="9"/>
  <c r="E456" i="9"/>
  <c r="AA456" i="9"/>
  <c r="AB455" i="9"/>
  <c r="P455" i="9"/>
  <c r="O455" i="9"/>
  <c r="M455" i="9"/>
  <c r="H455" i="9"/>
  <c r="G455" i="9"/>
  <c r="E455" i="9"/>
  <c r="AA455" i="9"/>
  <c r="AB454" i="9"/>
  <c r="P454" i="9"/>
  <c r="O454" i="9"/>
  <c r="M454" i="9"/>
  <c r="H454" i="9"/>
  <c r="G454" i="9"/>
  <c r="E454" i="9"/>
  <c r="AA454" i="9"/>
  <c r="AB453" i="9"/>
  <c r="AA453" i="9"/>
  <c r="P453" i="9"/>
  <c r="O453" i="9"/>
  <c r="M453" i="9"/>
  <c r="H453" i="9"/>
  <c r="G453" i="9"/>
  <c r="E453" i="9"/>
  <c r="AB452" i="9"/>
  <c r="P452" i="9"/>
  <c r="O452" i="9"/>
  <c r="M452" i="9"/>
  <c r="H452" i="9"/>
  <c r="G452" i="9"/>
  <c r="E452" i="9"/>
  <c r="AA452" i="9"/>
  <c r="AB449" i="9"/>
  <c r="AA449" i="9"/>
  <c r="P449" i="9"/>
  <c r="O449" i="9"/>
  <c r="M449" i="9"/>
  <c r="H449" i="9"/>
  <c r="G449" i="9"/>
  <c r="E449" i="9"/>
  <c r="M450" i="9"/>
  <c r="O450" i="9"/>
  <c r="P450" i="9"/>
  <c r="AA450" i="9"/>
  <c r="AB450" i="9"/>
  <c r="AB451" i="9" s="1"/>
  <c r="AA451" i="9"/>
  <c r="L451" i="9"/>
  <c r="N451" i="9" s="1"/>
  <c r="O451" i="9"/>
  <c r="P451" i="9"/>
  <c r="E450" i="9"/>
  <c r="G450" i="9"/>
  <c r="H450" i="9"/>
  <c r="E451" i="9"/>
  <c r="G451" i="9"/>
  <c r="H451" i="9"/>
  <c r="AB448" i="9"/>
  <c r="P448" i="9"/>
  <c r="O448" i="9"/>
  <c r="M448" i="9"/>
  <c r="H448" i="9"/>
  <c r="G448" i="9"/>
  <c r="E448" i="9"/>
  <c r="AA448" i="9"/>
  <c r="AB447" i="9"/>
  <c r="P447" i="9"/>
  <c r="O447" i="9"/>
  <c r="M447" i="9"/>
  <c r="H447" i="9"/>
  <c r="G447" i="9"/>
  <c r="E447" i="9"/>
  <c r="AA447" i="9"/>
  <c r="H446" i="9"/>
  <c r="G446" i="9"/>
  <c r="E446" i="9"/>
  <c r="AC446" i="9" s="1"/>
  <c r="AA446" i="9"/>
  <c r="AB445" i="9"/>
  <c r="AB446" i="9" s="1"/>
  <c r="P445" i="9"/>
  <c r="O445" i="9"/>
  <c r="M445" i="9"/>
  <c r="H445" i="9"/>
  <c r="G445" i="9"/>
  <c r="E445" i="9"/>
  <c r="AA445" i="9"/>
  <c r="C38" i="11"/>
  <c r="AB444" i="9"/>
  <c r="P444" i="9"/>
  <c r="O444" i="9"/>
  <c r="M444" i="9"/>
  <c r="H444" i="9"/>
  <c r="G444" i="9"/>
  <c r="E444" i="9"/>
  <c r="AA444" i="9"/>
  <c r="AB443" i="9"/>
  <c r="P443" i="9"/>
  <c r="O443" i="9"/>
  <c r="M443" i="9"/>
  <c r="H443" i="9"/>
  <c r="G443" i="9"/>
  <c r="E443" i="9"/>
  <c r="AA443" i="9"/>
  <c r="AB442" i="9"/>
  <c r="P442" i="9"/>
  <c r="O442" i="9"/>
  <c r="M442" i="9"/>
  <c r="H442" i="9"/>
  <c r="G442" i="9"/>
  <c r="E442" i="9"/>
  <c r="AA442" i="9"/>
  <c r="P441" i="9"/>
  <c r="O441" i="9"/>
  <c r="L441" i="9"/>
  <c r="N441" i="9" s="1"/>
  <c r="H441" i="9"/>
  <c r="G441" i="9"/>
  <c r="E441" i="9"/>
  <c r="AA441" i="9"/>
  <c r="V1130" i="9" l="1"/>
  <c r="T1131" i="9"/>
  <c r="U1130" i="9"/>
  <c r="F1117" i="9"/>
  <c r="D1118" i="9"/>
  <c r="AB1117" i="9"/>
  <c r="AD1117" i="9" s="1"/>
  <c r="E1117" i="9"/>
  <c r="AC1117" i="9" s="1"/>
  <c r="AD449" i="9"/>
  <c r="AD453" i="9"/>
  <c r="AD451" i="9"/>
  <c r="AD443" i="9"/>
  <c r="AE458" i="9"/>
  <c r="AD457" i="9"/>
  <c r="AD447" i="9"/>
  <c r="AD448" i="9"/>
  <c r="AD452" i="9"/>
  <c r="AD454" i="9"/>
  <c r="AD455" i="9"/>
  <c r="AD450" i="9"/>
  <c r="AD442" i="9"/>
  <c r="AD444" i="9"/>
  <c r="AD445" i="9"/>
  <c r="AD446" i="9"/>
  <c r="AC454" i="9"/>
  <c r="AC448" i="9"/>
  <c r="AC445" i="9"/>
  <c r="AC453" i="9"/>
  <c r="AC444" i="9"/>
  <c r="AJ26" i="9"/>
  <c r="AC455" i="9"/>
  <c r="AC447" i="9"/>
  <c r="AC452" i="9"/>
  <c r="AC457" i="9"/>
  <c r="AC443" i="9"/>
  <c r="AC449" i="9"/>
  <c r="AC450" i="9"/>
  <c r="AC442" i="9"/>
  <c r="AF457" i="9"/>
  <c r="AF455" i="9"/>
  <c r="AF456" i="9"/>
  <c r="AE456" i="9"/>
  <c r="M451" i="9"/>
  <c r="AC451" i="9" s="1"/>
  <c r="AF453" i="9"/>
  <c r="AE452" i="9"/>
  <c r="AE455" i="9"/>
  <c r="AF458" i="9"/>
  <c r="AF452" i="9"/>
  <c r="AE457" i="9"/>
  <c r="AE447" i="9"/>
  <c r="AF449" i="9"/>
  <c r="AE446" i="9"/>
  <c r="AF446" i="9"/>
  <c r="AE449" i="9"/>
  <c r="AE454" i="9"/>
  <c r="AF454" i="9"/>
  <c r="AE442" i="9"/>
  <c r="M456" i="9"/>
  <c r="AC456" i="9" s="1"/>
  <c r="AB456" i="9"/>
  <c r="AD456" i="9" s="1"/>
  <c r="AE453" i="9"/>
  <c r="AE450" i="9"/>
  <c r="AF451" i="9"/>
  <c r="AF450" i="9"/>
  <c r="AE451" i="9"/>
  <c r="AE443" i="9"/>
  <c r="AJ25" i="9" s="1"/>
  <c r="AE448" i="9"/>
  <c r="AF444" i="9"/>
  <c r="AE445" i="9"/>
  <c r="AE444" i="9"/>
  <c r="AF447" i="9"/>
  <c r="AF445" i="9"/>
  <c r="AF448" i="9"/>
  <c r="AF442" i="9"/>
  <c r="AF443" i="9"/>
  <c r="M441" i="9"/>
  <c r="AC441" i="9" s="1"/>
  <c r="AA440" i="9"/>
  <c r="AB440" i="9"/>
  <c r="P440" i="9"/>
  <c r="O440" i="9"/>
  <c r="M440" i="9"/>
  <c r="H440" i="9"/>
  <c r="G440" i="9"/>
  <c r="E440" i="9"/>
  <c r="AA439" i="9"/>
  <c r="AB439" i="9"/>
  <c r="P439" i="9"/>
  <c r="O439" i="9"/>
  <c r="M439" i="9"/>
  <c r="H439" i="9"/>
  <c r="G439" i="9"/>
  <c r="E439" i="9"/>
  <c r="AB438" i="9"/>
  <c r="P438" i="9"/>
  <c r="O438" i="9"/>
  <c r="M438" i="9"/>
  <c r="H438" i="9"/>
  <c r="G438" i="9"/>
  <c r="E438" i="9"/>
  <c r="AA438" i="9"/>
  <c r="AB437" i="9"/>
  <c r="P437" i="9"/>
  <c r="O437" i="9"/>
  <c r="M437" i="9"/>
  <c r="H437" i="9"/>
  <c r="G437" i="9"/>
  <c r="E437" i="9"/>
  <c r="AA437" i="9"/>
  <c r="P436" i="9"/>
  <c r="O436" i="9"/>
  <c r="L436" i="9"/>
  <c r="N436" i="9" s="1"/>
  <c r="H436" i="9"/>
  <c r="G436" i="9"/>
  <c r="E436" i="9"/>
  <c r="AA436" i="9"/>
  <c r="AB435" i="9"/>
  <c r="P435" i="9"/>
  <c r="O435" i="9"/>
  <c r="M435" i="9"/>
  <c r="H435" i="9"/>
  <c r="G435" i="9"/>
  <c r="E435" i="9"/>
  <c r="AA435" i="9"/>
  <c r="AB434" i="9"/>
  <c r="P434" i="9"/>
  <c r="O434" i="9"/>
  <c r="M434" i="9"/>
  <c r="H434" i="9"/>
  <c r="G434" i="9"/>
  <c r="E434" i="9"/>
  <c r="AA434" i="9"/>
  <c r="AB433" i="9"/>
  <c r="P433" i="9"/>
  <c r="O433" i="9"/>
  <c r="M433" i="9"/>
  <c r="H433" i="9"/>
  <c r="G433" i="9"/>
  <c r="E433" i="9"/>
  <c r="AA433" i="9"/>
  <c r="U1131" i="9" l="1"/>
  <c r="T1132" i="9"/>
  <c r="V1131" i="9"/>
  <c r="E1118" i="9"/>
  <c r="AC1118" i="9" s="1"/>
  <c r="D1119" i="9"/>
  <c r="F1118" i="9"/>
  <c r="AB1118" i="9"/>
  <c r="AD1118" i="9" s="1"/>
  <c r="AD434" i="9"/>
  <c r="AD433" i="9"/>
  <c r="AD435" i="9"/>
  <c r="AD439" i="9"/>
  <c r="AD440" i="9"/>
  <c r="AD437" i="9"/>
  <c r="AD438" i="9"/>
  <c r="AC440" i="9"/>
  <c r="AC435" i="9"/>
  <c r="AC434" i="9"/>
  <c r="AC439" i="9"/>
  <c r="AC433" i="9"/>
  <c r="AC438" i="9"/>
  <c r="AC437" i="9"/>
  <c r="AE436" i="9"/>
  <c r="AF437" i="9"/>
  <c r="AF435" i="9"/>
  <c r="AB441" i="9"/>
  <c r="AD441" i="9" s="1"/>
  <c r="AE435" i="9"/>
  <c r="AF438" i="9"/>
  <c r="AF436" i="9"/>
  <c r="AE439" i="9"/>
  <c r="AF441" i="9"/>
  <c r="AE441" i="9"/>
  <c r="AF440" i="9"/>
  <c r="AE434" i="9"/>
  <c r="AE437" i="9"/>
  <c r="AE440" i="9"/>
  <c r="AB436" i="9"/>
  <c r="AD436" i="9" s="1"/>
  <c r="AE438" i="9"/>
  <c r="AF439" i="9"/>
  <c r="AF434" i="9"/>
  <c r="M436" i="9"/>
  <c r="AC436" i="9" s="1"/>
  <c r="AB432" i="9"/>
  <c r="P432" i="9"/>
  <c r="O432" i="9"/>
  <c r="M432" i="9"/>
  <c r="H432" i="9"/>
  <c r="G432" i="9"/>
  <c r="E432" i="9"/>
  <c r="AA432" i="9"/>
  <c r="P431" i="9"/>
  <c r="O431" i="9"/>
  <c r="L431" i="9"/>
  <c r="N431" i="9" s="1"/>
  <c r="H431" i="9"/>
  <c r="G431" i="9"/>
  <c r="E431" i="9"/>
  <c r="AA431" i="9"/>
  <c r="AB430" i="9"/>
  <c r="P430" i="9"/>
  <c r="O430" i="9"/>
  <c r="M430" i="9"/>
  <c r="H430" i="9"/>
  <c r="G430" i="9"/>
  <c r="E430" i="9"/>
  <c r="AA430" i="9"/>
  <c r="AB429" i="9"/>
  <c r="P429" i="9"/>
  <c r="O429" i="9"/>
  <c r="M429" i="9"/>
  <c r="H429" i="9"/>
  <c r="G429" i="9"/>
  <c r="E429" i="9"/>
  <c r="AA429" i="9"/>
  <c r="AB428" i="9"/>
  <c r="P428" i="9"/>
  <c r="O428" i="9"/>
  <c r="M428" i="9"/>
  <c r="H428" i="9"/>
  <c r="G428" i="9"/>
  <c r="E428" i="9"/>
  <c r="AA428" i="9"/>
  <c r="V1132" i="9" l="1"/>
  <c r="T1133" i="9"/>
  <c r="U1132" i="9"/>
  <c r="F1119" i="9"/>
  <c r="AB1119" i="9"/>
  <c r="AD1119" i="9" s="1"/>
  <c r="D1120" i="9"/>
  <c r="E1119" i="9"/>
  <c r="AC1119" i="9" s="1"/>
  <c r="AE433" i="9"/>
  <c r="AD432" i="9"/>
  <c r="AD428" i="9"/>
  <c r="AD429" i="9"/>
  <c r="AD430" i="9"/>
  <c r="AC429" i="9"/>
  <c r="AC428" i="9"/>
  <c r="AE431" i="9"/>
  <c r="AE430" i="9"/>
  <c r="AF431" i="9"/>
  <c r="AE432" i="9"/>
  <c r="AF430" i="9"/>
  <c r="AC432" i="9"/>
  <c r="AC430" i="9"/>
  <c r="AE429" i="9"/>
  <c r="AF432" i="9"/>
  <c r="AF429" i="9"/>
  <c r="AB431" i="9"/>
  <c r="AD431" i="9" s="1"/>
  <c r="AF433" i="9"/>
  <c r="M431" i="9"/>
  <c r="AC431" i="9" s="1"/>
  <c r="AB427" i="9"/>
  <c r="P427" i="9"/>
  <c r="O427" i="9"/>
  <c r="M427" i="9"/>
  <c r="H427" i="9"/>
  <c r="G427" i="9"/>
  <c r="E427" i="9"/>
  <c r="AA427" i="9"/>
  <c r="P426" i="9"/>
  <c r="O426" i="9"/>
  <c r="L426" i="9"/>
  <c r="N426" i="9" s="1"/>
  <c r="H426" i="9"/>
  <c r="G426" i="9"/>
  <c r="E426" i="9"/>
  <c r="H425" i="9"/>
  <c r="G425" i="9"/>
  <c r="E425" i="9"/>
  <c r="AA426" i="9"/>
  <c r="AB425" i="9"/>
  <c r="AB426" i="9" s="1"/>
  <c r="AA425" i="9"/>
  <c r="P425" i="9"/>
  <c r="O425" i="9"/>
  <c r="M425" i="9"/>
  <c r="AB424" i="9"/>
  <c r="AA424" i="9"/>
  <c r="P424" i="9"/>
  <c r="O424" i="9"/>
  <c r="M424" i="9"/>
  <c r="H424" i="9"/>
  <c r="G424" i="9"/>
  <c r="E424" i="9"/>
  <c r="AB423" i="9"/>
  <c r="M423" i="9"/>
  <c r="O423" i="9"/>
  <c r="P423" i="9"/>
  <c r="H423" i="9"/>
  <c r="G423" i="9"/>
  <c r="E423" i="9"/>
  <c r="AA423" i="9"/>
  <c r="AB422" i="9"/>
  <c r="P422" i="9"/>
  <c r="O422" i="9"/>
  <c r="M422" i="9"/>
  <c r="H422" i="9"/>
  <c r="G422" i="9"/>
  <c r="E422" i="9"/>
  <c r="AA422" i="9"/>
  <c r="P421" i="9"/>
  <c r="O421" i="9"/>
  <c r="L421" i="9"/>
  <c r="N421" i="9" s="1"/>
  <c r="H421" i="9"/>
  <c r="G421" i="9"/>
  <c r="E421" i="9"/>
  <c r="AA421" i="9"/>
  <c r="AB420" i="9"/>
  <c r="AB421" i="9" s="1"/>
  <c r="P420" i="9"/>
  <c r="O420" i="9"/>
  <c r="M420" i="9"/>
  <c r="H420" i="9"/>
  <c r="G420" i="9"/>
  <c r="E420" i="9"/>
  <c r="AA420" i="9"/>
  <c r="AB419" i="9"/>
  <c r="P419" i="9"/>
  <c r="O419" i="9"/>
  <c r="M419" i="9"/>
  <c r="H419" i="9"/>
  <c r="G419" i="9"/>
  <c r="E419" i="9"/>
  <c r="AA419" i="9"/>
  <c r="AB418" i="9"/>
  <c r="P418" i="9"/>
  <c r="O418" i="9"/>
  <c r="M418" i="9"/>
  <c r="H418" i="9"/>
  <c r="G418" i="9"/>
  <c r="E418" i="9"/>
  <c r="AA418" i="9"/>
  <c r="AB417" i="9"/>
  <c r="P417" i="9"/>
  <c r="O417" i="9"/>
  <c r="M417" i="9"/>
  <c r="H417" i="9"/>
  <c r="G417" i="9"/>
  <c r="E417" i="9"/>
  <c r="AA417" i="9"/>
  <c r="P416" i="9"/>
  <c r="O416" i="9"/>
  <c r="L416" i="9"/>
  <c r="N416" i="9" s="1"/>
  <c r="H416" i="9"/>
  <c r="G416" i="9"/>
  <c r="E416" i="9"/>
  <c r="AA416" i="9"/>
  <c r="AB415" i="9"/>
  <c r="AB416" i="9" s="1"/>
  <c r="P415" i="9"/>
  <c r="O415" i="9"/>
  <c r="M415" i="9"/>
  <c r="H415" i="9"/>
  <c r="G415" i="9"/>
  <c r="E415" i="9"/>
  <c r="AA415" i="9"/>
  <c r="X5" i="7"/>
  <c r="T6" i="7"/>
  <c r="AB414" i="9"/>
  <c r="P414" i="9"/>
  <c r="O414" i="9"/>
  <c r="M414" i="9"/>
  <c r="H414" i="9"/>
  <c r="G414" i="9"/>
  <c r="E414" i="9"/>
  <c r="AA414" i="9"/>
  <c r="C37" i="11"/>
  <c r="P413" i="9"/>
  <c r="O413" i="9"/>
  <c r="M413" i="9"/>
  <c r="AB413" i="9"/>
  <c r="H413" i="9"/>
  <c r="G413" i="9"/>
  <c r="E413" i="9"/>
  <c r="AA413" i="9"/>
  <c r="AB412" i="9"/>
  <c r="P412" i="9"/>
  <c r="O412" i="9"/>
  <c r="M412" i="9"/>
  <c r="H412" i="9"/>
  <c r="G412" i="9"/>
  <c r="E412" i="9"/>
  <c r="AA412" i="9"/>
  <c r="H411" i="9"/>
  <c r="G411" i="9"/>
  <c r="E411" i="9"/>
  <c r="P411" i="9"/>
  <c r="O411" i="9"/>
  <c r="L411" i="9"/>
  <c r="N411" i="9" s="1"/>
  <c r="AA411" i="9"/>
  <c r="AB410" i="9"/>
  <c r="AB411" i="9" s="1"/>
  <c r="P410" i="9"/>
  <c r="O410" i="9"/>
  <c r="M410" i="9"/>
  <c r="H410" i="9"/>
  <c r="G410" i="9"/>
  <c r="E410" i="9"/>
  <c r="AA410" i="9"/>
  <c r="AB409" i="9"/>
  <c r="P409" i="9"/>
  <c r="O409" i="9"/>
  <c r="M409" i="9"/>
  <c r="H409" i="9"/>
  <c r="G409" i="9"/>
  <c r="E409" i="9"/>
  <c r="AA409" i="9"/>
  <c r="AB408" i="9"/>
  <c r="P408" i="9"/>
  <c r="O408" i="9"/>
  <c r="M408" i="9"/>
  <c r="H408" i="9"/>
  <c r="G408" i="9"/>
  <c r="E408" i="9"/>
  <c r="AA408" i="9"/>
  <c r="AB407" i="9"/>
  <c r="P407" i="9"/>
  <c r="O407" i="9"/>
  <c r="M407" i="9"/>
  <c r="H407" i="9"/>
  <c r="G407" i="9"/>
  <c r="E407" i="9"/>
  <c r="AA407" i="9"/>
  <c r="D406" i="9"/>
  <c r="G406" i="9"/>
  <c r="H406" i="9"/>
  <c r="P406" i="9"/>
  <c r="O406" i="9"/>
  <c r="L406" i="9"/>
  <c r="N406" i="9" s="1"/>
  <c r="AA406" i="9"/>
  <c r="AB405" i="9"/>
  <c r="AB406" i="9" s="1"/>
  <c r="P405" i="9"/>
  <c r="O405" i="9"/>
  <c r="M405" i="9"/>
  <c r="H405" i="9"/>
  <c r="G405" i="9"/>
  <c r="E405" i="9"/>
  <c r="AA405" i="9"/>
  <c r="AB404" i="9"/>
  <c r="P404" i="9"/>
  <c r="O404" i="9"/>
  <c r="M404" i="9"/>
  <c r="H404" i="9"/>
  <c r="G404" i="9"/>
  <c r="E404" i="9"/>
  <c r="AA404" i="9"/>
  <c r="AB403" i="9"/>
  <c r="P403" i="9"/>
  <c r="O403" i="9"/>
  <c r="M403" i="9"/>
  <c r="H403" i="9"/>
  <c r="G403" i="9"/>
  <c r="E403" i="9"/>
  <c r="AA403" i="9"/>
  <c r="AB402" i="9"/>
  <c r="P402" i="9"/>
  <c r="O402" i="9"/>
  <c r="M402" i="9"/>
  <c r="H402" i="9"/>
  <c r="G402" i="9"/>
  <c r="E402" i="9"/>
  <c r="AA402" i="9"/>
  <c r="H401" i="9"/>
  <c r="G401" i="9"/>
  <c r="D401" i="9"/>
  <c r="F401" i="9" s="1"/>
  <c r="P401" i="9"/>
  <c r="O401" i="9"/>
  <c r="M401" i="9"/>
  <c r="AA401" i="9"/>
  <c r="AB400" i="9"/>
  <c r="P400" i="9"/>
  <c r="O400" i="9"/>
  <c r="M400" i="9"/>
  <c r="H400" i="9"/>
  <c r="G400" i="9"/>
  <c r="E400" i="9"/>
  <c r="AA400" i="9"/>
  <c r="AB399" i="9"/>
  <c r="P399" i="9"/>
  <c r="O399" i="9"/>
  <c r="M399" i="9"/>
  <c r="H399" i="9"/>
  <c r="G399" i="9"/>
  <c r="E399" i="9"/>
  <c r="AA399" i="9"/>
  <c r="AB398" i="9"/>
  <c r="P398" i="9"/>
  <c r="O398" i="9"/>
  <c r="M398" i="9"/>
  <c r="H398" i="9"/>
  <c r="G398" i="9"/>
  <c r="E398" i="9"/>
  <c r="AA398" i="9"/>
  <c r="AA397" i="9"/>
  <c r="P397" i="9"/>
  <c r="O397" i="9"/>
  <c r="M397" i="9"/>
  <c r="H397" i="9"/>
  <c r="G397" i="9"/>
  <c r="D397" i="9"/>
  <c r="F397" i="9" s="1"/>
  <c r="AB396" i="9"/>
  <c r="P396" i="9"/>
  <c r="O396" i="9"/>
  <c r="M396" i="9"/>
  <c r="H396" i="9"/>
  <c r="G396" i="9"/>
  <c r="E396" i="9"/>
  <c r="AA396" i="9"/>
  <c r="AB395" i="9"/>
  <c r="P395" i="9"/>
  <c r="O395" i="9"/>
  <c r="M395" i="9"/>
  <c r="H395" i="9"/>
  <c r="G395" i="9"/>
  <c r="E395" i="9"/>
  <c r="AA395" i="9"/>
  <c r="C36" i="11"/>
  <c r="AB394" i="9"/>
  <c r="P394" i="9"/>
  <c r="O394" i="9"/>
  <c r="M394" i="9"/>
  <c r="H394" i="9"/>
  <c r="G394" i="9"/>
  <c r="E394" i="9"/>
  <c r="AA394" i="9"/>
  <c r="AB393" i="9"/>
  <c r="P393" i="9"/>
  <c r="O393" i="9"/>
  <c r="M393" i="9"/>
  <c r="H393" i="9"/>
  <c r="G393" i="9"/>
  <c r="E393" i="9"/>
  <c r="AA393" i="9"/>
  <c r="P392" i="9"/>
  <c r="O392" i="9"/>
  <c r="M392" i="9"/>
  <c r="H392" i="9"/>
  <c r="G392" i="9"/>
  <c r="D392" i="9"/>
  <c r="F392" i="9" s="1"/>
  <c r="AA392" i="9"/>
  <c r="AB391" i="9"/>
  <c r="P391" i="9"/>
  <c r="O391" i="9"/>
  <c r="M391" i="9"/>
  <c r="H391" i="9"/>
  <c r="G391" i="9"/>
  <c r="E391" i="9"/>
  <c r="AA391" i="9"/>
  <c r="C35" i="11"/>
  <c r="AB390" i="9"/>
  <c r="P390" i="9"/>
  <c r="O390" i="9"/>
  <c r="M390" i="9"/>
  <c r="H390" i="9"/>
  <c r="G390" i="9"/>
  <c r="E390" i="9"/>
  <c r="AA390" i="9"/>
  <c r="AB389" i="9"/>
  <c r="P389" i="9"/>
  <c r="O389" i="9"/>
  <c r="M389" i="9"/>
  <c r="H389" i="9"/>
  <c r="G389" i="9"/>
  <c r="E389" i="9"/>
  <c r="AA389" i="9"/>
  <c r="P388" i="9"/>
  <c r="O388" i="9"/>
  <c r="L388" i="9"/>
  <c r="N388" i="9" s="1"/>
  <c r="H388" i="9"/>
  <c r="G388" i="9"/>
  <c r="E388" i="9"/>
  <c r="AA388" i="9"/>
  <c r="P387" i="9"/>
  <c r="O387" i="9"/>
  <c r="M387" i="9"/>
  <c r="AA387" i="9"/>
  <c r="H387" i="9"/>
  <c r="G387" i="9"/>
  <c r="D387" i="9"/>
  <c r="F387" i="9" s="1"/>
  <c r="AB386" i="9"/>
  <c r="P386" i="9"/>
  <c r="O386" i="9"/>
  <c r="M386" i="9"/>
  <c r="H386" i="9"/>
  <c r="G386" i="9"/>
  <c r="E386" i="9"/>
  <c r="AA386" i="9"/>
  <c r="AB385" i="9"/>
  <c r="P385" i="9"/>
  <c r="O385" i="9"/>
  <c r="M385" i="9"/>
  <c r="H385" i="9"/>
  <c r="G385" i="9"/>
  <c r="E385" i="9"/>
  <c r="AA385" i="9"/>
  <c r="AB384" i="9"/>
  <c r="P384" i="9"/>
  <c r="O384" i="9"/>
  <c r="M384" i="9"/>
  <c r="H384" i="9"/>
  <c r="G384" i="9"/>
  <c r="E384" i="9"/>
  <c r="AA384" i="9"/>
  <c r="AB383" i="9"/>
  <c r="P383" i="9"/>
  <c r="O383" i="9"/>
  <c r="M383" i="9"/>
  <c r="H383" i="9"/>
  <c r="G383" i="9"/>
  <c r="E383" i="9"/>
  <c r="AA383" i="9"/>
  <c r="P382" i="9"/>
  <c r="O382" i="9"/>
  <c r="M382" i="9"/>
  <c r="AA382" i="9"/>
  <c r="H382" i="9"/>
  <c r="G382" i="9"/>
  <c r="D382" i="9"/>
  <c r="F382" i="9" s="1"/>
  <c r="C34" i="11"/>
  <c r="AB381" i="9"/>
  <c r="AA381" i="9"/>
  <c r="P381" i="9"/>
  <c r="O381" i="9"/>
  <c r="M381" i="9"/>
  <c r="H381" i="9"/>
  <c r="G381" i="9"/>
  <c r="E381" i="9"/>
  <c r="AB380" i="9"/>
  <c r="P380" i="9"/>
  <c r="O380" i="9"/>
  <c r="M380" i="9"/>
  <c r="H380" i="9"/>
  <c r="G380" i="9"/>
  <c r="E380" i="9"/>
  <c r="AA380" i="9"/>
  <c r="H193" i="9"/>
  <c r="G193" i="9"/>
  <c r="E193" i="9"/>
  <c r="P193" i="9"/>
  <c r="O193" i="9"/>
  <c r="M193" i="9"/>
  <c r="AB193" i="9"/>
  <c r="AB178" i="9"/>
  <c r="AA178" i="9"/>
  <c r="P178" i="9"/>
  <c r="O178" i="9"/>
  <c r="M178" i="9"/>
  <c r="H178" i="9"/>
  <c r="G178" i="9"/>
  <c r="E178" i="9"/>
  <c r="AA144" i="9"/>
  <c r="H379" i="9"/>
  <c r="G379" i="9"/>
  <c r="E379" i="9"/>
  <c r="P379" i="9"/>
  <c r="O379" i="9"/>
  <c r="M379" i="9"/>
  <c r="AB379" i="9"/>
  <c r="AA379" i="9"/>
  <c r="AB378" i="9"/>
  <c r="P378" i="9"/>
  <c r="O378" i="9"/>
  <c r="M378" i="9"/>
  <c r="H378" i="9"/>
  <c r="G378" i="9"/>
  <c r="E378" i="9"/>
  <c r="AA378" i="9"/>
  <c r="P377" i="9"/>
  <c r="O377" i="9"/>
  <c r="M377" i="9"/>
  <c r="AA377" i="9"/>
  <c r="H377" i="9"/>
  <c r="G377" i="9"/>
  <c r="D377" i="9"/>
  <c r="F377" i="9" s="1"/>
  <c r="AB376" i="9"/>
  <c r="P376" i="9"/>
  <c r="O376" i="9"/>
  <c r="M376" i="9"/>
  <c r="H376" i="9"/>
  <c r="G376" i="9"/>
  <c r="E376" i="9"/>
  <c r="AA376" i="9"/>
  <c r="AB375" i="9"/>
  <c r="P375" i="9"/>
  <c r="O375" i="9"/>
  <c r="M375" i="9"/>
  <c r="H375" i="9"/>
  <c r="G375" i="9"/>
  <c r="E375" i="9"/>
  <c r="AA375" i="9"/>
  <c r="AB374" i="9"/>
  <c r="P374" i="9"/>
  <c r="O374" i="9"/>
  <c r="M374" i="9"/>
  <c r="H374" i="9"/>
  <c r="G374" i="9"/>
  <c r="E374" i="9"/>
  <c r="AA374" i="9"/>
  <c r="AB373" i="9"/>
  <c r="P373" i="9"/>
  <c r="O373" i="9"/>
  <c r="M373" i="9"/>
  <c r="H373" i="9"/>
  <c r="G373" i="9"/>
  <c r="E373" i="9"/>
  <c r="AA373" i="9"/>
  <c r="P372" i="9"/>
  <c r="O372" i="9"/>
  <c r="M372" i="9"/>
  <c r="H372" i="9"/>
  <c r="G372" i="9"/>
  <c r="D372" i="9"/>
  <c r="F372" i="9" s="1"/>
  <c r="AA372" i="9"/>
  <c r="AB371" i="9"/>
  <c r="P371" i="9"/>
  <c r="O371" i="9"/>
  <c r="M371" i="9"/>
  <c r="H371" i="9"/>
  <c r="G371" i="9"/>
  <c r="E371" i="9"/>
  <c r="AA371" i="9"/>
  <c r="AB370" i="9"/>
  <c r="P370" i="9"/>
  <c r="O370" i="9"/>
  <c r="M370" i="9"/>
  <c r="H370" i="9"/>
  <c r="G370" i="9"/>
  <c r="E370" i="9"/>
  <c r="AA370" i="9"/>
  <c r="AB369" i="9"/>
  <c r="P369" i="9"/>
  <c r="O369" i="9"/>
  <c r="M369" i="9"/>
  <c r="H369" i="9"/>
  <c r="G369" i="9"/>
  <c r="E369" i="9"/>
  <c r="AA369" i="9"/>
  <c r="C33" i="11"/>
  <c r="AB368" i="9"/>
  <c r="P368" i="9"/>
  <c r="O368" i="9"/>
  <c r="M368" i="9"/>
  <c r="H368" i="9"/>
  <c r="G368" i="9"/>
  <c r="E368" i="9"/>
  <c r="AA368" i="9"/>
  <c r="H367" i="9"/>
  <c r="G367" i="9"/>
  <c r="D367" i="9"/>
  <c r="F367" i="9" s="1"/>
  <c r="P367" i="9"/>
  <c r="O367" i="9"/>
  <c r="M367" i="9"/>
  <c r="AA367" i="9"/>
  <c r="P366" i="9"/>
  <c r="O366" i="9"/>
  <c r="L366" i="9"/>
  <c r="H366" i="9"/>
  <c r="G366" i="9"/>
  <c r="E366" i="9"/>
  <c r="AA366" i="9"/>
  <c r="AB365" i="9"/>
  <c r="P365" i="9"/>
  <c r="O365" i="9"/>
  <c r="M365" i="9"/>
  <c r="H365" i="9"/>
  <c r="G365" i="9"/>
  <c r="E365" i="9"/>
  <c r="AA365" i="9"/>
  <c r="C32" i="11"/>
  <c r="AB364" i="9"/>
  <c r="P364" i="9"/>
  <c r="O364" i="9"/>
  <c r="M364" i="9"/>
  <c r="H364" i="9"/>
  <c r="G364" i="9"/>
  <c r="E364" i="9"/>
  <c r="AA364" i="9"/>
  <c r="AB363" i="9"/>
  <c r="P363" i="9"/>
  <c r="O363" i="9"/>
  <c r="M363" i="9"/>
  <c r="H363" i="9"/>
  <c r="G363" i="9"/>
  <c r="E363" i="9"/>
  <c r="AA363" i="9"/>
  <c r="P362" i="9"/>
  <c r="O362" i="9"/>
  <c r="M362" i="9"/>
  <c r="H362" i="9"/>
  <c r="G362" i="9"/>
  <c r="D362" i="9"/>
  <c r="F362" i="9" s="1"/>
  <c r="AA362" i="9"/>
  <c r="AB361" i="9"/>
  <c r="M361" i="9"/>
  <c r="O361" i="9"/>
  <c r="P361" i="9"/>
  <c r="H361" i="9"/>
  <c r="G361" i="9"/>
  <c r="E361" i="9"/>
  <c r="AA361" i="9"/>
  <c r="AB360" i="9"/>
  <c r="P360" i="9"/>
  <c r="O360" i="9"/>
  <c r="M360" i="9"/>
  <c r="H360" i="9"/>
  <c r="G360" i="9"/>
  <c r="E360" i="9"/>
  <c r="AA360" i="9"/>
  <c r="AB359" i="9"/>
  <c r="P359" i="9"/>
  <c r="O359" i="9"/>
  <c r="M359" i="9"/>
  <c r="H359" i="9"/>
  <c r="G359" i="9"/>
  <c r="E359" i="9"/>
  <c r="AA359" i="9"/>
  <c r="AB358" i="9"/>
  <c r="P358" i="9"/>
  <c r="O358" i="9"/>
  <c r="M358" i="9"/>
  <c r="H358" i="9"/>
  <c r="G358" i="9"/>
  <c r="E358" i="9"/>
  <c r="AA358" i="9"/>
  <c r="P357" i="9"/>
  <c r="O357" i="9"/>
  <c r="M357" i="9"/>
  <c r="H357" i="9"/>
  <c r="G357" i="9"/>
  <c r="D357" i="9"/>
  <c r="F357" i="9" s="1"/>
  <c r="AA357" i="9"/>
  <c r="AB356" i="9"/>
  <c r="M356" i="9"/>
  <c r="O356" i="9"/>
  <c r="P356" i="9"/>
  <c r="H356" i="9"/>
  <c r="G356" i="9"/>
  <c r="E356" i="9"/>
  <c r="AA356" i="9"/>
  <c r="AB355" i="9"/>
  <c r="P355" i="9"/>
  <c r="O355" i="9"/>
  <c r="M355" i="9"/>
  <c r="H355" i="9"/>
  <c r="G355" i="9"/>
  <c r="E355" i="9"/>
  <c r="AA355" i="9"/>
  <c r="C31" i="11"/>
  <c r="AB354" i="9"/>
  <c r="P354" i="9"/>
  <c r="O354" i="9"/>
  <c r="M354" i="9"/>
  <c r="H354" i="9"/>
  <c r="G354" i="9"/>
  <c r="E354" i="9"/>
  <c r="AA354" i="9"/>
  <c r="AB353" i="9"/>
  <c r="P353" i="9"/>
  <c r="O353" i="9"/>
  <c r="M353" i="9"/>
  <c r="H353" i="9"/>
  <c r="G353" i="9"/>
  <c r="E353" i="9"/>
  <c r="AA353" i="9"/>
  <c r="P352" i="9"/>
  <c r="O352" i="9"/>
  <c r="M352" i="9"/>
  <c r="H352" i="9"/>
  <c r="G352" i="9"/>
  <c r="D352" i="9"/>
  <c r="F352" i="9" s="1"/>
  <c r="AA352" i="9"/>
  <c r="AB351" i="9"/>
  <c r="AA351" i="9"/>
  <c r="P351" i="9"/>
  <c r="O351" i="9"/>
  <c r="M351" i="9"/>
  <c r="H351" i="9"/>
  <c r="G351" i="9"/>
  <c r="E351" i="9"/>
  <c r="AB350" i="9"/>
  <c r="P350" i="9"/>
  <c r="O350" i="9"/>
  <c r="M350" i="9"/>
  <c r="H350" i="9"/>
  <c r="G350" i="9"/>
  <c r="E350" i="9"/>
  <c r="AA350" i="9"/>
  <c r="AB349" i="9"/>
  <c r="P349" i="9"/>
  <c r="O349" i="9"/>
  <c r="M349" i="9"/>
  <c r="H349" i="9"/>
  <c r="G349" i="9"/>
  <c r="E349" i="9"/>
  <c r="AA349" i="9"/>
  <c r="AB348" i="9"/>
  <c r="P348" i="9"/>
  <c r="O348" i="9"/>
  <c r="M348" i="9"/>
  <c r="H348" i="9"/>
  <c r="G348" i="9"/>
  <c r="E348" i="9"/>
  <c r="AA348" i="9"/>
  <c r="P347" i="9"/>
  <c r="O347" i="9"/>
  <c r="M347" i="9"/>
  <c r="H347" i="9"/>
  <c r="G347" i="9"/>
  <c r="D347" i="9"/>
  <c r="AA347" i="9"/>
  <c r="AB346" i="9"/>
  <c r="P346" i="9"/>
  <c r="O346" i="9"/>
  <c r="M346" i="9"/>
  <c r="H346" i="9"/>
  <c r="G346" i="9"/>
  <c r="E346" i="9"/>
  <c r="AA346" i="9"/>
  <c r="P345" i="9"/>
  <c r="O345" i="9"/>
  <c r="L345" i="9"/>
  <c r="H345" i="9"/>
  <c r="G345" i="9"/>
  <c r="E345" i="9"/>
  <c r="AA345" i="9"/>
  <c r="P344" i="9"/>
  <c r="O344" i="9"/>
  <c r="M344" i="9"/>
  <c r="H344" i="9"/>
  <c r="G344" i="9"/>
  <c r="E344" i="9"/>
  <c r="AB344" i="9"/>
  <c r="AB345" i="9" s="1"/>
  <c r="AA344" i="9"/>
  <c r="AB343" i="9"/>
  <c r="P343" i="9"/>
  <c r="O343" i="9"/>
  <c r="M343" i="9"/>
  <c r="H343" i="9"/>
  <c r="G343" i="9"/>
  <c r="E343" i="9"/>
  <c r="AA343" i="9"/>
  <c r="P342" i="9"/>
  <c r="O342" i="9"/>
  <c r="M342" i="9"/>
  <c r="H342" i="9"/>
  <c r="G342" i="9"/>
  <c r="D342" i="9"/>
  <c r="AA342" i="9"/>
  <c r="AB341" i="9"/>
  <c r="H341" i="9"/>
  <c r="G341" i="9"/>
  <c r="E341" i="9"/>
  <c r="P341" i="9"/>
  <c r="O341" i="9"/>
  <c r="M341" i="9"/>
  <c r="AA341" i="9"/>
  <c r="AB340" i="9"/>
  <c r="P340" i="9"/>
  <c r="O340" i="9"/>
  <c r="M340" i="9"/>
  <c r="H340" i="9"/>
  <c r="G340" i="9"/>
  <c r="E340" i="9"/>
  <c r="AA340" i="9"/>
  <c r="AB339" i="9"/>
  <c r="P339" i="9"/>
  <c r="O339" i="9"/>
  <c r="M339" i="9"/>
  <c r="H339" i="9"/>
  <c r="G339" i="9"/>
  <c r="E339" i="9"/>
  <c r="AA339" i="9"/>
  <c r="AB338" i="9"/>
  <c r="P338" i="9"/>
  <c r="O338" i="9"/>
  <c r="M338" i="9"/>
  <c r="AA338" i="9"/>
  <c r="H338" i="9"/>
  <c r="G338" i="9"/>
  <c r="E338" i="9"/>
  <c r="P337" i="9"/>
  <c r="O337" i="9"/>
  <c r="M337" i="9"/>
  <c r="H337" i="9"/>
  <c r="G337" i="9"/>
  <c r="D337" i="9"/>
  <c r="AA337" i="9"/>
  <c r="V1133" i="9" l="1"/>
  <c r="T1134" i="9"/>
  <c r="U1133" i="9"/>
  <c r="D1121" i="9"/>
  <c r="F1120" i="9"/>
  <c r="E1120" i="9"/>
  <c r="AC1120" i="9" s="1"/>
  <c r="AB1120" i="9"/>
  <c r="AD1120" i="9" s="1"/>
  <c r="AD379" i="9"/>
  <c r="AD391" i="9"/>
  <c r="AD395" i="9"/>
  <c r="AD396" i="9"/>
  <c r="AD338" i="9"/>
  <c r="AD351" i="9"/>
  <c r="AD424" i="9"/>
  <c r="AD346" i="9"/>
  <c r="AD402" i="9"/>
  <c r="AD403" i="9"/>
  <c r="AD404" i="9"/>
  <c r="AD405" i="9"/>
  <c r="AD406" i="9"/>
  <c r="AD417" i="9"/>
  <c r="AD418" i="9"/>
  <c r="AD419" i="9"/>
  <c r="AD420" i="9"/>
  <c r="AD378" i="9"/>
  <c r="AD380" i="9"/>
  <c r="AD383" i="9"/>
  <c r="AD384" i="9"/>
  <c r="AD385" i="9"/>
  <c r="AD386" i="9"/>
  <c r="AD413" i="9"/>
  <c r="AD348" i="9"/>
  <c r="AD349" i="9"/>
  <c r="AD421" i="9"/>
  <c r="AD344" i="9"/>
  <c r="AD345" i="9"/>
  <c r="AD381" i="9"/>
  <c r="AD373" i="9"/>
  <c r="M345" i="9"/>
  <c r="AC345" i="9" s="1"/>
  <c r="N345" i="9"/>
  <c r="AD363" i="9"/>
  <c r="AD370" i="9"/>
  <c r="AD353" i="9"/>
  <c r="AD354" i="9"/>
  <c r="AD358" i="9"/>
  <c r="AD359" i="9"/>
  <c r="AD360" i="9"/>
  <c r="AD361" i="9"/>
  <c r="AD365" i="9"/>
  <c r="E406" i="9"/>
  <c r="F406" i="9"/>
  <c r="AD412" i="9"/>
  <c r="AE428" i="9"/>
  <c r="AD427" i="9"/>
  <c r="E337" i="9"/>
  <c r="AC337" i="9" s="1"/>
  <c r="F337" i="9"/>
  <c r="AD368" i="9"/>
  <c r="AD426" i="9"/>
  <c r="AD364" i="9"/>
  <c r="AD371" i="9"/>
  <c r="AD350" i="9"/>
  <c r="AD355" i="9"/>
  <c r="AD356" i="9"/>
  <c r="AD407" i="9"/>
  <c r="AD408" i="9"/>
  <c r="AD409" i="9"/>
  <c r="AD410" i="9"/>
  <c r="AD411" i="9"/>
  <c r="AD414" i="9"/>
  <c r="AD422" i="9"/>
  <c r="AD423" i="9"/>
  <c r="AD376" i="9"/>
  <c r="AD374" i="9"/>
  <c r="AD343" i="9"/>
  <c r="E347" i="9"/>
  <c r="AC347" i="9" s="1"/>
  <c r="F347" i="9"/>
  <c r="AD389" i="9"/>
  <c r="AD390" i="9"/>
  <c r="AD393" i="9"/>
  <c r="AD394" i="9"/>
  <c r="AD398" i="9"/>
  <c r="AD399" i="9"/>
  <c r="AD400" i="9"/>
  <c r="AD415" i="9"/>
  <c r="AD416" i="9"/>
  <c r="E342" i="9"/>
  <c r="AC342" i="9" s="1"/>
  <c r="F342" i="9"/>
  <c r="AD375" i="9"/>
  <c r="AD369" i="9"/>
  <c r="AD339" i="9"/>
  <c r="AD340" i="9"/>
  <c r="AD341" i="9"/>
  <c r="M366" i="9"/>
  <c r="AC366" i="9" s="1"/>
  <c r="N366" i="9"/>
  <c r="AD178" i="9"/>
  <c r="AD425" i="9"/>
  <c r="AC346" i="9"/>
  <c r="AC351" i="9"/>
  <c r="AC405" i="9"/>
  <c r="AC410" i="9"/>
  <c r="AC379" i="9"/>
  <c r="AC363" i="9"/>
  <c r="AC368" i="9"/>
  <c r="AC374" i="9"/>
  <c r="AC394" i="9"/>
  <c r="AC400" i="9"/>
  <c r="AC341" i="9"/>
  <c r="AC385" i="9"/>
  <c r="AC396" i="9"/>
  <c r="AC364" i="9"/>
  <c r="AC375" i="9"/>
  <c r="AC389" i="9"/>
  <c r="AC417" i="9"/>
  <c r="AC422" i="9"/>
  <c r="AC425" i="9"/>
  <c r="AC427" i="9"/>
  <c r="AC358" i="9"/>
  <c r="AC369" i="9"/>
  <c r="AC178" i="9"/>
  <c r="AC384" i="9"/>
  <c r="AC395" i="9"/>
  <c r="AC383" i="9"/>
  <c r="AC349" i="9"/>
  <c r="AC355" i="9"/>
  <c r="AC419" i="9"/>
  <c r="AC339" i="9"/>
  <c r="AC354" i="9"/>
  <c r="AC360" i="9"/>
  <c r="AC371" i="9"/>
  <c r="AC380" i="9"/>
  <c r="AC386" i="9"/>
  <c r="AC391" i="9"/>
  <c r="AC402" i="9"/>
  <c r="AC407" i="9"/>
  <c r="AC412" i="9"/>
  <c r="AC338" i="9"/>
  <c r="AC348" i="9"/>
  <c r="AC376" i="9"/>
  <c r="AC390" i="9"/>
  <c r="AC418" i="9"/>
  <c r="AC423" i="9"/>
  <c r="AC344" i="9"/>
  <c r="AC343" i="9"/>
  <c r="AC353" i="9"/>
  <c r="AC359" i="9"/>
  <c r="AC365" i="9"/>
  <c r="AC370" i="9"/>
  <c r="AC373" i="9"/>
  <c r="AC193" i="9"/>
  <c r="AC393" i="9"/>
  <c r="AC399" i="9"/>
  <c r="AC378" i="9"/>
  <c r="AC404" i="9"/>
  <c r="AC409" i="9"/>
  <c r="AC356" i="9"/>
  <c r="AC381" i="9"/>
  <c r="AC398" i="9"/>
  <c r="AC414" i="9"/>
  <c r="AC415" i="9"/>
  <c r="AC420" i="9"/>
  <c r="AC340" i="9"/>
  <c r="AC350" i="9"/>
  <c r="AC361" i="9"/>
  <c r="AC403" i="9"/>
  <c r="AC408" i="9"/>
  <c r="AC413" i="9"/>
  <c r="AC424" i="9"/>
  <c r="AE406" i="9"/>
  <c r="AF406" i="9"/>
  <c r="AE421" i="9"/>
  <c r="AF422" i="9"/>
  <c r="AF414" i="9"/>
  <c r="AF424" i="9"/>
  <c r="AF419" i="9"/>
  <c r="AF421" i="9"/>
  <c r="AE416" i="9"/>
  <c r="AF385" i="9"/>
  <c r="AF425" i="9"/>
  <c r="AF427" i="9"/>
  <c r="AE426" i="9"/>
  <c r="AE427" i="9"/>
  <c r="AF426" i="9"/>
  <c r="AF415" i="9"/>
  <c r="AF420" i="9"/>
  <c r="AE419" i="9"/>
  <c r="AF423" i="9"/>
  <c r="AF428" i="9"/>
  <c r="M426" i="9"/>
  <c r="AC426" i="9" s="1"/>
  <c r="AE425" i="9"/>
  <c r="AE424" i="9"/>
  <c r="AE420" i="9"/>
  <c r="AF417" i="9"/>
  <c r="AE415" i="9"/>
  <c r="AF416" i="9"/>
  <c r="AE417" i="9"/>
  <c r="AE418" i="9"/>
  <c r="AF418" i="9"/>
  <c r="AE422" i="9"/>
  <c r="AE423" i="9"/>
  <c r="AE414" i="9"/>
  <c r="M421" i="9"/>
  <c r="AC421" i="9" s="1"/>
  <c r="M416" i="9"/>
  <c r="AC416" i="9" s="1"/>
  <c r="AF405" i="9"/>
  <c r="AE392" i="9"/>
  <c r="AF412" i="9"/>
  <c r="M406" i="9"/>
  <c r="AF362" i="9"/>
  <c r="AE367" i="9"/>
  <c r="AF399" i="9"/>
  <c r="AE408" i="9"/>
  <c r="AF401" i="9"/>
  <c r="AE399" i="9"/>
  <c r="AE411" i="9"/>
  <c r="AF366" i="9"/>
  <c r="AE404" i="9"/>
  <c r="AF409" i="9"/>
  <c r="AF413" i="9"/>
  <c r="AF404" i="9"/>
  <c r="AE369" i="9"/>
  <c r="AF375" i="9"/>
  <c r="AF402" i="9"/>
  <c r="AF384" i="9"/>
  <c r="AF411" i="9"/>
  <c r="AF393" i="9"/>
  <c r="AF400" i="9"/>
  <c r="AF408" i="9"/>
  <c r="AE400" i="9"/>
  <c r="AB401" i="9"/>
  <c r="AD401" i="9" s="1"/>
  <c r="AE407" i="9"/>
  <c r="AE366" i="9"/>
  <c r="AF407" i="9"/>
  <c r="AE401" i="9"/>
  <c r="AF410" i="9"/>
  <c r="AE402" i="9"/>
  <c r="AE409" i="9"/>
  <c r="AE410" i="9"/>
  <c r="AE413" i="9"/>
  <c r="AE378" i="9"/>
  <c r="AE388" i="9"/>
  <c r="AF403" i="9"/>
  <c r="AF368" i="9"/>
  <c r="AE405" i="9"/>
  <c r="AE412" i="9"/>
  <c r="AE403" i="9"/>
  <c r="AB382" i="9"/>
  <c r="AD382" i="9" s="1"/>
  <c r="AF379" i="9"/>
  <c r="AF345" i="9"/>
  <c r="AF395" i="9"/>
  <c r="E401" i="9"/>
  <c r="AC401" i="9" s="1"/>
  <c r="M411" i="9"/>
  <c r="AC411" i="9" s="1"/>
  <c r="AE374" i="9"/>
  <c r="AB377" i="9"/>
  <c r="AD377" i="9" s="1"/>
  <c r="AF396" i="9"/>
  <c r="AE345" i="9"/>
  <c r="AE390" i="9"/>
  <c r="AB352" i="9"/>
  <c r="AD352" i="9" s="1"/>
  <c r="AF381" i="9"/>
  <c r="AF359" i="9"/>
  <c r="AF378" i="9"/>
  <c r="AE365" i="9"/>
  <c r="AE373" i="9"/>
  <c r="AF342" i="9"/>
  <c r="AF388" i="9"/>
  <c r="AF358" i="9"/>
  <c r="AE371" i="9"/>
  <c r="AF377" i="9"/>
  <c r="AE389" i="9"/>
  <c r="AF392" i="9"/>
  <c r="AE356" i="9"/>
  <c r="AF354" i="9"/>
  <c r="AE360" i="9"/>
  <c r="AF369" i="9"/>
  <c r="AF370" i="9"/>
  <c r="AE384" i="9"/>
  <c r="AF390" i="9"/>
  <c r="AF398" i="9"/>
  <c r="AE368" i="9"/>
  <c r="AB362" i="9"/>
  <c r="AD362" i="9" s="1"/>
  <c r="AE363" i="9"/>
  <c r="AF374" i="9"/>
  <c r="AF380" i="9"/>
  <c r="AE362" i="9"/>
  <c r="AF363" i="9"/>
  <c r="AF365" i="9"/>
  <c r="AE383" i="9"/>
  <c r="AE386" i="9"/>
  <c r="AF394" i="9"/>
  <c r="AF351" i="9"/>
  <c r="AF357" i="9"/>
  <c r="AE361" i="9"/>
  <c r="AE364" i="9"/>
  <c r="AB366" i="9"/>
  <c r="AD366" i="9" s="1"/>
  <c r="AB367" i="9"/>
  <c r="AD367" i="9" s="1"/>
  <c r="AE375" i="9"/>
  <c r="AB392" i="9"/>
  <c r="AD392" i="9" s="1"/>
  <c r="AF371" i="9"/>
  <c r="AF386" i="9"/>
  <c r="AF373" i="9"/>
  <c r="AF364" i="9"/>
  <c r="AE376" i="9"/>
  <c r="AE391" i="9"/>
  <c r="AE372" i="9"/>
  <c r="AF372" i="9"/>
  <c r="AF376" i="9"/>
  <c r="AE377" i="9"/>
  <c r="AF391" i="9"/>
  <c r="AF356" i="9"/>
  <c r="AF367" i="9"/>
  <c r="AE380" i="9"/>
  <c r="AE393" i="9"/>
  <c r="AF389" i="9"/>
  <c r="AB357" i="9"/>
  <c r="AD357" i="9" s="1"/>
  <c r="AE382" i="9"/>
  <c r="AE394" i="9"/>
  <c r="AF382" i="9"/>
  <c r="AF397" i="9"/>
  <c r="AE357" i="9"/>
  <c r="AE358" i="9"/>
  <c r="AF383" i="9"/>
  <c r="AE395" i="9"/>
  <c r="AB397" i="9"/>
  <c r="AD397" i="9" s="1"/>
  <c r="AF360" i="9"/>
  <c r="AF361" i="9"/>
  <c r="AE387" i="9"/>
  <c r="AE350" i="9"/>
  <c r="AE359" i="9"/>
  <c r="AE370" i="9"/>
  <c r="AB372" i="9"/>
  <c r="AD372" i="9" s="1"/>
  <c r="AE385" i="9"/>
  <c r="AE396" i="9"/>
  <c r="AE398" i="9"/>
  <c r="AF387" i="9"/>
  <c r="AB387" i="9"/>
  <c r="AD387" i="9" s="1"/>
  <c r="AE397" i="9"/>
  <c r="E397" i="9"/>
  <c r="AC397" i="9" s="1"/>
  <c r="E392" i="9"/>
  <c r="AC392" i="9" s="1"/>
  <c r="M388" i="9"/>
  <c r="AC388" i="9" s="1"/>
  <c r="E387" i="9"/>
  <c r="AC387" i="9" s="1"/>
  <c r="E382" i="9"/>
  <c r="AC382" i="9" s="1"/>
  <c r="AE381" i="9"/>
  <c r="AE379" i="9"/>
  <c r="E377" i="9"/>
  <c r="AC377" i="9" s="1"/>
  <c r="E372" i="9"/>
  <c r="AC372" i="9" s="1"/>
  <c r="E367" i="9"/>
  <c r="AC367" i="9" s="1"/>
  <c r="E362" i="9"/>
  <c r="AC362" i="9" s="1"/>
  <c r="E357" i="9"/>
  <c r="AC357" i="9" s="1"/>
  <c r="AF353" i="9"/>
  <c r="AE347" i="9"/>
  <c r="AF340" i="9"/>
  <c r="AE346" i="9"/>
  <c r="AF355" i="9"/>
  <c r="AE349" i="9"/>
  <c r="AF347" i="9"/>
  <c r="AB337" i="9"/>
  <c r="AD337" i="9" s="1"/>
  <c r="AF344" i="9"/>
  <c r="AF343" i="9"/>
  <c r="AE353" i="9"/>
  <c r="AF338" i="9"/>
  <c r="AE341" i="9"/>
  <c r="AB347" i="9"/>
  <c r="AD347" i="9" s="1"/>
  <c r="AF350" i="9"/>
  <c r="AE343" i="9"/>
  <c r="AF346" i="9"/>
  <c r="AE348" i="9"/>
  <c r="AF341" i="9"/>
  <c r="AF348" i="9"/>
  <c r="AF339" i="9"/>
  <c r="AE344" i="9"/>
  <c r="AF349" i="9"/>
  <c r="AE352" i="9"/>
  <c r="AE342" i="9"/>
  <c r="AE338" i="9"/>
  <c r="AF352" i="9"/>
  <c r="AE339" i="9"/>
  <c r="AE354" i="9"/>
  <c r="AE340" i="9"/>
  <c r="AB342" i="9"/>
  <c r="AD342" i="9" s="1"/>
  <c r="AE355" i="9"/>
  <c r="E352" i="9"/>
  <c r="AC352" i="9" s="1"/>
  <c r="AE351" i="9"/>
  <c r="AB336" i="9"/>
  <c r="P336" i="9"/>
  <c r="O336" i="9"/>
  <c r="M336" i="9"/>
  <c r="H336" i="9"/>
  <c r="G336" i="9"/>
  <c r="E336" i="9"/>
  <c r="AA336" i="9"/>
  <c r="AB335" i="9"/>
  <c r="P335" i="9"/>
  <c r="O335" i="9"/>
  <c r="M335" i="9"/>
  <c r="H335" i="9"/>
  <c r="G335" i="9"/>
  <c r="E335" i="9"/>
  <c r="AA335" i="9"/>
  <c r="AB334" i="9"/>
  <c r="P334" i="9"/>
  <c r="O334" i="9"/>
  <c r="M334" i="9"/>
  <c r="AA334" i="9"/>
  <c r="H334" i="9"/>
  <c r="G334" i="9"/>
  <c r="E334" i="9"/>
  <c r="AB333" i="9"/>
  <c r="P333" i="9"/>
  <c r="O333" i="9"/>
  <c r="M333" i="9"/>
  <c r="H333" i="9"/>
  <c r="G333" i="9"/>
  <c r="E333" i="9"/>
  <c r="AA333" i="9"/>
  <c r="V1134" i="9" l="1"/>
  <c r="T1135" i="9"/>
  <c r="U1134" i="9"/>
  <c r="F1121" i="9"/>
  <c r="D1122" i="9"/>
  <c r="AB1121" i="9"/>
  <c r="AD1121" i="9" s="1"/>
  <c r="E1121" i="9"/>
  <c r="AC1121" i="9" s="1"/>
  <c r="AC406" i="9"/>
  <c r="AD335" i="9"/>
  <c r="AE337" i="9"/>
  <c r="AD336" i="9"/>
  <c r="AD333" i="9"/>
  <c r="AD334" i="9"/>
  <c r="AJ22" i="9"/>
  <c r="AJ24" i="9"/>
  <c r="AJ23" i="9"/>
  <c r="AJ21" i="9"/>
  <c r="AC335" i="9"/>
  <c r="AC333" i="9"/>
  <c r="AC334" i="9"/>
  <c r="AC336" i="9"/>
  <c r="AB388" i="9"/>
  <c r="AD388" i="9" s="1"/>
  <c r="AF335" i="9"/>
  <c r="AE334" i="9"/>
  <c r="AF334" i="9"/>
  <c r="AE335" i="9"/>
  <c r="AF336" i="9"/>
  <c r="AE336" i="9"/>
  <c r="AF337" i="9"/>
  <c r="P332" i="9"/>
  <c r="O332" i="9"/>
  <c r="M332" i="9"/>
  <c r="H332" i="9"/>
  <c r="G332" i="9"/>
  <c r="D332" i="9"/>
  <c r="F332" i="9" s="1"/>
  <c r="AA332" i="9"/>
  <c r="C117" i="7"/>
  <c r="D117" i="7" s="1"/>
  <c r="V1135" i="9" l="1"/>
  <c r="T1136" i="9"/>
  <c r="U1135" i="9"/>
  <c r="E1122" i="9"/>
  <c r="AC1122" i="9" s="1"/>
  <c r="D1123" i="9"/>
  <c r="D1124" i="9" s="1"/>
  <c r="AB1122" i="9"/>
  <c r="AD1122" i="9" s="1"/>
  <c r="F1122" i="9"/>
  <c r="AF333" i="9"/>
  <c r="AJ20" i="9"/>
  <c r="AB332" i="9"/>
  <c r="AD332" i="9" s="1"/>
  <c r="AE333" i="9"/>
  <c r="E332" i="9"/>
  <c r="AC332" i="9" s="1"/>
  <c r="AB331" i="9"/>
  <c r="P331" i="9"/>
  <c r="O331" i="9"/>
  <c r="M331" i="9"/>
  <c r="H331" i="9"/>
  <c r="G331" i="9"/>
  <c r="E331" i="9"/>
  <c r="AA331" i="9"/>
  <c r="AB330" i="9"/>
  <c r="AB329" i="9"/>
  <c r="AB328" i="9"/>
  <c r="H330" i="9"/>
  <c r="G330" i="9"/>
  <c r="E330" i="9"/>
  <c r="P330" i="9"/>
  <c r="O330" i="9"/>
  <c r="M330" i="9"/>
  <c r="AA330" i="9"/>
  <c r="P329" i="9"/>
  <c r="O329" i="9"/>
  <c r="M329" i="9"/>
  <c r="H329" i="9"/>
  <c r="G329" i="9"/>
  <c r="E329" i="9"/>
  <c r="AA329" i="9"/>
  <c r="P328" i="9"/>
  <c r="O328" i="9"/>
  <c r="M328" i="9"/>
  <c r="H328" i="9"/>
  <c r="G328" i="9"/>
  <c r="E328" i="9"/>
  <c r="AA328" i="9"/>
  <c r="H327" i="9"/>
  <c r="G327" i="9"/>
  <c r="D327" i="9"/>
  <c r="P327" i="9"/>
  <c r="O327" i="9"/>
  <c r="M327" i="9"/>
  <c r="AA327" i="9"/>
  <c r="AD330" i="9" l="1"/>
  <c r="AB1124" i="9"/>
  <c r="AD1124" i="9" s="1"/>
  <c r="F1124" i="9"/>
  <c r="D1125" i="9"/>
  <c r="E1124" i="9"/>
  <c r="AC1124" i="9" s="1"/>
  <c r="V1136" i="9"/>
  <c r="T1137" i="9"/>
  <c r="U1136" i="9"/>
  <c r="F1123" i="9"/>
  <c r="AB1123" i="9"/>
  <c r="AD1123" i="9" s="1"/>
  <c r="E1123" i="9"/>
  <c r="AC1123" i="9" s="1"/>
  <c r="AD329" i="9"/>
  <c r="AD328" i="9"/>
  <c r="AD331" i="9"/>
  <c r="AB327" i="9"/>
  <c r="AD327" i="9" s="1"/>
  <c r="F327" i="9"/>
  <c r="AC330" i="9"/>
  <c r="AC329" i="9"/>
  <c r="AC328" i="9"/>
  <c r="AC331" i="9"/>
  <c r="AE329" i="9"/>
  <c r="AF331" i="9"/>
  <c r="AE328" i="9"/>
  <c r="AF328" i="9"/>
  <c r="AF329" i="9"/>
  <c r="AE330" i="9"/>
  <c r="AE331" i="9"/>
  <c r="AF330" i="9"/>
  <c r="AE332" i="9"/>
  <c r="AF332" i="9"/>
  <c r="E327" i="9"/>
  <c r="AC327" i="9" s="1"/>
  <c r="AB326" i="9"/>
  <c r="P326" i="9"/>
  <c r="O326" i="9"/>
  <c r="M326" i="9"/>
  <c r="H326" i="9"/>
  <c r="G326" i="9"/>
  <c r="E326" i="9"/>
  <c r="AA326" i="9"/>
  <c r="AB325" i="9"/>
  <c r="P325" i="9"/>
  <c r="O325" i="9"/>
  <c r="M325" i="9"/>
  <c r="H325" i="9"/>
  <c r="G325" i="9"/>
  <c r="E325" i="9"/>
  <c r="AA325" i="9"/>
  <c r="AB324" i="9"/>
  <c r="P324" i="9"/>
  <c r="O324" i="9"/>
  <c r="M324" i="9"/>
  <c r="H324" i="9"/>
  <c r="G324" i="9"/>
  <c r="E324" i="9"/>
  <c r="AA324" i="9"/>
  <c r="P323" i="9"/>
  <c r="O323" i="9"/>
  <c r="L323" i="9"/>
  <c r="N323" i="9" s="1"/>
  <c r="H323" i="9"/>
  <c r="G323" i="9"/>
  <c r="E323" i="9"/>
  <c r="AA323" i="9"/>
  <c r="C112" i="7"/>
  <c r="D112" i="7" s="1"/>
  <c r="C113" i="7"/>
  <c r="D113" i="7" s="1"/>
  <c r="C114" i="7"/>
  <c r="D114" i="7" s="1"/>
  <c r="C115" i="7"/>
  <c r="D115" i="7" s="1"/>
  <c r="C116" i="7"/>
  <c r="D116" i="7" s="1"/>
  <c r="C118" i="7"/>
  <c r="D118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P322" i="9"/>
  <c r="O322" i="9"/>
  <c r="M322" i="9"/>
  <c r="AA322" i="9"/>
  <c r="H322" i="9"/>
  <c r="G322" i="9"/>
  <c r="D322" i="9"/>
  <c r="F322" i="9" s="1"/>
  <c r="AB321" i="9"/>
  <c r="P321" i="9"/>
  <c r="O321" i="9"/>
  <c r="M321" i="9"/>
  <c r="H321" i="9"/>
  <c r="G321" i="9"/>
  <c r="E321" i="9"/>
  <c r="AA321" i="9"/>
  <c r="V1137" i="9" l="1"/>
  <c r="U1137" i="9"/>
  <c r="T1138" i="9"/>
  <c r="E1125" i="9"/>
  <c r="AC1125" i="9" s="1"/>
  <c r="D1126" i="9"/>
  <c r="F1125" i="9"/>
  <c r="AB1125" i="9"/>
  <c r="AD1125" i="9" s="1"/>
  <c r="AD321" i="9"/>
  <c r="AD324" i="9"/>
  <c r="AD326" i="9"/>
  <c r="AD325" i="9"/>
  <c r="AC321" i="9"/>
  <c r="AF325" i="9"/>
  <c r="AE326" i="9"/>
  <c r="AE323" i="9"/>
  <c r="AE325" i="9"/>
  <c r="AC326" i="9"/>
  <c r="AC325" i="9"/>
  <c r="AC324" i="9"/>
  <c r="AF324" i="9"/>
  <c r="AF323" i="9"/>
  <c r="AE324" i="9"/>
  <c r="AF327" i="9"/>
  <c r="AE327" i="9"/>
  <c r="AF326" i="9"/>
  <c r="M323" i="9"/>
  <c r="AC323" i="9" s="1"/>
  <c r="AF322" i="9"/>
  <c r="AB322" i="9"/>
  <c r="AB323" i="9" s="1"/>
  <c r="AD323" i="9" s="1"/>
  <c r="AE322" i="9"/>
  <c r="E322" i="9"/>
  <c r="AC322" i="9" s="1"/>
  <c r="AB320" i="9"/>
  <c r="P320" i="9"/>
  <c r="O320" i="9"/>
  <c r="M320" i="9"/>
  <c r="H320" i="9"/>
  <c r="G320" i="9"/>
  <c r="E320" i="9"/>
  <c r="AA320" i="9"/>
  <c r="AB319" i="9"/>
  <c r="P319" i="9"/>
  <c r="O319" i="9"/>
  <c r="M319" i="9"/>
  <c r="H319" i="9"/>
  <c r="G319" i="9"/>
  <c r="E319" i="9"/>
  <c r="AA319" i="9"/>
  <c r="AB318" i="9"/>
  <c r="P318" i="9"/>
  <c r="O318" i="9"/>
  <c r="M318" i="9"/>
  <c r="H318" i="9"/>
  <c r="G318" i="9"/>
  <c r="E318" i="9"/>
  <c r="AA318" i="9"/>
  <c r="C30" i="11"/>
  <c r="P317" i="9"/>
  <c r="O317" i="9"/>
  <c r="M317" i="9"/>
  <c r="H317" i="9"/>
  <c r="G317" i="9"/>
  <c r="D317" i="9"/>
  <c r="F317" i="9" s="1"/>
  <c r="AA317" i="9"/>
  <c r="AB316" i="9"/>
  <c r="P316" i="9"/>
  <c r="O316" i="9"/>
  <c r="M316" i="9"/>
  <c r="H316" i="9"/>
  <c r="G316" i="9"/>
  <c r="E316" i="9"/>
  <c r="AA316" i="9"/>
  <c r="AB315" i="9"/>
  <c r="P315" i="9"/>
  <c r="O315" i="9"/>
  <c r="M315" i="9"/>
  <c r="H315" i="9"/>
  <c r="G315" i="9"/>
  <c r="E315" i="9"/>
  <c r="AA315" i="9"/>
  <c r="AB314" i="9"/>
  <c r="P314" i="9"/>
  <c r="O314" i="9"/>
  <c r="M314" i="9"/>
  <c r="H314" i="9"/>
  <c r="G314" i="9"/>
  <c r="E314" i="9"/>
  <c r="AA314" i="9"/>
  <c r="H313" i="9"/>
  <c r="G313" i="9"/>
  <c r="D313" i="9"/>
  <c r="F313" i="9" s="1"/>
  <c r="P313" i="9"/>
  <c r="O313" i="9"/>
  <c r="M313" i="9"/>
  <c r="AA313" i="9"/>
  <c r="AB312" i="9"/>
  <c r="P312" i="9"/>
  <c r="O312" i="9"/>
  <c r="M312" i="9"/>
  <c r="H312" i="9"/>
  <c r="G312" i="9"/>
  <c r="E312" i="9"/>
  <c r="AA312" i="9"/>
  <c r="C29" i="11"/>
  <c r="U6" i="7"/>
  <c r="AB311" i="9"/>
  <c r="P311" i="9"/>
  <c r="O311" i="9"/>
  <c r="M311" i="9"/>
  <c r="H311" i="9"/>
  <c r="G311" i="9"/>
  <c r="E311" i="9"/>
  <c r="AA311" i="9"/>
  <c r="E1126" i="9" l="1"/>
  <c r="AC1126" i="9" s="1"/>
  <c r="F1126" i="9"/>
  <c r="D1127" i="9"/>
  <c r="AB1126" i="9"/>
  <c r="AD1126" i="9" s="1"/>
  <c r="U1138" i="9"/>
  <c r="T1139" i="9"/>
  <c r="V1138" i="9"/>
  <c r="AD315" i="9"/>
  <c r="AD316" i="9"/>
  <c r="AD318" i="9"/>
  <c r="AD319" i="9"/>
  <c r="AD312" i="9"/>
  <c r="AC316" i="9"/>
  <c r="AD314" i="9"/>
  <c r="AD311" i="9"/>
  <c r="AE321" i="9"/>
  <c r="AD320" i="9"/>
  <c r="AD322" i="9"/>
  <c r="AC315" i="9"/>
  <c r="AC312" i="9"/>
  <c r="AC311" i="9"/>
  <c r="AC314" i="9"/>
  <c r="AC320" i="9"/>
  <c r="AC319" i="9"/>
  <c r="AC318" i="9"/>
  <c r="AE319" i="9"/>
  <c r="AE318" i="9"/>
  <c r="AF315" i="9"/>
  <c r="AF314" i="9"/>
  <c r="AF319" i="9"/>
  <c r="AB317" i="9"/>
  <c r="AD317" i="9" s="1"/>
  <c r="AF313" i="9"/>
  <c r="AE315" i="9"/>
  <c r="AF316" i="9"/>
  <c r="AF318" i="9"/>
  <c r="AE313" i="9"/>
  <c r="AE312" i="9"/>
  <c r="AE316" i="9"/>
  <c r="AE317" i="9"/>
  <c r="AE320" i="9"/>
  <c r="AF320" i="9"/>
  <c r="AF317" i="9"/>
  <c r="E317" i="9"/>
  <c r="AC317" i="9" s="1"/>
  <c r="AF321" i="9"/>
  <c r="AF312" i="9"/>
  <c r="E313" i="9"/>
  <c r="AC313" i="9" s="1"/>
  <c r="AB313" i="9"/>
  <c r="AD313" i="9" s="1"/>
  <c r="AE314" i="9"/>
  <c r="AB310" i="9"/>
  <c r="P310" i="9"/>
  <c r="O310" i="9"/>
  <c r="M310" i="9"/>
  <c r="H310" i="9"/>
  <c r="G310" i="9"/>
  <c r="E310" i="9"/>
  <c r="AA310" i="9"/>
  <c r="AB309" i="9"/>
  <c r="P309" i="9"/>
  <c r="O309" i="9"/>
  <c r="M309" i="9"/>
  <c r="H309" i="9"/>
  <c r="G309" i="9"/>
  <c r="E309" i="9"/>
  <c r="AA309" i="9"/>
  <c r="P308" i="9"/>
  <c r="O308" i="9"/>
  <c r="M308" i="9"/>
  <c r="P307" i="9"/>
  <c r="O307" i="9"/>
  <c r="M307" i="9"/>
  <c r="H308" i="9"/>
  <c r="G308" i="9"/>
  <c r="D308" i="9"/>
  <c r="F308" i="9" s="1"/>
  <c r="AA308" i="9"/>
  <c r="AB307" i="9"/>
  <c r="H307" i="9"/>
  <c r="G307" i="9"/>
  <c r="E307" i="9"/>
  <c r="AA307" i="9"/>
  <c r="AB306" i="9"/>
  <c r="P306" i="9"/>
  <c r="O306" i="9"/>
  <c r="M306" i="9"/>
  <c r="H306" i="9"/>
  <c r="G306" i="9"/>
  <c r="E306" i="9"/>
  <c r="AA306" i="9"/>
  <c r="AB305" i="9"/>
  <c r="P305" i="9"/>
  <c r="O305" i="9"/>
  <c r="M305" i="9"/>
  <c r="H305" i="9"/>
  <c r="G305" i="9"/>
  <c r="E305" i="9"/>
  <c r="AA305" i="9"/>
  <c r="AB304" i="9"/>
  <c r="P304" i="9"/>
  <c r="O304" i="9"/>
  <c r="M304" i="9"/>
  <c r="H304" i="9"/>
  <c r="G304" i="9"/>
  <c r="E304" i="9"/>
  <c r="AA304" i="9"/>
  <c r="P303" i="9"/>
  <c r="O303" i="9"/>
  <c r="M303" i="9"/>
  <c r="H303" i="9"/>
  <c r="G303" i="9"/>
  <c r="D303" i="9"/>
  <c r="F303" i="9" s="1"/>
  <c r="AA303" i="9"/>
  <c r="AB302" i="9"/>
  <c r="P302" i="9"/>
  <c r="O302" i="9"/>
  <c r="M302" i="9"/>
  <c r="H302" i="9"/>
  <c r="G302" i="9"/>
  <c r="E302" i="9"/>
  <c r="AA302" i="9"/>
  <c r="P301" i="9"/>
  <c r="O301" i="9"/>
  <c r="L301" i="9"/>
  <c r="N301" i="9" s="1"/>
  <c r="H301" i="9"/>
  <c r="G301" i="9"/>
  <c r="E301" i="9"/>
  <c r="AA301" i="9"/>
  <c r="AB300" i="9"/>
  <c r="P300" i="9"/>
  <c r="O300" i="9"/>
  <c r="M300" i="9"/>
  <c r="H300" i="9"/>
  <c r="G300" i="9"/>
  <c r="E300" i="9"/>
  <c r="AA300" i="9"/>
  <c r="U5" i="7"/>
  <c r="AB299" i="9"/>
  <c r="P299" i="9"/>
  <c r="O299" i="9"/>
  <c r="M299" i="9"/>
  <c r="H299" i="9"/>
  <c r="G299" i="9"/>
  <c r="E299" i="9"/>
  <c r="AA299" i="9"/>
  <c r="P298" i="9"/>
  <c r="O298" i="9"/>
  <c r="M298" i="9"/>
  <c r="H298" i="9"/>
  <c r="G298" i="9"/>
  <c r="D298" i="9"/>
  <c r="F298" i="9" s="1"/>
  <c r="AA298" i="9"/>
  <c r="AB297" i="9"/>
  <c r="P297" i="9"/>
  <c r="O297" i="9"/>
  <c r="M297" i="9"/>
  <c r="H297" i="9"/>
  <c r="G297" i="9"/>
  <c r="E297" i="9"/>
  <c r="AA297" i="9"/>
  <c r="AB296" i="9"/>
  <c r="P296" i="9"/>
  <c r="O296" i="9"/>
  <c r="M296" i="9"/>
  <c r="H296" i="9"/>
  <c r="G296" i="9"/>
  <c r="E296" i="9"/>
  <c r="AA296" i="9"/>
  <c r="AB295" i="9"/>
  <c r="P295" i="9"/>
  <c r="O295" i="9"/>
  <c r="M295" i="9"/>
  <c r="H295" i="9"/>
  <c r="G295" i="9"/>
  <c r="E295" i="9"/>
  <c r="AA295" i="9"/>
  <c r="AB294" i="9"/>
  <c r="P294" i="9"/>
  <c r="O294" i="9"/>
  <c r="M294" i="9"/>
  <c r="H294" i="9"/>
  <c r="G294" i="9"/>
  <c r="E294" i="9"/>
  <c r="AA294" i="9"/>
  <c r="P293" i="9"/>
  <c r="O293" i="9"/>
  <c r="M293" i="9"/>
  <c r="H293" i="9"/>
  <c r="G293" i="9"/>
  <c r="D293" i="9"/>
  <c r="F293" i="9" s="1"/>
  <c r="AA293" i="9"/>
  <c r="AA282" i="9"/>
  <c r="C28" i="11"/>
  <c r="AB292" i="9"/>
  <c r="P292" i="9"/>
  <c r="O292" i="9"/>
  <c r="M292" i="9"/>
  <c r="H292" i="9"/>
  <c r="G292" i="9"/>
  <c r="E292" i="9"/>
  <c r="AA292" i="9"/>
  <c r="AB291" i="9"/>
  <c r="P291" i="9"/>
  <c r="O291" i="9"/>
  <c r="M291" i="9"/>
  <c r="H291" i="9"/>
  <c r="G291" i="9"/>
  <c r="E291" i="9"/>
  <c r="AA291" i="9"/>
  <c r="AB290" i="9"/>
  <c r="P290" i="9"/>
  <c r="O290" i="9"/>
  <c r="M290" i="9"/>
  <c r="H290" i="9"/>
  <c r="G290" i="9"/>
  <c r="E290" i="9"/>
  <c r="AA290" i="9"/>
  <c r="AB289" i="9"/>
  <c r="P289" i="9"/>
  <c r="O289" i="9"/>
  <c r="M289" i="9"/>
  <c r="H289" i="9"/>
  <c r="G289" i="9"/>
  <c r="E289" i="9"/>
  <c r="AA289" i="9"/>
  <c r="P288" i="9"/>
  <c r="O288" i="9"/>
  <c r="M288" i="9"/>
  <c r="AA288" i="9"/>
  <c r="H288" i="9"/>
  <c r="G288" i="9"/>
  <c r="D288" i="9"/>
  <c r="F288" i="9" s="1"/>
  <c r="AB287" i="9"/>
  <c r="P287" i="9"/>
  <c r="O287" i="9"/>
  <c r="M287" i="9"/>
  <c r="H287" i="9"/>
  <c r="G287" i="9"/>
  <c r="E287" i="9"/>
  <c r="AA287" i="9"/>
  <c r="AB286" i="9"/>
  <c r="P286" i="9"/>
  <c r="O286" i="9"/>
  <c r="M286" i="9"/>
  <c r="H286" i="9"/>
  <c r="G286" i="9"/>
  <c r="E286" i="9"/>
  <c r="AA286" i="9"/>
  <c r="AB285" i="9"/>
  <c r="P285" i="9"/>
  <c r="O285" i="9"/>
  <c r="M285" i="9"/>
  <c r="H285" i="9"/>
  <c r="G285" i="9"/>
  <c r="E285" i="9"/>
  <c r="AA285" i="9"/>
  <c r="AB284" i="9"/>
  <c r="P284" i="9"/>
  <c r="O284" i="9"/>
  <c r="M284" i="9"/>
  <c r="H284" i="9"/>
  <c r="G284" i="9"/>
  <c r="E284" i="9"/>
  <c r="AA284" i="9"/>
  <c r="P283" i="9"/>
  <c r="O283" i="9"/>
  <c r="M283" i="9"/>
  <c r="H283" i="9"/>
  <c r="G283" i="9"/>
  <c r="D283" i="9"/>
  <c r="F283" i="9" s="1"/>
  <c r="AA283" i="9"/>
  <c r="P282" i="9"/>
  <c r="O282" i="9"/>
  <c r="L282" i="9"/>
  <c r="H282" i="9"/>
  <c r="G282" i="9"/>
  <c r="E282" i="9"/>
  <c r="AB281" i="9"/>
  <c r="AB282" i="9" s="1"/>
  <c r="P281" i="9"/>
  <c r="O281" i="9"/>
  <c r="M281" i="9"/>
  <c r="H281" i="9"/>
  <c r="G281" i="9"/>
  <c r="E281" i="9"/>
  <c r="AA281" i="9"/>
  <c r="AB280" i="9"/>
  <c r="P280" i="9"/>
  <c r="O280" i="9"/>
  <c r="M280" i="9"/>
  <c r="H280" i="9"/>
  <c r="G280" i="9"/>
  <c r="E280" i="9"/>
  <c r="AA280" i="9"/>
  <c r="P279" i="9"/>
  <c r="O279" i="9"/>
  <c r="M279" i="9"/>
  <c r="H279" i="9"/>
  <c r="G279" i="9"/>
  <c r="D279" i="9"/>
  <c r="AA279" i="9"/>
  <c r="AB278" i="9"/>
  <c r="P278" i="9"/>
  <c r="O278" i="9"/>
  <c r="M278" i="9"/>
  <c r="H278" i="9"/>
  <c r="G278" i="9"/>
  <c r="E278" i="9"/>
  <c r="AA278" i="9"/>
  <c r="V1139" i="9" l="1"/>
  <c r="T1140" i="9"/>
  <c r="U1139" i="9"/>
  <c r="E1127" i="9"/>
  <c r="AC1127" i="9" s="1"/>
  <c r="D1128" i="9"/>
  <c r="AB1127" i="9"/>
  <c r="AD1127" i="9" s="1"/>
  <c r="F1127" i="9"/>
  <c r="AD297" i="9"/>
  <c r="AD284" i="9"/>
  <c r="AD296" i="9"/>
  <c r="AD286" i="9"/>
  <c r="AD285" i="9"/>
  <c r="AD295" i="9"/>
  <c r="AD287" i="9"/>
  <c r="AD294" i="9"/>
  <c r="AD280" i="9"/>
  <c r="AD281" i="9"/>
  <c r="AD278" i="9"/>
  <c r="AD309" i="9"/>
  <c r="AE311" i="9"/>
  <c r="AD310" i="9"/>
  <c r="E279" i="9"/>
  <c r="AC279" i="9" s="1"/>
  <c r="F279" i="9"/>
  <c r="M282" i="9"/>
  <c r="AC282" i="9" s="1"/>
  <c r="N282" i="9"/>
  <c r="AD304" i="9"/>
  <c r="AD305" i="9"/>
  <c r="AD306" i="9"/>
  <c r="AD307" i="9"/>
  <c r="AD289" i="9"/>
  <c r="AD290" i="9"/>
  <c r="AD291" i="9"/>
  <c r="AD292" i="9"/>
  <c r="AD299" i="9"/>
  <c r="AD302" i="9"/>
  <c r="AD282" i="9"/>
  <c r="AD300" i="9"/>
  <c r="AC278" i="9"/>
  <c r="AJ19" i="9"/>
  <c r="AC294" i="9"/>
  <c r="AC309" i="9"/>
  <c r="AC300" i="9"/>
  <c r="AC310" i="9"/>
  <c r="AC299" i="9"/>
  <c r="AC304" i="9"/>
  <c r="AC287" i="9"/>
  <c r="AC292" i="9"/>
  <c r="AC305" i="9"/>
  <c r="AC306" i="9"/>
  <c r="AC289" i="9"/>
  <c r="AC280" i="9"/>
  <c r="AC284" i="9"/>
  <c r="AC296" i="9"/>
  <c r="AC295" i="9"/>
  <c r="AC286" i="9"/>
  <c r="AC291" i="9"/>
  <c r="AC281" i="9"/>
  <c r="AC285" i="9"/>
  <c r="AC297" i="9"/>
  <c r="AC302" i="9"/>
  <c r="AC290" i="9"/>
  <c r="AC307" i="9"/>
  <c r="AE298" i="9"/>
  <c r="AE284" i="9"/>
  <c r="E283" i="9"/>
  <c r="AC283" i="9" s="1"/>
  <c r="AF308" i="9"/>
  <c r="AE308" i="9"/>
  <c r="AE293" i="9"/>
  <c r="AB308" i="9"/>
  <c r="AD308" i="9" s="1"/>
  <c r="AE288" i="9"/>
  <c r="AF303" i="9"/>
  <c r="AE303" i="9"/>
  <c r="AB303" i="9"/>
  <c r="AD303" i="9" s="1"/>
  <c r="AE283" i="9"/>
  <c r="AF279" i="9"/>
  <c r="AE302" i="9"/>
  <c r="AF299" i="9"/>
  <c r="AF309" i="9"/>
  <c r="AF298" i="9"/>
  <c r="AE296" i="9"/>
  <c r="AF301" i="9"/>
  <c r="AF297" i="9"/>
  <c r="AF296" i="9"/>
  <c r="AE305" i="9"/>
  <c r="AE301" i="9"/>
  <c r="AE294" i="9"/>
  <c r="AE304" i="9"/>
  <c r="AB298" i="9"/>
  <c r="AD298" i="9" s="1"/>
  <c r="AF300" i="9"/>
  <c r="AE291" i="9"/>
  <c r="AE297" i="9"/>
  <c r="AE299" i="9"/>
  <c r="AB283" i="9"/>
  <c r="AD283" i="9" s="1"/>
  <c r="AE306" i="9"/>
  <c r="AF304" i="9"/>
  <c r="AE309" i="9"/>
  <c r="AE295" i="9"/>
  <c r="AF292" i="9"/>
  <c r="AE300" i="9"/>
  <c r="AF291" i="9"/>
  <c r="AB293" i="9"/>
  <c r="AD293" i="9" s="1"/>
  <c r="AF305" i="9"/>
  <c r="AF286" i="9"/>
  <c r="AF288" i="9"/>
  <c r="AF293" i="9"/>
  <c r="AF295" i="9"/>
  <c r="AF307" i="9"/>
  <c r="AE292" i="9"/>
  <c r="AF306" i="9"/>
  <c r="AE310" i="9"/>
  <c r="AF310" i="9"/>
  <c r="AB301" i="9"/>
  <c r="AD301" i="9" s="1"/>
  <c r="AE307" i="9"/>
  <c r="AF302" i="9"/>
  <c r="AF294" i="9"/>
  <c r="AF311" i="9"/>
  <c r="E308" i="9"/>
  <c r="AC308" i="9" s="1"/>
  <c r="E303" i="9"/>
  <c r="AC303" i="9" s="1"/>
  <c r="M301" i="9"/>
  <c r="AC301" i="9" s="1"/>
  <c r="E298" i="9"/>
  <c r="AC298" i="9" s="1"/>
  <c r="E293" i="9"/>
  <c r="AC293" i="9" s="1"/>
  <c r="AF290" i="9"/>
  <c r="AE285" i="9"/>
  <c r="AE286" i="9"/>
  <c r="AE289" i="9"/>
  <c r="AE282" i="9"/>
  <c r="AF281" i="9"/>
  <c r="AE287" i="9"/>
  <c r="AF289" i="9"/>
  <c r="AF283" i="9"/>
  <c r="AB279" i="9"/>
  <c r="AD279" i="9" s="1"/>
  <c r="AF284" i="9"/>
  <c r="AF287" i="9"/>
  <c r="AF285" i="9"/>
  <c r="AB288" i="9"/>
  <c r="AD288" i="9" s="1"/>
  <c r="AE290" i="9"/>
  <c r="E288" i="9"/>
  <c r="AC288" i="9" s="1"/>
  <c r="AE280" i="9"/>
  <c r="AF282" i="9"/>
  <c r="AF280" i="9"/>
  <c r="AE281" i="9"/>
  <c r="AE279" i="9"/>
  <c r="AB277" i="9"/>
  <c r="P277" i="9"/>
  <c r="O277" i="9"/>
  <c r="M277" i="9"/>
  <c r="H277" i="9"/>
  <c r="G277" i="9"/>
  <c r="E277" i="9"/>
  <c r="AA277" i="9"/>
  <c r="Y5" i="7"/>
  <c r="V6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U4" i="7"/>
  <c r="X4" i="7"/>
  <c r="C27" i="11"/>
  <c r="AB276" i="9"/>
  <c r="P276" i="9"/>
  <c r="O276" i="9"/>
  <c r="M276" i="9"/>
  <c r="H276" i="9"/>
  <c r="G276" i="9"/>
  <c r="E276" i="9"/>
  <c r="AA276" i="9"/>
  <c r="V1140" i="9" l="1"/>
  <c r="T1141" i="9"/>
  <c r="U1140" i="9"/>
  <c r="F1128" i="9"/>
  <c r="AB1128" i="9"/>
  <c r="AD1128" i="9" s="1"/>
  <c r="D1129" i="9"/>
  <c r="E1128" i="9"/>
  <c r="AC1128" i="9" s="1"/>
  <c r="AD276" i="9"/>
  <c r="AE278" i="9"/>
  <c r="AD277" i="9"/>
  <c r="AJ18" i="9"/>
  <c r="AC277" i="9"/>
  <c r="AC276" i="9"/>
  <c r="AF277" i="9"/>
  <c r="AE277" i="9"/>
  <c r="AF278" i="9"/>
  <c r="Y6" i="7"/>
  <c r="T7" i="7" s="1"/>
  <c r="AB275" i="9"/>
  <c r="P275" i="9"/>
  <c r="O275" i="9"/>
  <c r="M275" i="9"/>
  <c r="H275" i="9"/>
  <c r="G275" i="9"/>
  <c r="E275" i="9"/>
  <c r="AA275" i="9"/>
  <c r="H274" i="9"/>
  <c r="G274" i="9"/>
  <c r="D274" i="9"/>
  <c r="P274" i="9"/>
  <c r="O274" i="9"/>
  <c r="M274" i="9"/>
  <c r="AA274" i="9"/>
  <c r="AB273" i="9"/>
  <c r="P273" i="9"/>
  <c r="O273" i="9"/>
  <c r="M273" i="9"/>
  <c r="H273" i="9"/>
  <c r="G273" i="9"/>
  <c r="E273" i="9"/>
  <c r="AA273" i="9"/>
  <c r="D1130" i="9" l="1"/>
  <c r="F1129" i="9"/>
  <c r="E1129" i="9"/>
  <c r="AC1129" i="9" s="1"/>
  <c r="AB1129" i="9"/>
  <c r="AD1129" i="9" s="1"/>
  <c r="T1142" i="9"/>
  <c r="V1141" i="9"/>
  <c r="U1141" i="9"/>
  <c r="AD273" i="9"/>
  <c r="E274" i="9"/>
  <c r="AC274" i="9" s="1"/>
  <c r="F274" i="9"/>
  <c r="AE276" i="9"/>
  <c r="AD275" i="9"/>
  <c r="AC275" i="9"/>
  <c r="AC273" i="9"/>
  <c r="V7" i="7"/>
  <c r="U7" i="7"/>
  <c r="Y7" i="7" s="1"/>
  <c r="AE275" i="9"/>
  <c r="AF275" i="9"/>
  <c r="AF274" i="9"/>
  <c r="AB274" i="9"/>
  <c r="AD274" i="9" s="1"/>
  <c r="AE274" i="9"/>
  <c r="AF276" i="9"/>
  <c r="AB272" i="9"/>
  <c r="P272" i="9"/>
  <c r="O272" i="9"/>
  <c r="M272" i="9"/>
  <c r="H272" i="9"/>
  <c r="G272" i="9"/>
  <c r="E272" i="9"/>
  <c r="AA272" i="9"/>
  <c r="AB271" i="9"/>
  <c r="P271" i="9"/>
  <c r="O271" i="9"/>
  <c r="M271" i="9"/>
  <c r="H271" i="9"/>
  <c r="G271" i="9"/>
  <c r="E271" i="9"/>
  <c r="AA271" i="9"/>
  <c r="AB270" i="9"/>
  <c r="P270" i="9"/>
  <c r="O270" i="9"/>
  <c r="M270" i="9"/>
  <c r="H270" i="9"/>
  <c r="G270" i="9"/>
  <c r="E270" i="9"/>
  <c r="D269" i="9"/>
  <c r="G269" i="9"/>
  <c r="H269" i="9"/>
  <c r="AA270" i="9"/>
  <c r="P269" i="9"/>
  <c r="O269" i="9"/>
  <c r="M269" i="9"/>
  <c r="AA269" i="9"/>
  <c r="AB268" i="9"/>
  <c r="P268" i="9"/>
  <c r="O268" i="9"/>
  <c r="M268" i="9"/>
  <c r="H268" i="9"/>
  <c r="G268" i="9"/>
  <c r="E268" i="9"/>
  <c r="AA268" i="9"/>
  <c r="AB267" i="9"/>
  <c r="P267" i="9"/>
  <c r="O267" i="9"/>
  <c r="M267" i="9"/>
  <c r="H267" i="9"/>
  <c r="G267" i="9"/>
  <c r="E267" i="9"/>
  <c r="AA267" i="9"/>
  <c r="AB266" i="9"/>
  <c r="P266" i="9"/>
  <c r="O266" i="9"/>
  <c r="M266" i="9"/>
  <c r="H266" i="9"/>
  <c r="G266" i="9"/>
  <c r="E266" i="9"/>
  <c r="AA266" i="9"/>
  <c r="C26" i="11"/>
  <c r="AB265" i="9"/>
  <c r="P265" i="9"/>
  <c r="O265" i="9"/>
  <c r="M265" i="9"/>
  <c r="H265" i="9"/>
  <c r="G265" i="9"/>
  <c r="E265" i="9"/>
  <c r="AA265" i="9"/>
  <c r="H264" i="9"/>
  <c r="G264" i="9"/>
  <c r="D264" i="9"/>
  <c r="F264" i="9" s="1"/>
  <c r="P264" i="9"/>
  <c r="O264" i="9"/>
  <c r="M264" i="9"/>
  <c r="AA264" i="9"/>
  <c r="AB263" i="9"/>
  <c r="P263" i="9"/>
  <c r="O263" i="9"/>
  <c r="M263" i="9"/>
  <c r="H263" i="9"/>
  <c r="G263" i="9"/>
  <c r="E263" i="9"/>
  <c r="AA263" i="9"/>
  <c r="AB262" i="9"/>
  <c r="P262" i="9"/>
  <c r="O262" i="9"/>
  <c r="M262" i="9"/>
  <c r="H262" i="9"/>
  <c r="G262" i="9"/>
  <c r="E262" i="9"/>
  <c r="AA262" i="9"/>
  <c r="P261" i="9"/>
  <c r="O261" i="9"/>
  <c r="L261" i="9"/>
  <c r="N261" i="9" s="1"/>
  <c r="H261" i="9"/>
  <c r="G261" i="9"/>
  <c r="E261" i="9"/>
  <c r="AA261" i="9"/>
  <c r="AB260" i="9"/>
  <c r="P260" i="9"/>
  <c r="O260" i="9"/>
  <c r="M260" i="9"/>
  <c r="H260" i="9"/>
  <c r="G260" i="9"/>
  <c r="E260" i="9"/>
  <c r="AA260" i="9"/>
  <c r="V1142" i="9" l="1"/>
  <c r="T1143" i="9"/>
  <c r="U1142" i="9"/>
  <c r="E1130" i="9"/>
  <c r="AC1130" i="9" s="1"/>
  <c r="F1130" i="9"/>
  <c r="D1131" i="9"/>
  <c r="AB1130" i="9"/>
  <c r="AD1130" i="9" s="1"/>
  <c r="AD271" i="9"/>
  <c r="AC267" i="9"/>
  <c r="AD265" i="9"/>
  <c r="AD270" i="9"/>
  <c r="AD263" i="9"/>
  <c r="AD266" i="9"/>
  <c r="AD267" i="9"/>
  <c r="AD268" i="9"/>
  <c r="AD262" i="9"/>
  <c r="AD260" i="9"/>
  <c r="E269" i="9"/>
  <c r="AC269" i="9" s="1"/>
  <c r="F269" i="9"/>
  <c r="AE273" i="9"/>
  <c r="AD272" i="9"/>
  <c r="AC272" i="9"/>
  <c r="AC268" i="9"/>
  <c r="AC265" i="9"/>
  <c r="AF265" i="9"/>
  <c r="AC262" i="9"/>
  <c r="AC271" i="9"/>
  <c r="AC266" i="9"/>
  <c r="AC263" i="9"/>
  <c r="AC260" i="9"/>
  <c r="AC270" i="9"/>
  <c r="AE270" i="9"/>
  <c r="AF264" i="9"/>
  <c r="AE269" i="9"/>
  <c r="AF271" i="9"/>
  <c r="AF263" i="9"/>
  <c r="AE267" i="9"/>
  <c r="AE268" i="9"/>
  <c r="AE271" i="9"/>
  <c r="AF261" i="9"/>
  <c r="AE263" i="9"/>
  <c r="AF267" i="9"/>
  <c r="AF270" i="9"/>
  <c r="AE272" i="9"/>
  <c r="AJ17" i="9" s="1"/>
  <c r="AF272" i="9"/>
  <c r="AE262" i="9"/>
  <c r="AF262" i="9"/>
  <c r="AB269" i="9"/>
  <c r="AD269" i="9" s="1"/>
  <c r="AB264" i="9"/>
  <c r="AD264" i="9" s="1"/>
  <c r="AF269" i="9"/>
  <c r="AE264" i="9"/>
  <c r="AE265" i="9"/>
  <c r="AE266" i="9"/>
  <c r="AB261" i="9"/>
  <c r="AD261" i="9" s="1"/>
  <c r="AE261" i="9"/>
  <c r="AF266" i="9"/>
  <c r="AF268" i="9"/>
  <c r="M261" i="9"/>
  <c r="AC261" i="9" s="1"/>
  <c r="AF273" i="9"/>
  <c r="E264" i="9"/>
  <c r="AC264" i="9" s="1"/>
  <c r="P259" i="9"/>
  <c r="O259" i="9"/>
  <c r="M259" i="9"/>
  <c r="H259" i="9"/>
  <c r="G259" i="9"/>
  <c r="D259" i="9"/>
  <c r="F259" i="9" s="1"/>
  <c r="AA259" i="9"/>
  <c r="AB258" i="9"/>
  <c r="P258" i="9"/>
  <c r="O258" i="9"/>
  <c r="M258" i="9"/>
  <c r="H258" i="9"/>
  <c r="G258" i="9"/>
  <c r="E258" i="9"/>
  <c r="AA258" i="9"/>
  <c r="F1131" i="9" l="1"/>
  <c r="AB1131" i="9"/>
  <c r="AD1131" i="9" s="1"/>
  <c r="D1132" i="9"/>
  <c r="E1131" i="9"/>
  <c r="AC1131" i="9" s="1"/>
  <c r="V1143" i="9"/>
  <c r="T1144" i="9"/>
  <c r="U1143" i="9"/>
  <c r="AD258" i="9"/>
  <c r="AE260" i="9"/>
  <c r="AC258" i="9"/>
  <c r="AF259" i="9"/>
  <c r="AB259" i="9"/>
  <c r="AD259" i="9" s="1"/>
  <c r="E259" i="9"/>
  <c r="AC259" i="9" s="1"/>
  <c r="AE259" i="9"/>
  <c r="AF260" i="9"/>
  <c r="AB257" i="9"/>
  <c r="P257" i="9"/>
  <c r="O257" i="9"/>
  <c r="M257" i="9"/>
  <c r="H257" i="9"/>
  <c r="G257" i="9"/>
  <c r="E257" i="9"/>
  <c r="AA257" i="9"/>
  <c r="AB256" i="9"/>
  <c r="P256" i="9"/>
  <c r="O256" i="9"/>
  <c r="M256" i="9"/>
  <c r="H256" i="9"/>
  <c r="G256" i="9"/>
  <c r="E256" i="9"/>
  <c r="AA256" i="9"/>
  <c r="AB255" i="9"/>
  <c r="P255" i="9"/>
  <c r="O255" i="9"/>
  <c r="M255" i="9"/>
  <c r="H255" i="9"/>
  <c r="G255" i="9"/>
  <c r="E255" i="9"/>
  <c r="AA255" i="9"/>
  <c r="H254" i="9"/>
  <c r="G254" i="9"/>
  <c r="D254" i="9"/>
  <c r="F254" i="9" s="1"/>
  <c r="P254" i="9"/>
  <c r="O254" i="9"/>
  <c r="M254" i="9"/>
  <c r="AA254" i="9"/>
  <c r="V1144" i="9" l="1"/>
  <c r="T1145" i="9"/>
  <c r="U1144" i="9"/>
  <c r="E1132" i="9"/>
  <c r="AC1132" i="9" s="1"/>
  <c r="D1133" i="9"/>
  <c r="AB1132" i="9"/>
  <c r="AD1132" i="9" s="1"/>
  <c r="F1132" i="9"/>
  <c r="AD255" i="9"/>
  <c r="AD256" i="9"/>
  <c r="AE258" i="9"/>
  <c r="AD257" i="9"/>
  <c r="AF256" i="9"/>
  <c r="AE256" i="9"/>
  <c r="AC257" i="9"/>
  <c r="AC256" i="9"/>
  <c r="AC255" i="9"/>
  <c r="AE257" i="9"/>
  <c r="AF255" i="9"/>
  <c r="AB254" i="9"/>
  <c r="AD254" i="9" s="1"/>
  <c r="AE255" i="9"/>
  <c r="AF257" i="9"/>
  <c r="AF258" i="9"/>
  <c r="E254" i="9"/>
  <c r="AC254" i="9" s="1"/>
  <c r="AB253" i="9"/>
  <c r="P253" i="9"/>
  <c r="O253" i="9"/>
  <c r="M253" i="9"/>
  <c r="H253" i="9"/>
  <c r="G253" i="9"/>
  <c r="E253" i="9"/>
  <c r="AA253" i="9"/>
  <c r="AB252" i="9"/>
  <c r="P252" i="9"/>
  <c r="O252" i="9"/>
  <c r="M252" i="9"/>
  <c r="H252" i="9"/>
  <c r="G252" i="9"/>
  <c r="E252" i="9"/>
  <c r="AA252" i="9"/>
  <c r="AB251" i="9"/>
  <c r="P251" i="9"/>
  <c r="O251" i="9"/>
  <c r="M251" i="9"/>
  <c r="H251" i="9"/>
  <c r="G251" i="9"/>
  <c r="E251" i="9"/>
  <c r="AA251" i="9"/>
  <c r="H250" i="9"/>
  <c r="G250" i="9"/>
  <c r="D250" i="9"/>
  <c r="F250" i="9" s="1"/>
  <c r="P250" i="9"/>
  <c r="O250" i="9"/>
  <c r="M250" i="9"/>
  <c r="AA250" i="9"/>
  <c r="AB249" i="9"/>
  <c r="P249" i="9"/>
  <c r="O249" i="9"/>
  <c r="M249" i="9"/>
  <c r="AA249" i="9"/>
  <c r="AB248" i="9"/>
  <c r="AA248" i="9"/>
  <c r="AB247" i="9"/>
  <c r="AA247" i="9"/>
  <c r="P248" i="9"/>
  <c r="O248" i="9"/>
  <c r="M248" i="9"/>
  <c r="P247" i="9"/>
  <c r="O247" i="9"/>
  <c r="M247" i="9"/>
  <c r="H248" i="9"/>
  <c r="G248" i="9"/>
  <c r="E248" i="9"/>
  <c r="H247" i="9"/>
  <c r="G247" i="9"/>
  <c r="E247" i="9"/>
  <c r="H249" i="9"/>
  <c r="G249" i="9"/>
  <c r="E249" i="9"/>
  <c r="F1133" i="9" l="1"/>
  <c r="AB1133" i="9"/>
  <c r="AD1133" i="9" s="1"/>
  <c r="D1134" i="9"/>
  <c r="E1133" i="9"/>
  <c r="AC1133" i="9" s="1"/>
  <c r="V1145" i="9"/>
  <c r="T1146" i="9"/>
  <c r="U1145" i="9"/>
  <c r="AC253" i="9"/>
  <c r="AD248" i="9"/>
  <c r="AD249" i="9"/>
  <c r="AD247" i="9"/>
  <c r="AD251" i="9"/>
  <c r="AD252" i="9"/>
  <c r="AE254" i="9"/>
  <c r="AD253" i="9"/>
  <c r="AC248" i="9"/>
  <c r="AE252" i="9"/>
  <c r="AC252" i="9"/>
  <c r="AC249" i="9"/>
  <c r="AJ16" i="9"/>
  <c r="AC247" i="9"/>
  <c r="AC251" i="9"/>
  <c r="AE253" i="9"/>
  <c r="AF252" i="9"/>
  <c r="AF251" i="9"/>
  <c r="AF253" i="9"/>
  <c r="AF254" i="9"/>
  <c r="AF250" i="9"/>
  <c r="AF249" i="9"/>
  <c r="AB250" i="9"/>
  <c r="AD250" i="9" s="1"/>
  <c r="AE249" i="9"/>
  <c r="AE250" i="9"/>
  <c r="AF248" i="9"/>
  <c r="AE251" i="9"/>
  <c r="E250" i="9"/>
  <c r="AC250" i="9" s="1"/>
  <c r="AE248" i="9"/>
  <c r="AB246" i="9"/>
  <c r="P246" i="9"/>
  <c r="O246" i="9"/>
  <c r="M246" i="9"/>
  <c r="H246" i="9"/>
  <c r="G246" i="9"/>
  <c r="E246" i="9"/>
  <c r="AA246" i="9"/>
  <c r="D1135" i="9" l="1"/>
  <c r="AB1134" i="9"/>
  <c r="AD1134" i="9" s="1"/>
  <c r="F1134" i="9"/>
  <c r="E1134" i="9"/>
  <c r="AC1134" i="9" s="1"/>
  <c r="V1146" i="9"/>
  <c r="T1147" i="9"/>
  <c r="T1148" i="9" s="1"/>
  <c r="U1146" i="9"/>
  <c r="AF247" i="9"/>
  <c r="AD246" i="9"/>
  <c r="AC246" i="9"/>
  <c r="AE247" i="9"/>
  <c r="P245" i="9"/>
  <c r="O245" i="9"/>
  <c r="M245" i="9"/>
  <c r="H245" i="9"/>
  <c r="G245" i="9"/>
  <c r="D245" i="9"/>
  <c r="F245" i="9" s="1"/>
  <c r="AA245" i="9"/>
  <c r="V1148" i="9" l="1"/>
  <c r="T1149" i="9"/>
  <c r="U1148" i="9"/>
  <c r="V1147" i="9"/>
  <c r="U1147" i="9"/>
  <c r="F1135" i="9"/>
  <c r="D1136" i="9"/>
  <c r="AB1135" i="9"/>
  <c r="AD1135" i="9" s="1"/>
  <c r="E1135" i="9"/>
  <c r="AC1135" i="9" s="1"/>
  <c r="AB245" i="9"/>
  <c r="AD245" i="9" s="1"/>
  <c r="AE246" i="9"/>
  <c r="AF246" i="9"/>
  <c r="E245" i="9"/>
  <c r="AC245" i="9" s="1"/>
  <c r="AB244" i="9"/>
  <c r="AB243" i="9"/>
  <c r="P244" i="9"/>
  <c r="O244" i="9"/>
  <c r="M244" i="9"/>
  <c r="H244" i="9"/>
  <c r="G244" i="9"/>
  <c r="E244" i="9"/>
  <c r="AA244" i="9"/>
  <c r="P243" i="9"/>
  <c r="O243" i="9"/>
  <c r="M243" i="9"/>
  <c r="H243" i="9"/>
  <c r="G243" i="9"/>
  <c r="E243" i="9"/>
  <c r="AA243" i="9"/>
  <c r="V1149" i="9" l="1"/>
  <c r="T1150" i="9"/>
  <c r="U1149" i="9"/>
  <c r="F1136" i="9"/>
  <c r="AB1136" i="9"/>
  <c r="AD1136" i="9" s="1"/>
  <c r="D1137" i="9"/>
  <c r="E1136" i="9"/>
  <c r="AC1136" i="9" s="1"/>
  <c r="AE245" i="9"/>
  <c r="AD244" i="9"/>
  <c r="AD243" i="9"/>
  <c r="AC243" i="9"/>
  <c r="AC244" i="9"/>
  <c r="AE244" i="9"/>
  <c r="AF244" i="9"/>
  <c r="AF245" i="9"/>
  <c r="AB242" i="9"/>
  <c r="P242" i="9"/>
  <c r="O242" i="9"/>
  <c r="M242" i="9"/>
  <c r="H242" i="9"/>
  <c r="G242" i="9"/>
  <c r="E242" i="9"/>
  <c r="AA242" i="9"/>
  <c r="C25" i="11"/>
  <c r="U1150" i="9" l="1"/>
  <c r="V1150" i="9"/>
  <c r="T1151" i="9"/>
  <c r="F1137" i="9"/>
  <c r="AB1137" i="9"/>
  <c r="AD1137" i="9" s="1"/>
  <c r="D1138" i="9"/>
  <c r="E1137" i="9"/>
  <c r="AC1137" i="9" s="1"/>
  <c r="AD242" i="9"/>
  <c r="AC242" i="9"/>
  <c r="AF243" i="9"/>
  <c r="AE243" i="9"/>
  <c r="AB241" i="9"/>
  <c r="P241" i="9"/>
  <c r="O241" i="9"/>
  <c r="M241" i="9"/>
  <c r="H241" i="9"/>
  <c r="G241" i="9"/>
  <c r="E241" i="9"/>
  <c r="AA241" i="9"/>
  <c r="P240" i="9"/>
  <c r="O240" i="9"/>
  <c r="M240" i="9"/>
  <c r="H240" i="9"/>
  <c r="G240" i="9"/>
  <c r="D240" i="9"/>
  <c r="AA240" i="9"/>
  <c r="H239" i="9"/>
  <c r="G239" i="9"/>
  <c r="E239" i="9"/>
  <c r="P239" i="9"/>
  <c r="O239" i="9"/>
  <c r="L239" i="9"/>
  <c r="N239" i="9" s="1"/>
  <c r="AA239" i="9"/>
  <c r="AB238" i="9"/>
  <c r="P238" i="9"/>
  <c r="O238" i="9"/>
  <c r="M238" i="9"/>
  <c r="H238" i="9"/>
  <c r="G238" i="9"/>
  <c r="E238" i="9"/>
  <c r="AA238" i="9"/>
  <c r="AB237" i="9"/>
  <c r="P237" i="9"/>
  <c r="O237" i="9"/>
  <c r="M237" i="9"/>
  <c r="H237" i="9"/>
  <c r="G237" i="9"/>
  <c r="E237" i="9"/>
  <c r="AA237" i="9"/>
  <c r="V1151" i="9" l="1"/>
  <c r="T1152" i="9"/>
  <c r="U1151" i="9"/>
  <c r="F1138" i="9"/>
  <c r="AB1138" i="9"/>
  <c r="AD1138" i="9" s="1"/>
  <c r="D1139" i="9"/>
  <c r="E1138" i="9"/>
  <c r="AC1138" i="9" s="1"/>
  <c r="AD237" i="9"/>
  <c r="AD238" i="9"/>
  <c r="AF242" i="9"/>
  <c r="AD241" i="9"/>
  <c r="E240" i="9"/>
  <c r="AC240" i="9" s="1"/>
  <c r="F240" i="9"/>
  <c r="AC241" i="9"/>
  <c r="AF240" i="9"/>
  <c r="AE239" i="9"/>
  <c r="AC238" i="9"/>
  <c r="AF239" i="9"/>
  <c r="AC237" i="9"/>
  <c r="AF238" i="9"/>
  <c r="AB240" i="9"/>
  <c r="AD240" i="9" s="1"/>
  <c r="AE238" i="9"/>
  <c r="AB239" i="9"/>
  <c r="AD239" i="9" s="1"/>
  <c r="AE240" i="9"/>
  <c r="AE241" i="9"/>
  <c r="AF241" i="9"/>
  <c r="AE242" i="9"/>
  <c r="M239" i="9"/>
  <c r="AC239" i="9" s="1"/>
  <c r="AB236" i="9"/>
  <c r="P236" i="9"/>
  <c r="O236" i="9"/>
  <c r="M236" i="9"/>
  <c r="H236" i="9"/>
  <c r="G236" i="9"/>
  <c r="E236" i="9"/>
  <c r="AA236" i="9"/>
  <c r="V1152" i="9" l="1"/>
  <c r="T1153" i="9"/>
  <c r="U1152" i="9"/>
  <c r="AB1139" i="9"/>
  <c r="AD1139" i="9" s="1"/>
  <c r="F1139" i="9"/>
  <c r="E1139" i="9"/>
  <c r="AC1139" i="9" s="1"/>
  <c r="D1140" i="9"/>
  <c r="AE237" i="9"/>
  <c r="AD236" i="9"/>
  <c r="AC236" i="9"/>
  <c r="AF237" i="9"/>
  <c r="P235" i="9"/>
  <c r="O235" i="9"/>
  <c r="M235" i="9"/>
  <c r="H235" i="9"/>
  <c r="G235" i="9"/>
  <c r="D235" i="9"/>
  <c r="F235" i="9" s="1"/>
  <c r="AA235" i="9"/>
  <c r="U1153" i="9" l="1"/>
  <c r="T1154" i="9"/>
  <c r="V1153" i="9"/>
  <c r="E1140" i="9"/>
  <c r="AC1140" i="9" s="1"/>
  <c r="D1141" i="9"/>
  <c r="F1140" i="9"/>
  <c r="AB1140" i="9"/>
  <c r="AD1140" i="9" s="1"/>
  <c r="AF236" i="9"/>
  <c r="AB235" i="9"/>
  <c r="AD235" i="9" s="1"/>
  <c r="AE236" i="9"/>
  <c r="E235" i="9"/>
  <c r="AC235" i="9" s="1"/>
  <c r="AB234" i="9"/>
  <c r="P234" i="9"/>
  <c r="O234" i="9"/>
  <c r="M234" i="9"/>
  <c r="H234" i="9"/>
  <c r="G234" i="9"/>
  <c r="E234" i="9"/>
  <c r="AA234" i="9"/>
  <c r="V1154" i="9" l="1"/>
  <c r="T1155" i="9"/>
  <c r="U1154" i="9"/>
  <c r="E1141" i="9"/>
  <c r="AC1141" i="9" s="1"/>
  <c r="D1142" i="9"/>
  <c r="F1141" i="9"/>
  <c r="AB1141" i="9"/>
  <c r="AD1141" i="9" s="1"/>
  <c r="AE235" i="9"/>
  <c r="AD234" i="9"/>
  <c r="AC234" i="9"/>
  <c r="AF235" i="9"/>
  <c r="AB233" i="9"/>
  <c r="P233" i="9"/>
  <c r="O233" i="9"/>
  <c r="M233" i="9"/>
  <c r="H233" i="9"/>
  <c r="G233" i="9"/>
  <c r="E233" i="9"/>
  <c r="AA233" i="9"/>
  <c r="V1155" i="9" l="1"/>
  <c r="T1156" i="9"/>
  <c r="U1155" i="9"/>
  <c r="F1142" i="9"/>
  <c r="AB1142" i="9"/>
  <c r="AD1142" i="9" s="1"/>
  <c r="D1143" i="9"/>
  <c r="E1142" i="9"/>
  <c r="AC1142" i="9" s="1"/>
  <c r="AE234" i="9"/>
  <c r="AD233" i="9"/>
  <c r="AC233" i="9"/>
  <c r="AF234" i="9"/>
  <c r="AB232" i="9"/>
  <c r="P232" i="9"/>
  <c r="O232" i="9"/>
  <c r="M232" i="9"/>
  <c r="H232" i="9"/>
  <c r="G232" i="9"/>
  <c r="E232" i="9"/>
  <c r="AA232" i="9"/>
  <c r="AB231" i="9"/>
  <c r="P231" i="9"/>
  <c r="O231" i="9"/>
  <c r="M231" i="9"/>
  <c r="H231" i="9"/>
  <c r="G231" i="9"/>
  <c r="E231" i="9"/>
  <c r="AA231" i="9"/>
  <c r="V1156" i="9" l="1"/>
  <c r="T1157" i="9"/>
  <c r="U1156" i="9"/>
  <c r="F1143" i="9"/>
  <c r="AB1143" i="9"/>
  <c r="AD1143" i="9" s="1"/>
  <c r="D1144" i="9"/>
  <c r="E1143" i="9"/>
  <c r="AC1143" i="9" s="1"/>
  <c r="AD232" i="9"/>
  <c r="AD231" i="9"/>
  <c r="AC232" i="9"/>
  <c r="AC231" i="9"/>
  <c r="AE232" i="9"/>
  <c r="AF233" i="9"/>
  <c r="AE233" i="9"/>
  <c r="AF232" i="9"/>
  <c r="P230" i="9"/>
  <c r="O230" i="9"/>
  <c r="M230" i="9"/>
  <c r="H230" i="9"/>
  <c r="G230" i="9"/>
  <c r="D230" i="9"/>
  <c r="F230" i="9" s="1"/>
  <c r="AA230" i="9"/>
  <c r="AB229" i="9"/>
  <c r="P229" i="9"/>
  <c r="O229" i="9"/>
  <c r="M229" i="9"/>
  <c r="H229" i="9"/>
  <c r="G229" i="9"/>
  <c r="E229" i="9"/>
  <c r="AA229" i="9"/>
  <c r="V1157" i="9" l="1"/>
  <c r="T1158" i="9"/>
  <c r="U1157" i="9"/>
  <c r="F1144" i="9"/>
  <c r="E1144" i="9"/>
  <c r="AC1144" i="9" s="1"/>
  <c r="D1145" i="9"/>
  <c r="AB1144" i="9"/>
  <c r="AD1144" i="9" s="1"/>
  <c r="AD229" i="9"/>
  <c r="AE231" i="9"/>
  <c r="AB230" i="9"/>
  <c r="AD230" i="9" s="1"/>
  <c r="AC229" i="9"/>
  <c r="E230" i="9"/>
  <c r="AC230" i="9" s="1"/>
  <c r="AF230" i="9"/>
  <c r="AE230" i="9"/>
  <c r="AF231" i="9"/>
  <c r="AB228" i="9"/>
  <c r="P228" i="9"/>
  <c r="O228" i="9"/>
  <c r="M228" i="9"/>
  <c r="H228" i="9"/>
  <c r="G228" i="9"/>
  <c r="E228" i="9"/>
  <c r="AA228" i="9"/>
  <c r="V1158" i="9" l="1"/>
  <c r="U1158" i="9"/>
  <c r="T1159" i="9"/>
  <c r="E1145" i="9"/>
  <c r="AC1145" i="9" s="1"/>
  <c r="AB1145" i="9"/>
  <c r="AD1145" i="9" s="1"/>
  <c r="D1146" i="9"/>
  <c r="F1145" i="9"/>
  <c r="AE229" i="9"/>
  <c r="AJ15" i="9" s="1"/>
  <c r="AD228" i="9"/>
  <c r="AC228" i="9"/>
  <c r="AF229" i="9"/>
  <c r="AB227" i="9"/>
  <c r="M227" i="9"/>
  <c r="O227" i="9"/>
  <c r="P227" i="9"/>
  <c r="H227" i="9"/>
  <c r="G227" i="9"/>
  <c r="E227" i="9"/>
  <c r="AA227" i="9"/>
  <c r="V1159" i="9" l="1"/>
  <c r="U1159" i="9"/>
  <c r="T1160" i="9"/>
  <c r="E1146" i="9"/>
  <c r="AC1146" i="9" s="1"/>
  <c r="D1147" i="9"/>
  <c r="D1148" i="9" s="1"/>
  <c r="AB1146" i="9"/>
  <c r="AD1146" i="9" s="1"/>
  <c r="F1146" i="9"/>
  <c r="AE228" i="9"/>
  <c r="AD227" i="9"/>
  <c r="AC227" i="9"/>
  <c r="AF228" i="9"/>
  <c r="AB226" i="9"/>
  <c r="P226" i="9"/>
  <c r="O226" i="9"/>
  <c r="M226" i="9"/>
  <c r="H226" i="9"/>
  <c r="G226" i="9"/>
  <c r="E226" i="9"/>
  <c r="AA226" i="9"/>
  <c r="C24" i="11"/>
  <c r="H225" i="9"/>
  <c r="G225" i="9"/>
  <c r="D225" i="9"/>
  <c r="F225" i="9" s="1"/>
  <c r="P225" i="9"/>
  <c r="O225" i="9"/>
  <c r="M225" i="9"/>
  <c r="AA225" i="9"/>
  <c r="U1160" i="9" l="1"/>
  <c r="T1161" i="9"/>
  <c r="T1162" i="9" s="1"/>
  <c r="V1160" i="9"/>
  <c r="F1148" i="9"/>
  <c r="D1149" i="9"/>
  <c r="AB1148" i="9"/>
  <c r="AD1148" i="9" s="1"/>
  <c r="E1148" i="9"/>
  <c r="AC1148" i="9" s="1"/>
  <c r="F1147" i="9"/>
  <c r="AB1147" i="9"/>
  <c r="AD1147" i="9" s="1"/>
  <c r="E1147" i="9"/>
  <c r="AC1147" i="9" s="1"/>
  <c r="AE227" i="9"/>
  <c r="AD226" i="9"/>
  <c r="AC226" i="9"/>
  <c r="AE226" i="9"/>
  <c r="AB225" i="9"/>
  <c r="AD225" i="9" s="1"/>
  <c r="AF226" i="9"/>
  <c r="AF227" i="9"/>
  <c r="E225" i="9"/>
  <c r="AC225" i="9" s="1"/>
  <c r="AB224" i="9"/>
  <c r="P224" i="9"/>
  <c r="O224" i="9"/>
  <c r="M224" i="9"/>
  <c r="H224" i="9"/>
  <c r="G224" i="9"/>
  <c r="E224" i="9"/>
  <c r="AA224" i="9"/>
  <c r="V1162" i="9" l="1"/>
  <c r="T1163" i="9"/>
  <c r="U1162" i="9"/>
  <c r="F1149" i="9"/>
  <c r="AB1149" i="9"/>
  <c r="AD1149" i="9" s="1"/>
  <c r="D1150" i="9"/>
  <c r="E1149" i="9"/>
  <c r="AC1149" i="9" s="1"/>
  <c r="U1161" i="9"/>
  <c r="V1161" i="9"/>
  <c r="AE225" i="9"/>
  <c r="AD224" i="9"/>
  <c r="AC224" i="9"/>
  <c r="AF225" i="9"/>
  <c r="AB223" i="9"/>
  <c r="P223" i="9"/>
  <c r="O223" i="9"/>
  <c r="M223" i="9"/>
  <c r="H223" i="9"/>
  <c r="G223" i="9"/>
  <c r="E223" i="9"/>
  <c r="AA223" i="9"/>
  <c r="V1163" i="9" l="1"/>
  <c r="T1164" i="9"/>
  <c r="U1163" i="9"/>
  <c r="AB1150" i="9"/>
  <c r="AD1150" i="9" s="1"/>
  <c r="E1150" i="9"/>
  <c r="AC1150" i="9" s="1"/>
  <c r="F1150" i="9"/>
  <c r="D1151" i="9"/>
  <c r="AE224" i="9"/>
  <c r="AD223" i="9"/>
  <c r="AC223" i="9"/>
  <c r="AF224" i="9"/>
  <c r="AB222" i="9"/>
  <c r="P222" i="9"/>
  <c r="O222" i="9"/>
  <c r="M222" i="9"/>
  <c r="H222" i="9"/>
  <c r="G222" i="9"/>
  <c r="E222" i="9"/>
  <c r="AA222" i="9"/>
  <c r="V1164" i="9" l="1"/>
  <c r="T1165" i="9"/>
  <c r="U1164" i="9"/>
  <c r="F1151" i="9"/>
  <c r="D1152" i="9"/>
  <c r="E1151" i="9"/>
  <c r="AC1151" i="9" s="1"/>
  <c r="AB1151" i="9"/>
  <c r="AD1151" i="9" s="1"/>
  <c r="AE223" i="9"/>
  <c r="AD222" i="9"/>
  <c r="AC222" i="9"/>
  <c r="AF223" i="9"/>
  <c r="AB221" i="9"/>
  <c r="P221" i="9"/>
  <c r="O221" i="9"/>
  <c r="M221" i="9"/>
  <c r="AA221" i="9"/>
  <c r="H221" i="9"/>
  <c r="G221" i="9"/>
  <c r="E221" i="9"/>
  <c r="C23" i="11"/>
  <c r="V1165" i="9" l="1"/>
  <c r="T1166" i="9"/>
  <c r="U1165" i="9"/>
  <c r="F1152" i="9"/>
  <c r="D1153" i="9"/>
  <c r="AB1152" i="9"/>
  <c r="AD1152" i="9" s="1"/>
  <c r="E1152" i="9"/>
  <c r="AC1152" i="9" s="1"/>
  <c r="AE222" i="9"/>
  <c r="AD221" i="9"/>
  <c r="AC221" i="9"/>
  <c r="AF222" i="9"/>
  <c r="H220" i="9"/>
  <c r="G220" i="9"/>
  <c r="D220" i="9"/>
  <c r="F220" i="9" s="1"/>
  <c r="P220" i="9"/>
  <c r="O220" i="9"/>
  <c r="M220" i="9"/>
  <c r="AA220" i="9"/>
  <c r="AB219" i="9"/>
  <c r="H219" i="9"/>
  <c r="G219" i="9"/>
  <c r="E219" i="9"/>
  <c r="P219" i="9"/>
  <c r="O219" i="9"/>
  <c r="M219" i="9"/>
  <c r="AA219" i="9"/>
  <c r="P218" i="9"/>
  <c r="O218" i="9"/>
  <c r="L218" i="9"/>
  <c r="N218" i="9" s="1"/>
  <c r="H218" i="9"/>
  <c r="G218" i="9"/>
  <c r="E218" i="9"/>
  <c r="AA218" i="9"/>
  <c r="V1166" i="9" l="1"/>
  <c r="T1167" i="9"/>
  <c r="U1166" i="9"/>
  <c r="AB1153" i="9"/>
  <c r="AD1153" i="9" s="1"/>
  <c r="D1154" i="9"/>
  <c r="F1153" i="9"/>
  <c r="E1153" i="9"/>
  <c r="AC1153" i="9" s="1"/>
  <c r="AD219" i="9"/>
  <c r="AE221" i="9"/>
  <c r="AC219" i="9"/>
  <c r="AE220" i="9"/>
  <c r="AE219" i="9"/>
  <c r="AB220" i="9"/>
  <c r="AD220" i="9" s="1"/>
  <c r="AF221" i="9"/>
  <c r="AF219" i="9"/>
  <c r="AF220" i="9"/>
  <c r="E220" i="9"/>
  <c r="AC220" i="9" s="1"/>
  <c r="M218" i="9"/>
  <c r="AC218" i="9" s="1"/>
  <c r="AB217" i="9"/>
  <c r="AB218" i="9" s="1"/>
  <c r="AD218" i="9" s="1"/>
  <c r="P217" i="9"/>
  <c r="O217" i="9"/>
  <c r="M217" i="9"/>
  <c r="H217" i="9"/>
  <c r="G217" i="9"/>
  <c r="E217" i="9"/>
  <c r="AA217" i="9"/>
  <c r="V1167" i="9" l="1"/>
  <c r="T1168" i="9"/>
  <c r="U1167" i="9"/>
  <c r="AB1154" i="9"/>
  <c r="AD1154" i="9" s="1"/>
  <c r="D1155" i="9"/>
  <c r="E1154" i="9"/>
  <c r="AC1154" i="9" s="1"/>
  <c r="F1154" i="9"/>
  <c r="AE218" i="9"/>
  <c r="AD217" i="9"/>
  <c r="AC217" i="9"/>
  <c r="AF218" i="9"/>
  <c r="AB216" i="9"/>
  <c r="P216" i="9"/>
  <c r="O216" i="9"/>
  <c r="M216" i="9"/>
  <c r="H216" i="9"/>
  <c r="G216" i="9"/>
  <c r="E216" i="9"/>
  <c r="AA216" i="9"/>
  <c r="P215" i="9"/>
  <c r="O215" i="9"/>
  <c r="M215" i="9"/>
  <c r="H215" i="9"/>
  <c r="G215" i="9"/>
  <c r="D215" i="9"/>
  <c r="AA215" i="9"/>
  <c r="AB214" i="9"/>
  <c r="P214" i="9"/>
  <c r="O214" i="9"/>
  <c r="M214" i="9"/>
  <c r="H214" i="9"/>
  <c r="G214" i="9"/>
  <c r="E214" i="9"/>
  <c r="AA214" i="9"/>
  <c r="AB213" i="9"/>
  <c r="P213" i="9"/>
  <c r="O213" i="9"/>
  <c r="M213" i="9"/>
  <c r="H213" i="9"/>
  <c r="G213" i="9"/>
  <c r="E213" i="9"/>
  <c r="AA213" i="9"/>
  <c r="V1168" i="9" l="1"/>
  <c r="T1169" i="9"/>
  <c r="U1168" i="9"/>
  <c r="F1155" i="9"/>
  <c r="AB1155" i="9"/>
  <c r="AD1155" i="9" s="1"/>
  <c r="D1156" i="9"/>
  <c r="E1155" i="9"/>
  <c r="AC1155" i="9" s="1"/>
  <c r="AD213" i="9"/>
  <c r="AF217" i="9"/>
  <c r="AD216" i="9"/>
  <c r="AD214" i="9"/>
  <c r="E215" i="9"/>
  <c r="AC215" i="9" s="1"/>
  <c r="F215" i="9"/>
  <c r="AC216" i="9"/>
  <c r="AC214" i="9"/>
  <c r="AC213" i="9"/>
  <c r="AB215" i="9"/>
  <c r="AD215" i="9" s="1"/>
  <c r="AF214" i="9"/>
  <c r="AE214" i="9"/>
  <c r="AE215" i="9"/>
  <c r="AF215" i="9"/>
  <c r="AE216" i="9"/>
  <c r="AF216" i="9"/>
  <c r="AE217" i="9"/>
  <c r="AB212" i="9"/>
  <c r="P212" i="9"/>
  <c r="O212" i="9"/>
  <c r="M212" i="9"/>
  <c r="H212" i="9"/>
  <c r="G212" i="9"/>
  <c r="E212" i="9"/>
  <c r="AA212" i="9"/>
  <c r="V1169" i="9" l="1"/>
  <c r="T1170" i="9"/>
  <c r="U1169" i="9"/>
  <c r="F1156" i="9"/>
  <c r="D1157" i="9"/>
  <c r="AB1156" i="9"/>
  <c r="AD1156" i="9" s="1"/>
  <c r="E1156" i="9"/>
  <c r="AC1156" i="9" s="1"/>
  <c r="AE213" i="9"/>
  <c r="AD212" i="9"/>
  <c r="AC212" i="9"/>
  <c r="AF213" i="9"/>
  <c r="AB211" i="9"/>
  <c r="P211" i="9"/>
  <c r="O211" i="9"/>
  <c r="M211" i="9"/>
  <c r="H211" i="9"/>
  <c r="G211" i="9"/>
  <c r="E211" i="9"/>
  <c r="AA211" i="9"/>
  <c r="V1170" i="9" l="1"/>
  <c r="T1171" i="9"/>
  <c r="U1170" i="9"/>
  <c r="F1157" i="9"/>
  <c r="AB1157" i="9"/>
  <c r="AD1157" i="9" s="1"/>
  <c r="D1158" i="9"/>
  <c r="E1157" i="9"/>
  <c r="AC1157" i="9" s="1"/>
  <c r="AF212" i="9"/>
  <c r="AD211" i="9"/>
  <c r="AC211" i="9"/>
  <c r="AE212" i="9"/>
  <c r="D11" i="4"/>
  <c r="D12" i="4" s="1"/>
  <c r="AA210" i="9"/>
  <c r="P210" i="9"/>
  <c r="O210" i="9"/>
  <c r="M210" i="9"/>
  <c r="H210" i="9"/>
  <c r="G210" i="9"/>
  <c r="D210" i="9"/>
  <c r="AB209" i="9"/>
  <c r="AA209" i="9"/>
  <c r="P209" i="9"/>
  <c r="O209" i="9"/>
  <c r="M209" i="9"/>
  <c r="H209" i="9"/>
  <c r="G209" i="9"/>
  <c r="E209" i="9"/>
  <c r="AB208" i="9"/>
  <c r="AA208" i="9"/>
  <c r="P208" i="9"/>
  <c r="O208" i="9"/>
  <c r="M208" i="9"/>
  <c r="H208" i="9"/>
  <c r="G208" i="9"/>
  <c r="E208" i="9"/>
  <c r="AB207" i="9"/>
  <c r="AA207" i="9"/>
  <c r="P207" i="9"/>
  <c r="O207" i="9"/>
  <c r="M207" i="9"/>
  <c r="H207" i="9"/>
  <c r="G207" i="9"/>
  <c r="E207" i="9"/>
  <c r="AB206" i="9"/>
  <c r="AA206" i="9"/>
  <c r="P206" i="9"/>
  <c r="O206" i="9"/>
  <c r="M206" i="9"/>
  <c r="H206" i="9"/>
  <c r="G206" i="9"/>
  <c r="E206" i="9"/>
  <c r="AA205" i="9"/>
  <c r="P205" i="9"/>
  <c r="O205" i="9"/>
  <c r="M205" i="9"/>
  <c r="H205" i="9"/>
  <c r="G205" i="9"/>
  <c r="D205" i="9"/>
  <c r="AB204" i="9"/>
  <c r="AA204" i="9"/>
  <c r="P204" i="9"/>
  <c r="O204" i="9"/>
  <c r="M204" i="9"/>
  <c r="H204" i="9"/>
  <c r="G204" i="9"/>
  <c r="E204" i="9"/>
  <c r="AB203" i="9"/>
  <c r="AA203" i="9"/>
  <c r="P203" i="9"/>
  <c r="O203" i="9"/>
  <c r="M203" i="9"/>
  <c r="H203" i="9"/>
  <c r="G203" i="9"/>
  <c r="E203" i="9"/>
  <c r="AB202" i="9"/>
  <c r="AA202" i="9"/>
  <c r="P202" i="9"/>
  <c r="O202" i="9"/>
  <c r="M202" i="9"/>
  <c r="H202" i="9"/>
  <c r="G202" i="9"/>
  <c r="E202" i="9"/>
  <c r="AB201" i="9"/>
  <c r="AA201" i="9"/>
  <c r="P201" i="9"/>
  <c r="O201" i="9"/>
  <c r="M201" i="9"/>
  <c r="H201" i="9"/>
  <c r="G201" i="9"/>
  <c r="E201" i="9"/>
  <c r="AA200" i="9"/>
  <c r="P200" i="9"/>
  <c r="O200" i="9"/>
  <c r="M200" i="9"/>
  <c r="H200" i="9"/>
  <c r="G200" i="9"/>
  <c r="D200" i="9"/>
  <c r="AB199" i="9"/>
  <c r="AA199" i="9"/>
  <c r="P199" i="9"/>
  <c r="O199" i="9"/>
  <c r="M199" i="9"/>
  <c r="H199" i="9"/>
  <c r="G199" i="9"/>
  <c r="E199" i="9"/>
  <c r="AB198" i="9"/>
  <c r="AA198" i="9"/>
  <c r="P198" i="9"/>
  <c r="O198" i="9"/>
  <c r="M198" i="9"/>
  <c r="H198" i="9"/>
  <c r="G198" i="9"/>
  <c r="E198" i="9"/>
  <c r="AB197" i="9"/>
  <c r="AA197" i="9"/>
  <c r="P197" i="9"/>
  <c r="O197" i="9"/>
  <c r="M197" i="9"/>
  <c r="H197" i="9"/>
  <c r="G197" i="9"/>
  <c r="E197" i="9"/>
  <c r="AA196" i="9"/>
  <c r="P196" i="9"/>
  <c r="O196" i="9"/>
  <c r="L196" i="9"/>
  <c r="N196" i="9" s="1"/>
  <c r="H196" i="9"/>
  <c r="G196" i="9"/>
  <c r="E196" i="9"/>
  <c r="AA195" i="9"/>
  <c r="P195" i="9"/>
  <c r="O195" i="9"/>
  <c r="M195" i="9"/>
  <c r="H195" i="9"/>
  <c r="G195" i="9"/>
  <c r="D195" i="9"/>
  <c r="F195" i="9" s="1"/>
  <c r="AB194" i="9"/>
  <c r="AA194" i="9"/>
  <c r="P194" i="9"/>
  <c r="O194" i="9"/>
  <c r="M194" i="9"/>
  <c r="H194" i="9"/>
  <c r="G194" i="9"/>
  <c r="E194" i="9"/>
  <c r="AA193" i="9"/>
  <c r="AD193" i="9" s="1"/>
  <c r="AB192" i="9"/>
  <c r="AA192" i="9"/>
  <c r="P192" i="9"/>
  <c r="O192" i="9"/>
  <c r="M192" i="9"/>
  <c r="H192" i="9"/>
  <c r="G192" i="9"/>
  <c r="E192" i="9"/>
  <c r="AB191" i="9"/>
  <c r="AA191" i="9"/>
  <c r="P191" i="9"/>
  <c r="O191" i="9"/>
  <c r="M191" i="9"/>
  <c r="H191" i="9"/>
  <c r="G191" i="9"/>
  <c r="E191" i="9"/>
  <c r="AA190" i="9"/>
  <c r="P190" i="9"/>
  <c r="O190" i="9"/>
  <c r="M190" i="9"/>
  <c r="H190" i="9"/>
  <c r="G190" i="9"/>
  <c r="D190" i="9"/>
  <c r="AB189" i="9"/>
  <c r="AA189" i="9"/>
  <c r="P189" i="9"/>
  <c r="O189" i="9"/>
  <c r="M189" i="9"/>
  <c r="H189" i="9"/>
  <c r="G189" i="9"/>
  <c r="E189" i="9"/>
  <c r="AB188" i="9"/>
  <c r="AA188" i="9"/>
  <c r="P188" i="9"/>
  <c r="O188" i="9"/>
  <c r="M188" i="9"/>
  <c r="H188" i="9"/>
  <c r="G188" i="9"/>
  <c r="E188" i="9"/>
  <c r="AB187" i="9"/>
  <c r="AA187" i="9"/>
  <c r="P187" i="9"/>
  <c r="O187" i="9"/>
  <c r="M187" i="9"/>
  <c r="H187" i="9"/>
  <c r="G187" i="9"/>
  <c r="E187" i="9"/>
  <c r="AB186" i="9"/>
  <c r="AA186" i="9"/>
  <c r="P186" i="9"/>
  <c r="O186" i="9"/>
  <c r="M186" i="9"/>
  <c r="H186" i="9"/>
  <c r="G186" i="9"/>
  <c r="E186" i="9"/>
  <c r="AA185" i="9"/>
  <c r="P185" i="9"/>
  <c r="O185" i="9"/>
  <c r="M185" i="9"/>
  <c r="H185" i="9"/>
  <c r="G185" i="9"/>
  <c r="D185" i="9"/>
  <c r="AB184" i="9"/>
  <c r="AA184" i="9"/>
  <c r="P184" i="9"/>
  <c r="O184" i="9"/>
  <c r="M184" i="9"/>
  <c r="H184" i="9"/>
  <c r="G184" i="9"/>
  <c r="E184" i="9"/>
  <c r="AB183" i="9"/>
  <c r="AA183" i="9"/>
  <c r="P183" i="9"/>
  <c r="O183" i="9"/>
  <c r="M183" i="9"/>
  <c r="H183" i="9"/>
  <c r="G183" i="9"/>
  <c r="E183" i="9"/>
  <c r="AB182" i="9"/>
  <c r="AA182" i="9"/>
  <c r="P182" i="9"/>
  <c r="O182" i="9"/>
  <c r="M182" i="9"/>
  <c r="H182" i="9"/>
  <c r="G182" i="9"/>
  <c r="E182" i="9"/>
  <c r="AB181" i="9"/>
  <c r="AA181" i="9"/>
  <c r="P181" i="9"/>
  <c r="O181" i="9"/>
  <c r="M181" i="9"/>
  <c r="H181" i="9"/>
  <c r="G181" i="9"/>
  <c r="E181" i="9"/>
  <c r="AA180" i="9"/>
  <c r="P180" i="9"/>
  <c r="O180" i="9"/>
  <c r="M180" i="9"/>
  <c r="H180" i="9"/>
  <c r="G180" i="9"/>
  <c r="D180" i="9"/>
  <c r="AB179" i="9"/>
  <c r="AA179" i="9"/>
  <c r="P179" i="9"/>
  <c r="O179" i="9"/>
  <c r="M179" i="9"/>
  <c r="H179" i="9"/>
  <c r="G179" i="9"/>
  <c r="E179" i="9"/>
  <c r="AB177" i="9"/>
  <c r="AA177" i="9"/>
  <c r="P177" i="9"/>
  <c r="O177" i="9"/>
  <c r="M177" i="9"/>
  <c r="H177" i="9"/>
  <c r="G177" i="9"/>
  <c r="E177" i="9"/>
  <c r="AB176" i="9"/>
  <c r="AA176" i="9"/>
  <c r="P176" i="9"/>
  <c r="O176" i="9"/>
  <c r="M176" i="9"/>
  <c r="H176" i="9"/>
  <c r="G176" i="9"/>
  <c r="E176" i="9"/>
  <c r="AA175" i="9"/>
  <c r="P175" i="9"/>
  <c r="O175" i="9"/>
  <c r="M175" i="9"/>
  <c r="H175" i="9"/>
  <c r="G175" i="9"/>
  <c r="D175" i="9"/>
  <c r="F175" i="9" s="1"/>
  <c r="AA174" i="9"/>
  <c r="P174" i="9"/>
  <c r="O174" i="9"/>
  <c r="L174" i="9"/>
  <c r="N174" i="9" s="1"/>
  <c r="H174" i="9"/>
  <c r="G174" i="9"/>
  <c r="E174" i="9"/>
  <c r="AB173" i="9"/>
  <c r="AB174" i="9" s="1"/>
  <c r="AA173" i="9"/>
  <c r="P173" i="9"/>
  <c r="O173" i="9"/>
  <c r="M173" i="9"/>
  <c r="H173" i="9"/>
  <c r="G173" i="9"/>
  <c r="E173" i="9"/>
  <c r="AB172" i="9"/>
  <c r="AA172" i="9"/>
  <c r="P172" i="9"/>
  <c r="O172" i="9"/>
  <c r="M172" i="9"/>
  <c r="H172" i="9"/>
  <c r="G172" i="9"/>
  <c r="E172" i="9"/>
  <c r="AB171" i="9"/>
  <c r="AA171" i="9"/>
  <c r="P171" i="9"/>
  <c r="O171" i="9"/>
  <c r="M171" i="9"/>
  <c r="H171" i="9"/>
  <c r="G171" i="9"/>
  <c r="E171" i="9"/>
  <c r="AA170" i="9"/>
  <c r="P170" i="9"/>
  <c r="O170" i="9"/>
  <c r="M170" i="9"/>
  <c r="H170" i="9"/>
  <c r="G170" i="9"/>
  <c r="D170" i="9"/>
  <c r="AB169" i="9"/>
  <c r="AA169" i="9"/>
  <c r="P169" i="9"/>
  <c r="O169" i="9"/>
  <c r="M169" i="9"/>
  <c r="H169" i="9"/>
  <c r="G169" i="9"/>
  <c r="E169" i="9"/>
  <c r="AB168" i="9"/>
  <c r="AA168" i="9"/>
  <c r="P168" i="9"/>
  <c r="O168" i="9"/>
  <c r="M168" i="9"/>
  <c r="H168" i="9"/>
  <c r="G168" i="9"/>
  <c r="E168" i="9"/>
  <c r="AB167" i="9"/>
  <c r="AA167" i="9"/>
  <c r="P167" i="9"/>
  <c r="O167" i="9"/>
  <c r="M167" i="9"/>
  <c r="H167" i="9"/>
  <c r="G167" i="9"/>
  <c r="E167" i="9"/>
  <c r="AA166" i="9"/>
  <c r="P166" i="9"/>
  <c r="O166" i="9"/>
  <c r="M166" i="9"/>
  <c r="H166" i="9"/>
  <c r="G166" i="9"/>
  <c r="D166" i="9"/>
  <c r="AB165" i="9"/>
  <c r="AA165" i="9"/>
  <c r="P165" i="9"/>
  <c r="O165" i="9"/>
  <c r="M165" i="9"/>
  <c r="H165" i="9"/>
  <c r="G165" i="9"/>
  <c r="E165" i="9"/>
  <c r="AB164" i="9"/>
  <c r="AA164" i="9"/>
  <c r="P164" i="9"/>
  <c r="O164" i="9"/>
  <c r="M164" i="9"/>
  <c r="H164" i="9"/>
  <c r="G164" i="9"/>
  <c r="E164" i="9"/>
  <c r="AB163" i="9"/>
  <c r="AA163" i="9"/>
  <c r="P163" i="9"/>
  <c r="O163" i="9"/>
  <c r="M163" i="9"/>
  <c r="H163" i="9"/>
  <c r="G163" i="9"/>
  <c r="E163" i="9"/>
  <c r="AB162" i="9"/>
  <c r="AA162" i="9"/>
  <c r="P162" i="9"/>
  <c r="O162" i="9"/>
  <c r="M162" i="9"/>
  <c r="H162" i="9"/>
  <c r="G162" i="9"/>
  <c r="E162" i="9"/>
  <c r="AA161" i="9"/>
  <c r="P161" i="9"/>
  <c r="O161" i="9"/>
  <c r="M161" i="9"/>
  <c r="H161" i="9"/>
  <c r="G161" i="9"/>
  <c r="D161" i="9"/>
  <c r="AB160" i="9"/>
  <c r="AA160" i="9"/>
  <c r="P160" i="9"/>
  <c r="O160" i="9"/>
  <c r="M160" i="9"/>
  <c r="H160" i="9"/>
  <c r="G160" i="9"/>
  <c r="E160" i="9"/>
  <c r="AB159" i="9"/>
  <c r="AA159" i="9"/>
  <c r="P159" i="9"/>
  <c r="O159" i="9"/>
  <c r="M159" i="9"/>
  <c r="H159" i="9"/>
  <c r="G159" i="9"/>
  <c r="E159" i="9"/>
  <c r="AB158" i="9"/>
  <c r="AA158" i="9"/>
  <c r="P158" i="9"/>
  <c r="O158" i="9"/>
  <c r="M158" i="9"/>
  <c r="H158" i="9"/>
  <c r="G158" i="9"/>
  <c r="E158" i="9"/>
  <c r="AB157" i="9"/>
  <c r="AA157" i="9"/>
  <c r="P157" i="9"/>
  <c r="O157" i="9"/>
  <c r="M157" i="9"/>
  <c r="H157" i="9"/>
  <c r="G157" i="9"/>
  <c r="E157" i="9"/>
  <c r="AA156" i="9"/>
  <c r="P156" i="9"/>
  <c r="O156" i="9"/>
  <c r="M156" i="9"/>
  <c r="H156" i="9"/>
  <c r="G156" i="9"/>
  <c r="D156" i="9"/>
  <c r="F156" i="9" s="1"/>
  <c r="AB155" i="9"/>
  <c r="AA155" i="9"/>
  <c r="P155" i="9"/>
  <c r="O155" i="9"/>
  <c r="M155" i="9"/>
  <c r="H155" i="9"/>
  <c r="G155" i="9"/>
  <c r="E155" i="9"/>
  <c r="AA154" i="9"/>
  <c r="P154" i="9"/>
  <c r="O154" i="9"/>
  <c r="L154" i="9"/>
  <c r="N154" i="9" s="1"/>
  <c r="H154" i="9"/>
  <c r="G154" i="9"/>
  <c r="E154" i="9"/>
  <c r="AB153" i="9"/>
  <c r="AB154" i="9" s="1"/>
  <c r="AA153" i="9"/>
  <c r="P153" i="9"/>
  <c r="O153" i="9"/>
  <c r="M153" i="9"/>
  <c r="H153" i="9"/>
  <c r="G153" i="9"/>
  <c r="E153" i="9"/>
  <c r="AB152" i="9"/>
  <c r="AA152" i="9"/>
  <c r="P152" i="9"/>
  <c r="O152" i="9"/>
  <c r="M152" i="9"/>
  <c r="H152" i="9"/>
  <c r="G152" i="9"/>
  <c r="E152" i="9"/>
  <c r="AA151" i="9"/>
  <c r="P151" i="9"/>
  <c r="O151" i="9"/>
  <c r="M151" i="9"/>
  <c r="H151" i="9"/>
  <c r="G151" i="9"/>
  <c r="D151" i="9"/>
  <c r="F151" i="9" s="1"/>
  <c r="AB150" i="9"/>
  <c r="AA150" i="9"/>
  <c r="P150" i="9"/>
  <c r="O150" i="9"/>
  <c r="M150" i="9"/>
  <c r="H150" i="9"/>
  <c r="G150" i="9"/>
  <c r="E150" i="9"/>
  <c r="AB149" i="9"/>
  <c r="AA149" i="9"/>
  <c r="P149" i="9"/>
  <c r="O149" i="9"/>
  <c r="M149" i="9"/>
  <c r="H149" i="9"/>
  <c r="G149" i="9"/>
  <c r="E149" i="9"/>
  <c r="AB148" i="9"/>
  <c r="AA148" i="9"/>
  <c r="P148" i="9"/>
  <c r="O148" i="9"/>
  <c r="M148" i="9"/>
  <c r="H148" i="9"/>
  <c r="G148" i="9"/>
  <c r="E148" i="9"/>
  <c r="AB147" i="9"/>
  <c r="AA147" i="9"/>
  <c r="P147" i="9"/>
  <c r="O147" i="9"/>
  <c r="M147" i="9"/>
  <c r="H147" i="9"/>
  <c r="G147" i="9"/>
  <c r="E147" i="9"/>
  <c r="AA146" i="9"/>
  <c r="P146" i="9"/>
  <c r="O146" i="9"/>
  <c r="M146" i="9"/>
  <c r="H146" i="9"/>
  <c r="G146" i="9"/>
  <c r="D146" i="9"/>
  <c r="F146" i="9" s="1"/>
  <c r="AB145" i="9"/>
  <c r="AA145" i="9"/>
  <c r="P145" i="9"/>
  <c r="O145" i="9"/>
  <c r="M145" i="9"/>
  <c r="H145" i="9"/>
  <c r="G145" i="9"/>
  <c r="E145" i="9"/>
  <c r="AB144" i="9"/>
  <c r="AD144" i="9" s="1"/>
  <c r="P144" i="9"/>
  <c r="O144" i="9"/>
  <c r="M144" i="9"/>
  <c r="H144" i="9"/>
  <c r="G144" i="9"/>
  <c r="E144" i="9"/>
  <c r="AB143" i="9"/>
  <c r="AA143" i="9"/>
  <c r="P143" i="9"/>
  <c r="O143" i="9"/>
  <c r="M143" i="9"/>
  <c r="H143" i="9"/>
  <c r="G143" i="9"/>
  <c r="E143" i="9"/>
  <c r="AB142" i="9"/>
  <c r="AA142" i="9"/>
  <c r="P142" i="9"/>
  <c r="O142" i="9"/>
  <c r="M142" i="9"/>
  <c r="H142" i="9"/>
  <c r="G142" i="9"/>
  <c r="E142" i="9"/>
  <c r="AB141" i="9"/>
  <c r="AA141" i="9"/>
  <c r="P141" i="9"/>
  <c r="O141" i="9"/>
  <c r="M141" i="9"/>
  <c r="AC141" i="9" s="1"/>
  <c r="AB140" i="9"/>
  <c r="AA140" i="9"/>
  <c r="P140" i="9"/>
  <c r="O140" i="9"/>
  <c r="M140" i="9"/>
  <c r="H140" i="9"/>
  <c r="G140" i="9"/>
  <c r="E140" i="9"/>
  <c r="AB139" i="9"/>
  <c r="AA139" i="9"/>
  <c r="P139" i="9"/>
  <c r="O139" i="9"/>
  <c r="M139" i="9"/>
  <c r="H139" i="9"/>
  <c r="G139" i="9"/>
  <c r="E139" i="9"/>
  <c r="AB138" i="9"/>
  <c r="AA138" i="9"/>
  <c r="P138" i="9"/>
  <c r="O138" i="9"/>
  <c r="M138" i="9"/>
  <c r="H138" i="9"/>
  <c r="G138" i="9"/>
  <c r="E138" i="9"/>
  <c r="AB137" i="9"/>
  <c r="AA137" i="9"/>
  <c r="P137" i="9"/>
  <c r="O137" i="9"/>
  <c r="M137" i="9"/>
  <c r="H137" i="9"/>
  <c r="G137" i="9"/>
  <c r="E137" i="9"/>
  <c r="AA136" i="9"/>
  <c r="P136" i="9"/>
  <c r="O136" i="9"/>
  <c r="M136" i="9"/>
  <c r="H136" i="9"/>
  <c r="G136" i="9"/>
  <c r="D136" i="9"/>
  <c r="F136" i="9" s="1"/>
  <c r="AB135" i="9"/>
  <c r="AA135" i="9"/>
  <c r="P135" i="9"/>
  <c r="O135" i="9"/>
  <c r="M135" i="9"/>
  <c r="H135" i="9"/>
  <c r="G135" i="9"/>
  <c r="E135" i="9"/>
  <c r="AB134" i="9"/>
  <c r="AA134" i="9"/>
  <c r="P134" i="9"/>
  <c r="O134" i="9"/>
  <c r="M134" i="9"/>
  <c r="H134" i="9"/>
  <c r="G134" i="9"/>
  <c r="E134" i="9"/>
  <c r="AB133" i="9"/>
  <c r="AA133" i="9"/>
  <c r="P133" i="9"/>
  <c r="O133" i="9"/>
  <c r="M133" i="9"/>
  <c r="H133" i="9"/>
  <c r="G133" i="9"/>
  <c r="E133" i="9"/>
  <c r="AB132" i="9"/>
  <c r="AA132" i="9"/>
  <c r="P132" i="9"/>
  <c r="O132" i="9"/>
  <c r="M132" i="9"/>
  <c r="H132" i="9"/>
  <c r="G132" i="9"/>
  <c r="E132" i="9"/>
  <c r="AA131" i="9"/>
  <c r="P131" i="9"/>
  <c r="O131" i="9"/>
  <c r="L131" i="9"/>
  <c r="H131" i="9"/>
  <c r="G131" i="9"/>
  <c r="D131" i="9"/>
  <c r="F131" i="9" s="1"/>
  <c r="AB130" i="9"/>
  <c r="AA130" i="9"/>
  <c r="P130" i="9"/>
  <c r="O130" i="9"/>
  <c r="M130" i="9"/>
  <c r="H130" i="9"/>
  <c r="G130" i="9"/>
  <c r="E130" i="9"/>
  <c r="AB129" i="9"/>
  <c r="AA129" i="9"/>
  <c r="P129" i="9"/>
  <c r="O129" i="9"/>
  <c r="M129" i="9"/>
  <c r="H129" i="9"/>
  <c r="G129" i="9"/>
  <c r="E129" i="9"/>
  <c r="AB128" i="9"/>
  <c r="AA128" i="9"/>
  <c r="P128" i="9"/>
  <c r="O128" i="9"/>
  <c r="M128" i="9"/>
  <c r="H128" i="9"/>
  <c r="G128" i="9"/>
  <c r="E128" i="9"/>
  <c r="AB127" i="9"/>
  <c r="AA127" i="9"/>
  <c r="P127" i="9"/>
  <c r="O127" i="9"/>
  <c r="M127" i="9"/>
  <c r="H127" i="9"/>
  <c r="G127" i="9"/>
  <c r="E127" i="9"/>
  <c r="AA126" i="9"/>
  <c r="P126" i="9"/>
  <c r="O126" i="9"/>
  <c r="M126" i="9"/>
  <c r="H126" i="9"/>
  <c r="G126" i="9"/>
  <c r="D126" i="9"/>
  <c r="F126" i="9" s="1"/>
  <c r="AB125" i="9"/>
  <c r="AA125" i="9"/>
  <c r="P125" i="9"/>
  <c r="O125" i="9"/>
  <c r="M125" i="9"/>
  <c r="H125" i="9"/>
  <c r="G125" i="9"/>
  <c r="E125" i="9"/>
  <c r="AB124" i="9"/>
  <c r="AA124" i="9"/>
  <c r="P124" i="9"/>
  <c r="O124" i="9"/>
  <c r="M124" i="9"/>
  <c r="H124" i="9"/>
  <c r="G124" i="9"/>
  <c r="E124" i="9"/>
  <c r="AB123" i="9"/>
  <c r="AA123" i="9"/>
  <c r="P123" i="9"/>
  <c r="O123" i="9"/>
  <c r="M123" i="9"/>
  <c r="H123" i="9"/>
  <c r="G123" i="9"/>
  <c r="E123" i="9"/>
  <c r="AA122" i="9"/>
  <c r="P122" i="9"/>
  <c r="O122" i="9"/>
  <c r="M122" i="9"/>
  <c r="H122" i="9"/>
  <c r="G122" i="9"/>
  <c r="D122" i="9"/>
  <c r="F122" i="9" s="1"/>
  <c r="AB121" i="9"/>
  <c r="AA121" i="9"/>
  <c r="P121" i="9"/>
  <c r="O121" i="9"/>
  <c r="M121" i="9"/>
  <c r="H121" i="9"/>
  <c r="G121" i="9"/>
  <c r="E121" i="9"/>
  <c r="AB120" i="9"/>
  <c r="AA120" i="9"/>
  <c r="P120" i="9"/>
  <c r="O120" i="9"/>
  <c r="M120" i="9"/>
  <c r="H120" i="9"/>
  <c r="G120" i="9"/>
  <c r="E120" i="9"/>
  <c r="AB119" i="9"/>
  <c r="AA119" i="9"/>
  <c r="P119" i="9"/>
  <c r="O119" i="9"/>
  <c r="M119" i="9"/>
  <c r="H119" i="9"/>
  <c r="G119" i="9"/>
  <c r="E119" i="9"/>
  <c r="AB118" i="9"/>
  <c r="AA118" i="9"/>
  <c r="P118" i="9"/>
  <c r="O118" i="9"/>
  <c r="M118" i="9"/>
  <c r="H118" i="9"/>
  <c r="G118" i="9"/>
  <c r="E118" i="9"/>
  <c r="AB117" i="9"/>
  <c r="AA117" i="9"/>
  <c r="P117" i="9"/>
  <c r="O117" i="9"/>
  <c r="M117" i="9"/>
  <c r="H117" i="9"/>
  <c r="G117" i="9"/>
  <c r="E117" i="9"/>
  <c r="AA116" i="9"/>
  <c r="P116" i="9"/>
  <c r="O116" i="9"/>
  <c r="M116" i="9"/>
  <c r="H116" i="9"/>
  <c r="G116" i="9"/>
  <c r="D116" i="9"/>
  <c r="F116" i="9" s="1"/>
  <c r="AB115" i="9"/>
  <c r="AA115" i="9"/>
  <c r="P115" i="9"/>
  <c r="O115" i="9"/>
  <c r="M115" i="9"/>
  <c r="H115" i="9"/>
  <c r="G115" i="9"/>
  <c r="E115" i="9"/>
  <c r="AB114" i="9"/>
  <c r="AA114" i="9"/>
  <c r="P114" i="9"/>
  <c r="O114" i="9"/>
  <c r="M114" i="9"/>
  <c r="H114" i="9"/>
  <c r="G114" i="9"/>
  <c r="E114" i="9"/>
  <c r="AB113" i="9"/>
  <c r="AA113" i="9"/>
  <c r="P113" i="9"/>
  <c r="O113" i="9"/>
  <c r="M113" i="9"/>
  <c r="H113" i="9"/>
  <c r="G113" i="9"/>
  <c r="E113" i="9"/>
  <c r="AB112" i="9"/>
  <c r="AA112" i="9"/>
  <c r="P112" i="9"/>
  <c r="O112" i="9"/>
  <c r="M112" i="9"/>
  <c r="H112" i="9"/>
  <c r="G112" i="9"/>
  <c r="E112" i="9"/>
  <c r="AA111" i="9"/>
  <c r="P111" i="9"/>
  <c r="O111" i="9"/>
  <c r="M111" i="9"/>
  <c r="H111" i="9"/>
  <c r="G111" i="9"/>
  <c r="D111" i="9"/>
  <c r="F111" i="9" s="1"/>
  <c r="AB110" i="9"/>
  <c r="AA110" i="9"/>
  <c r="P110" i="9"/>
  <c r="O110" i="9"/>
  <c r="M110" i="9"/>
  <c r="H110" i="9"/>
  <c r="G110" i="9"/>
  <c r="E110" i="9"/>
  <c r="AA109" i="9"/>
  <c r="P109" i="9"/>
  <c r="O109" i="9"/>
  <c r="L109" i="9"/>
  <c r="N109" i="9" s="1"/>
  <c r="H109" i="9"/>
  <c r="G109" i="9"/>
  <c r="E109" i="9"/>
  <c r="AB108" i="9"/>
  <c r="AB109" i="9" s="1"/>
  <c r="AA108" i="9"/>
  <c r="P108" i="9"/>
  <c r="O108" i="9"/>
  <c r="M108" i="9"/>
  <c r="H108" i="9"/>
  <c r="G108" i="9"/>
  <c r="E108" i="9"/>
  <c r="AB107" i="9"/>
  <c r="AA107" i="9"/>
  <c r="P107" i="9"/>
  <c r="O107" i="9"/>
  <c r="M107" i="9"/>
  <c r="H107" i="9"/>
  <c r="G107" i="9"/>
  <c r="E107" i="9"/>
  <c r="AA106" i="9"/>
  <c r="P106" i="9"/>
  <c r="O106" i="9"/>
  <c r="M106" i="9"/>
  <c r="H106" i="9"/>
  <c r="G106" i="9"/>
  <c r="D106" i="9"/>
  <c r="F106" i="9" s="1"/>
  <c r="AB105" i="9"/>
  <c r="AA105" i="9"/>
  <c r="P105" i="9"/>
  <c r="O105" i="9"/>
  <c r="M105" i="9"/>
  <c r="H105" i="9"/>
  <c r="G105" i="9"/>
  <c r="E105" i="9"/>
  <c r="AB104" i="9"/>
  <c r="AA104" i="9"/>
  <c r="P104" i="9"/>
  <c r="O104" i="9"/>
  <c r="M104" i="9"/>
  <c r="H104" i="9"/>
  <c r="G104" i="9"/>
  <c r="E104" i="9"/>
  <c r="AB103" i="9"/>
  <c r="AA103" i="9"/>
  <c r="P103" i="9"/>
  <c r="O103" i="9"/>
  <c r="M103" i="9"/>
  <c r="H103" i="9"/>
  <c r="G103" i="9"/>
  <c r="E103" i="9"/>
  <c r="AB102" i="9"/>
  <c r="AA102" i="9"/>
  <c r="P102" i="9"/>
  <c r="O102" i="9"/>
  <c r="M102" i="9"/>
  <c r="H102" i="9"/>
  <c r="G102" i="9"/>
  <c r="E102" i="9"/>
  <c r="AA101" i="9"/>
  <c r="P101" i="9"/>
  <c r="O101" i="9"/>
  <c r="M101" i="9"/>
  <c r="H101" i="9"/>
  <c r="G101" i="9"/>
  <c r="D101" i="9"/>
  <c r="F101" i="9" s="1"/>
  <c r="AB100" i="9"/>
  <c r="AA100" i="9"/>
  <c r="P100" i="9"/>
  <c r="O100" i="9"/>
  <c r="M100" i="9"/>
  <c r="H100" i="9"/>
  <c r="G100" i="9"/>
  <c r="E100" i="9"/>
  <c r="AB99" i="9"/>
  <c r="AA99" i="9"/>
  <c r="P99" i="9"/>
  <c r="O99" i="9"/>
  <c r="M99" i="9"/>
  <c r="H99" i="9"/>
  <c r="G99" i="9"/>
  <c r="E99" i="9"/>
  <c r="AB98" i="9"/>
  <c r="AA98" i="9"/>
  <c r="P98" i="9"/>
  <c r="O98" i="9"/>
  <c r="M98" i="9"/>
  <c r="H98" i="9"/>
  <c r="G98" i="9"/>
  <c r="E98" i="9"/>
  <c r="AB97" i="9"/>
  <c r="AA97" i="9"/>
  <c r="P97" i="9"/>
  <c r="O97" i="9"/>
  <c r="M97" i="9"/>
  <c r="H97" i="9"/>
  <c r="G97" i="9"/>
  <c r="E97" i="9"/>
  <c r="AA96" i="9"/>
  <c r="P96" i="9"/>
  <c r="O96" i="9"/>
  <c r="M96" i="9"/>
  <c r="H96" i="9"/>
  <c r="G96" i="9"/>
  <c r="D96" i="9"/>
  <c r="F96" i="9" s="1"/>
  <c r="AB95" i="9"/>
  <c r="AA95" i="9"/>
  <c r="P95" i="9"/>
  <c r="O95" i="9"/>
  <c r="M95" i="9"/>
  <c r="H95" i="9"/>
  <c r="G95" i="9"/>
  <c r="E95" i="9"/>
  <c r="AB94" i="9"/>
  <c r="AA94" i="9"/>
  <c r="P94" i="9"/>
  <c r="O94" i="9"/>
  <c r="M94" i="9"/>
  <c r="H94" i="9"/>
  <c r="G94" i="9"/>
  <c r="E94" i="9"/>
  <c r="AB93" i="9"/>
  <c r="AA93" i="9"/>
  <c r="P93" i="9"/>
  <c r="O93" i="9"/>
  <c r="M93" i="9"/>
  <c r="H93" i="9"/>
  <c r="G93" i="9"/>
  <c r="E93" i="9"/>
  <c r="AB92" i="9"/>
  <c r="AA92" i="9"/>
  <c r="P92" i="9"/>
  <c r="O92" i="9"/>
  <c r="M92" i="9"/>
  <c r="H92" i="9"/>
  <c r="G92" i="9"/>
  <c r="E92" i="9"/>
  <c r="AA91" i="9"/>
  <c r="P91" i="9"/>
  <c r="O91" i="9"/>
  <c r="M91" i="9"/>
  <c r="H91" i="9"/>
  <c r="G91" i="9"/>
  <c r="D91" i="9"/>
  <c r="F91" i="9" s="1"/>
  <c r="AB90" i="9"/>
  <c r="AA90" i="9"/>
  <c r="P90" i="9"/>
  <c r="O90" i="9"/>
  <c r="M90" i="9"/>
  <c r="H90" i="9"/>
  <c r="G90" i="9"/>
  <c r="E90" i="9"/>
  <c r="AA89" i="9"/>
  <c r="P89" i="9"/>
  <c r="O89" i="9"/>
  <c r="L89" i="9"/>
  <c r="N89" i="9" s="1"/>
  <c r="H89" i="9"/>
  <c r="G89" i="9"/>
  <c r="E89" i="9"/>
  <c r="AB88" i="9"/>
  <c r="AB89" i="9" s="1"/>
  <c r="AA88" i="9"/>
  <c r="P88" i="9"/>
  <c r="O88" i="9"/>
  <c r="M88" i="9"/>
  <c r="H88" i="9"/>
  <c r="G88" i="9"/>
  <c r="E88" i="9"/>
  <c r="AA87" i="9"/>
  <c r="P87" i="9"/>
  <c r="O87" i="9"/>
  <c r="M87" i="9"/>
  <c r="H87" i="9"/>
  <c r="G87" i="9"/>
  <c r="D87" i="9"/>
  <c r="AB86" i="9"/>
  <c r="AA86" i="9"/>
  <c r="P86" i="9"/>
  <c r="O86" i="9"/>
  <c r="M86" i="9"/>
  <c r="H86" i="9"/>
  <c r="G86" i="9"/>
  <c r="E86" i="9"/>
  <c r="AB85" i="9"/>
  <c r="AA85" i="9"/>
  <c r="P85" i="9"/>
  <c r="O85" i="9"/>
  <c r="M85" i="9"/>
  <c r="H85" i="9"/>
  <c r="G85" i="9"/>
  <c r="E85" i="9"/>
  <c r="AB84" i="9"/>
  <c r="AA84" i="9"/>
  <c r="P84" i="9"/>
  <c r="O84" i="9"/>
  <c r="M84" i="9"/>
  <c r="H84" i="9"/>
  <c r="G84" i="9"/>
  <c r="E84" i="9"/>
  <c r="AB83" i="9"/>
  <c r="AA83" i="9"/>
  <c r="P83" i="9"/>
  <c r="O83" i="9"/>
  <c r="M83" i="9"/>
  <c r="H83" i="9"/>
  <c r="G83" i="9"/>
  <c r="E83" i="9"/>
  <c r="AA82" i="9"/>
  <c r="P82" i="9"/>
  <c r="O82" i="9"/>
  <c r="M82" i="9"/>
  <c r="H82" i="9"/>
  <c r="G82" i="9"/>
  <c r="D82" i="9"/>
  <c r="F82" i="9" s="1"/>
  <c r="AB81" i="9"/>
  <c r="AA81" i="9"/>
  <c r="P81" i="9"/>
  <c r="O81" i="9"/>
  <c r="M81" i="9"/>
  <c r="H81" i="9"/>
  <c r="G81" i="9"/>
  <c r="E81" i="9"/>
  <c r="AB80" i="9"/>
  <c r="AA80" i="9"/>
  <c r="P80" i="9"/>
  <c r="O80" i="9"/>
  <c r="M80" i="9"/>
  <c r="H80" i="9"/>
  <c r="G80" i="9"/>
  <c r="E80" i="9"/>
  <c r="AB79" i="9"/>
  <c r="AA79" i="9"/>
  <c r="P79" i="9"/>
  <c r="O79" i="9"/>
  <c r="M79" i="9"/>
  <c r="H79" i="9"/>
  <c r="G79" i="9"/>
  <c r="E79" i="9"/>
  <c r="AB78" i="9"/>
  <c r="AA78" i="9"/>
  <c r="P78" i="9"/>
  <c r="O78" i="9"/>
  <c r="M78" i="9"/>
  <c r="H78" i="9"/>
  <c r="G78" i="9"/>
  <c r="E78" i="9"/>
  <c r="AA77" i="9"/>
  <c r="P77" i="9"/>
  <c r="O77" i="9"/>
  <c r="M77" i="9"/>
  <c r="H77" i="9"/>
  <c r="G77" i="9"/>
  <c r="D77" i="9"/>
  <c r="AB76" i="9"/>
  <c r="AA76" i="9"/>
  <c r="P76" i="9"/>
  <c r="O76" i="9"/>
  <c r="M76" i="9"/>
  <c r="H76" i="9"/>
  <c r="G76" i="9"/>
  <c r="E76" i="9"/>
  <c r="AB75" i="9"/>
  <c r="AA75" i="9"/>
  <c r="P75" i="9"/>
  <c r="O75" i="9"/>
  <c r="M75" i="9"/>
  <c r="H75" i="9"/>
  <c r="G75" i="9"/>
  <c r="E75" i="9"/>
  <c r="AB74" i="9"/>
  <c r="AA74" i="9"/>
  <c r="P74" i="9"/>
  <c r="O74" i="9"/>
  <c r="M74" i="9"/>
  <c r="H74" i="9"/>
  <c r="G74" i="9"/>
  <c r="E74" i="9"/>
  <c r="AB73" i="9"/>
  <c r="AA73" i="9"/>
  <c r="P73" i="9"/>
  <c r="O73" i="9"/>
  <c r="M73" i="9"/>
  <c r="H73" i="9"/>
  <c r="G73" i="9"/>
  <c r="E73" i="9"/>
  <c r="AA72" i="9"/>
  <c r="P72" i="9"/>
  <c r="O72" i="9"/>
  <c r="M72" i="9"/>
  <c r="H72" i="9"/>
  <c r="G72" i="9"/>
  <c r="D72" i="9"/>
  <c r="AB71" i="9"/>
  <c r="AA71" i="9"/>
  <c r="P71" i="9"/>
  <c r="O71" i="9"/>
  <c r="M71" i="9"/>
  <c r="H71" i="9"/>
  <c r="G71" i="9"/>
  <c r="E71" i="9"/>
  <c r="AB70" i="9"/>
  <c r="AA70" i="9"/>
  <c r="P70" i="9"/>
  <c r="O70" i="9"/>
  <c r="M70" i="9"/>
  <c r="H70" i="9"/>
  <c r="G70" i="9"/>
  <c r="E70" i="9"/>
  <c r="AB69" i="9"/>
  <c r="AA69" i="9"/>
  <c r="P69" i="9"/>
  <c r="O69" i="9"/>
  <c r="M69" i="9"/>
  <c r="H69" i="9"/>
  <c r="G69" i="9"/>
  <c r="E69" i="9"/>
  <c r="AB68" i="9"/>
  <c r="AA68" i="9"/>
  <c r="P68" i="9"/>
  <c r="O68" i="9"/>
  <c r="M68" i="9"/>
  <c r="H68" i="9"/>
  <c r="G68" i="9"/>
  <c r="E68" i="9"/>
  <c r="AA67" i="9"/>
  <c r="P67" i="9"/>
  <c r="O67" i="9"/>
  <c r="L67" i="9"/>
  <c r="H67" i="9"/>
  <c r="G67" i="9"/>
  <c r="D67" i="9"/>
  <c r="F67" i="9" s="1"/>
  <c r="AB66" i="9"/>
  <c r="AB67" i="9" s="1"/>
  <c r="AA66" i="9"/>
  <c r="P66" i="9"/>
  <c r="O66" i="9"/>
  <c r="M66" i="9"/>
  <c r="H66" i="9"/>
  <c r="G66" i="9"/>
  <c r="E66" i="9"/>
  <c r="AB65" i="9"/>
  <c r="AA65" i="9"/>
  <c r="P65" i="9"/>
  <c r="O65" i="9"/>
  <c r="M65" i="9"/>
  <c r="H65" i="9"/>
  <c r="G65" i="9"/>
  <c r="E65" i="9"/>
  <c r="AA64" i="9"/>
  <c r="P64" i="9"/>
  <c r="O64" i="9"/>
  <c r="M64" i="9"/>
  <c r="H64" i="9"/>
  <c r="G64" i="9"/>
  <c r="D64" i="9"/>
  <c r="F64" i="9" s="1"/>
  <c r="AB63" i="9"/>
  <c r="AA63" i="9"/>
  <c r="P63" i="9"/>
  <c r="O63" i="9"/>
  <c r="M63" i="9"/>
  <c r="H63" i="9"/>
  <c r="G63" i="9"/>
  <c r="E63" i="9"/>
  <c r="AB62" i="9"/>
  <c r="AA62" i="9"/>
  <c r="P62" i="9"/>
  <c r="O62" i="9"/>
  <c r="M62" i="9"/>
  <c r="H62" i="9"/>
  <c r="G62" i="9"/>
  <c r="E62" i="9"/>
  <c r="AB61" i="9"/>
  <c r="AA61" i="9"/>
  <c r="P61" i="9"/>
  <c r="O61" i="9"/>
  <c r="M61" i="9"/>
  <c r="H61" i="9"/>
  <c r="G61" i="9"/>
  <c r="E61" i="9"/>
  <c r="AB60" i="9"/>
  <c r="AA60" i="9"/>
  <c r="P60" i="9"/>
  <c r="O60" i="9"/>
  <c r="M60" i="9"/>
  <c r="H60" i="9"/>
  <c r="G60" i="9"/>
  <c r="E60" i="9"/>
  <c r="AA59" i="9"/>
  <c r="P59" i="9"/>
  <c r="O59" i="9"/>
  <c r="M59" i="9"/>
  <c r="H59" i="9"/>
  <c r="G59" i="9"/>
  <c r="D59" i="9"/>
  <c r="AB58" i="9"/>
  <c r="AA58" i="9"/>
  <c r="P58" i="9"/>
  <c r="O58" i="9"/>
  <c r="M58" i="9"/>
  <c r="H58" i="9"/>
  <c r="G58" i="9"/>
  <c r="E58" i="9"/>
  <c r="AB57" i="9"/>
  <c r="AA57" i="9"/>
  <c r="P57" i="9"/>
  <c r="O57" i="9"/>
  <c r="M57" i="9"/>
  <c r="H57" i="9"/>
  <c r="G57" i="9"/>
  <c r="E57" i="9"/>
  <c r="AB56" i="9"/>
  <c r="AA56" i="9"/>
  <c r="P56" i="9"/>
  <c r="O56" i="9"/>
  <c r="M56" i="9"/>
  <c r="H56" i="9"/>
  <c r="G56" i="9"/>
  <c r="E56" i="9"/>
  <c r="AB55" i="9"/>
  <c r="AA55" i="9"/>
  <c r="P55" i="9"/>
  <c r="O55" i="9"/>
  <c r="M55" i="9"/>
  <c r="H55" i="9"/>
  <c r="G55" i="9"/>
  <c r="E55" i="9"/>
  <c r="AA54" i="9"/>
  <c r="P54" i="9"/>
  <c r="O54" i="9"/>
  <c r="M54" i="9"/>
  <c r="H54" i="9"/>
  <c r="G54" i="9"/>
  <c r="D54" i="9"/>
  <c r="AB53" i="9"/>
  <c r="AA53" i="9"/>
  <c r="P53" i="9"/>
  <c r="O53" i="9"/>
  <c r="M53" i="9"/>
  <c r="H53" i="9"/>
  <c r="G53" i="9"/>
  <c r="E53" i="9"/>
  <c r="AB52" i="9"/>
  <c r="AA52" i="9"/>
  <c r="P52" i="9"/>
  <c r="O52" i="9"/>
  <c r="M52" i="9"/>
  <c r="H52" i="9"/>
  <c r="G52" i="9"/>
  <c r="E52" i="9"/>
  <c r="AB51" i="9"/>
  <c r="AA51" i="9"/>
  <c r="P51" i="9"/>
  <c r="O51" i="9"/>
  <c r="M51" i="9"/>
  <c r="H51" i="9"/>
  <c r="G51" i="9"/>
  <c r="E51" i="9"/>
  <c r="AB50" i="9"/>
  <c r="AA50" i="9"/>
  <c r="P50" i="9"/>
  <c r="O50" i="9"/>
  <c r="M50" i="9"/>
  <c r="H50" i="9"/>
  <c r="G50" i="9"/>
  <c r="E50" i="9"/>
  <c r="AA49" i="9"/>
  <c r="P49" i="9"/>
  <c r="O49" i="9"/>
  <c r="M49" i="9"/>
  <c r="H49" i="9"/>
  <c r="G49" i="9"/>
  <c r="D49" i="9"/>
  <c r="AB48" i="9"/>
  <c r="AA48" i="9"/>
  <c r="P48" i="9"/>
  <c r="O48" i="9"/>
  <c r="M48" i="9"/>
  <c r="H48" i="9"/>
  <c r="G48" i="9"/>
  <c r="E48" i="9"/>
  <c r="AA47" i="9"/>
  <c r="P47" i="9"/>
  <c r="O47" i="9"/>
  <c r="L47" i="9"/>
  <c r="N47" i="9" s="1"/>
  <c r="H47" i="9"/>
  <c r="G47" i="9"/>
  <c r="E47" i="9"/>
  <c r="AB46" i="9"/>
  <c r="AB47" i="9" s="1"/>
  <c r="AA46" i="9"/>
  <c r="P46" i="9"/>
  <c r="O46" i="9"/>
  <c r="M46" i="9"/>
  <c r="H46" i="9"/>
  <c r="G46" i="9"/>
  <c r="E46" i="9"/>
  <c r="AB45" i="9"/>
  <c r="AA45" i="9"/>
  <c r="P45" i="9"/>
  <c r="O45" i="9"/>
  <c r="M45" i="9"/>
  <c r="H45" i="9"/>
  <c r="G45" i="9"/>
  <c r="E45" i="9"/>
  <c r="AA44" i="9"/>
  <c r="P44" i="9"/>
  <c r="O44" i="9"/>
  <c r="M44" i="9"/>
  <c r="H44" i="9"/>
  <c r="G44" i="9"/>
  <c r="D44" i="9"/>
  <c r="F44" i="9" s="1"/>
  <c r="AB43" i="9"/>
  <c r="AA43" i="9"/>
  <c r="P43" i="9"/>
  <c r="O43" i="9"/>
  <c r="M43" i="9"/>
  <c r="H43" i="9"/>
  <c r="G43" i="9"/>
  <c r="E43" i="9"/>
  <c r="AB42" i="9"/>
  <c r="AA42" i="9"/>
  <c r="P42" i="9"/>
  <c r="O42" i="9"/>
  <c r="M42" i="9"/>
  <c r="H42" i="9"/>
  <c r="G42" i="9"/>
  <c r="E42" i="9"/>
  <c r="AB41" i="9"/>
  <c r="AA41" i="9"/>
  <c r="P41" i="9"/>
  <c r="O41" i="9"/>
  <c r="M41" i="9"/>
  <c r="H41" i="9"/>
  <c r="G41" i="9"/>
  <c r="E41" i="9"/>
  <c r="AB40" i="9"/>
  <c r="AA40" i="9"/>
  <c r="P40" i="9"/>
  <c r="O40" i="9"/>
  <c r="M40" i="9"/>
  <c r="H40" i="9"/>
  <c r="G40" i="9"/>
  <c r="E40" i="9"/>
  <c r="AA39" i="9"/>
  <c r="P39" i="9"/>
  <c r="O39" i="9"/>
  <c r="M39" i="9"/>
  <c r="H39" i="9"/>
  <c r="G39" i="9"/>
  <c r="D39" i="9"/>
  <c r="F39" i="9" s="1"/>
  <c r="AB38" i="9"/>
  <c r="AA38" i="9"/>
  <c r="P38" i="9"/>
  <c r="O38" i="9"/>
  <c r="M38" i="9"/>
  <c r="H38" i="9"/>
  <c r="G38" i="9"/>
  <c r="E38" i="9"/>
  <c r="AB37" i="9"/>
  <c r="AA37" i="9"/>
  <c r="P37" i="9"/>
  <c r="O37" i="9"/>
  <c r="M37" i="9"/>
  <c r="H37" i="9"/>
  <c r="G37" i="9"/>
  <c r="E37" i="9"/>
  <c r="AB36" i="9"/>
  <c r="AA36" i="9"/>
  <c r="P36" i="9"/>
  <c r="O36" i="9"/>
  <c r="M36" i="9"/>
  <c r="H36" i="9"/>
  <c r="G36" i="9"/>
  <c r="E36" i="9"/>
  <c r="AB35" i="9"/>
  <c r="AA35" i="9"/>
  <c r="P35" i="9"/>
  <c r="O35" i="9"/>
  <c r="M35" i="9"/>
  <c r="H35" i="9"/>
  <c r="G35" i="9"/>
  <c r="E35" i="9"/>
  <c r="AA34" i="9"/>
  <c r="P34" i="9"/>
  <c r="O34" i="9"/>
  <c r="M34" i="9"/>
  <c r="H34" i="9"/>
  <c r="G34" i="9"/>
  <c r="D34" i="9"/>
  <c r="F34" i="9" s="1"/>
  <c r="AB33" i="9"/>
  <c r="AA33" i="9"/>
  <c r="P33" i="9"/>
  <c r="O33" i="9"/>
  <c r="M33" i="9"/>
  <c r="H33" i="9"/>
  <c r="G33" i="9"/>
  <c r="E33" i="9"/>
  <c r="AB32" i="9"/>
  <c r="AA32" i="9"/>
  <c r="P32" i="9"/>
  <c r="O32" i="9"/>
  <c r="M32" i="9"/>
  <c r="H32" i="9"/>
  <c r="G32" i="9"/>
  <c r="E32" i="9"/>
  <c r="AB31" i="9"/>
  <c r="AA31" i="9"/>
  <c r="P31" i="9"/>
  <c r="O31" i="9"/>
  <c r="M31" i="9"/>
  <c r="H31" i="9"/>
  <c r="G31" i="9"/>
  <c r="E31" i="9"/>
  <c r="AB30" i="9"/>
  <c r="AA30" i="9"/>
  <c r="P30" i="9"/>
  <c r="O30" i="9"/>
  <c r="M30" i="9"/>
  <c r="H30" i="9"/>
  <c r="G30" i="9"/>
  <c r="E30" i="9"/>
  <c r="AA29" i="9"/>
  <c r="P29" i="9"/>
  <c r="O29" i="9"/>
  <c r="M29" i="9"/>
  <c r="H29" i="9"/>
  <c r="G29" i="9"/>
  <c r="D29" i="9"/>
  <c r="F29" i="9" s="1"/>
  <c r="AA28" i="9"/>
  <c r="P28" i="9"/>
  <c r="O28" i="9"/>
  <c r="L28" i="9"/>
  <c r="N28" i="9" s="1"/>
  <c r="H28" i="9"/>
  <c r="G28" i="9"/>
  <c r="E28" i="9"/>
  <c r="AB27" i="9"/>
  <c r="AB28" i="9" s="1"/>
  <c r="AA27" i="9"/>
  <c r="P27" i="9"/>
  <c r="O27" i="9"/>
  <c r="M27" i="9"/>
  <c r="H27" i="9"/>
  <c r="G27" i="9"/>
  <c r="E27" i="9"/>
  <c r="AB26" i="9"/>
  <c r="AA26" i="9"/>
  <c r="P26" i="9"/>
  <c r="O26" i="9"/>
  <c r="M26" i="9"/>
  <c r="H26" i="9"/>
  <c r="G26" i="9"/>
  <c r="E26" i="9"/>
  <c r="AA25" i="9"/>
  <c r="P25" i="9"/>
  <c r="O25" i="9"/>
  <c r="M25" i="9"/>
  <c r="H25" i="9"/>
  <c r="G25" i="9"/>
  <c r="D25" i="9"/>
  <c r="AB24" i="9"/>
  <c r="AA24" i="9"/>
  <c r="P24" i="9"/>
  <c r="O24" i="9"/>
  <c r="M24" i="9"/>
  <c r="H24" i="9"/>
  <c r="G24" i="9"/>
  <c r="E24" i="9"/>
  <c r="AB23" i="9"/>
  <c r="AA23" i="9"/>
  <c r="P23" i="9"/>
  <c r="O23" i="9"/>
  <c r="M23" i="9"/>
  <c r="H23" i="9"/>
  <c r="G23" i="9"/>
  <c r="E23" i="9"/>
  <c r="AB22" i="9"/>
  <c r="AA22" i="9"/>
  <c r="P22" i="9"/>
  <c r="O22" i="9"/>
  <c r="M22" i="9"/>
  <c r="H22" i="9"/>
  <c r="G22" i="9"/>
  <c r="E22" i="9"/>
  <c r="AA21" i="9"/>
  <c r="AD21" i="9" s="1"/>
  <c r="P21" i="9"/>
  <c r="O21" i="9"/>
  <c r="M21" i="9"/>
  <c r="H21" i="9"/>
  <c r="G21" i="9"/>
  <c r="E21" i="9"/>
  <c r="AA20" i="9"/>
  <c r="P20" i="9"/>
  <c r="O20" i="9"/>
  <c r="M20" i="9"/>
  <c r="H20" i="9"/>
  <c r="G20" i="9"/>
  <c r="D20" i="9"/>
  <c r="AB19" i="9"/>
  <c r="AA19" i="9"/>
  <c r="P19" i="9"/>
  <c r="O19" i="9"/>
  <c r="M19" i="9"/>
  <c r="H19" i="9"/>
  <c r="G19" i="9"/>
  <c r="E19" i="9"/>
  <c r="AB18" i="9"/>
  <c r="AA18" i="9"/>
  <c r="P18" i="9"/>
  <c r="O18" i="9"/>
  <c r="M18" i="9"/>
  <c r="H18" i="9"/>
  <c r="G18" i="9"/>
  <c r="E18" i="9"/>
  <c r="AB17" i="9"/>
  <c r="AA17" i="9"/>
  <c r="P17" i="9"/>
  <c r="O17" i="9"/>
  <c r="M17" i="9"/>
  <c r="H17" i="9"/>
  <c r="G17" i="9"/>
  <c r="E17" i="9"/>
  <c r="AB16" i="9"/>
  <c r="AA16" i="9"/>
  <c r="P16" i="9"/>
  <c r="O16" i="9"/>
  <c r="M16" i="9"/>
  <c r="H16" i="9"/>
  <c r="G16" i="9"/>
  <c r="E16" i="9"/>
  <c r="AA15" i="9"/>
  <c r="P15" i="9"/>
  <c r="O15" i="9"/>
  <c r="M15" i="9"/>
  <c r="H15" i="9"/>
  <c r="G15" i="9"/>
  <c r="D15" i="9"/>
  <c r="AB14" i="9"/>
  <c r="AA14" i="9"/>
  <c r="P14" i="9"/>
  <c r="O14" i="9"/>
  <c r="M14" i="9"/>
  <c r="H14" i="9"/>
  <c r="G14" i="9"/>
  <c r="E14" i="9"/>
  <c r="AB13" i="9"/>
  <c r="AA13" i="9"/>
  <c r="P13" i="9"/>
  <c r="O13" i="9"/>
  <c r="M13" i="9"/>
  <c r="H13" i="9"/>
  <c r="G13" i="9"/>
  <c r="E13" i="9"/>
  <c r="AB12" i="9"/>
  <c r="AA12" i="9"/>
  <c r="P12" i="9"/>
  <c r="O12" i="9"/>
  <c r="M12" i="9"/>
  <c r="H12" i="9"/>
  <c r="G12" i="9"/>
  <c r="E12" i="9"/>
  <c r="AB11" i="9"/>
  <c r="AA11" i="9"/>
  <c r="P11" i="9"/>
  <c r="O11" i="9"/>
  <c r="M11" i="9"/>
  <c r="H11" i="9"/>
  <c r="G11" i="9"/>
  <c r="E11" i="9"/>
  <c r="AA10" i="9"/>
  <c r="P10" i="9"/>
  <c r="O10" i="9"/>
  <c r="M10" i="9"/>
  <c r="H10" i="9"/>
  <c r="G10" i="9"/>
  <c r="D10" i="9"/>
  <c r="AB9" i="9"/>
  <c r="AA9" i="9"/>
  <c r="P9" i="9"/>
  <c r="O9" i="9"/>
  <c r="M9" i="9"/>
  <c r="H9" i="9"/>
  <c r="G9" i="9"/>
  <c r="E9" i="9"/>
  <c r="AB8" i="9"/>
  <c r="AA8" i="9"/>
  <c r="P8" i="9"/>
  <c r="O8" i="9"/>
  <c r="M8" i="9"/>
  <c r="H8" i="9"/>
  <c r="G8" i="9"/>
  <c r="E8" i="9"/>
  <c r="AB7" i="9"/>
  <c r="AA7" i="9"/>
  <c r="P7" i="9"/>
  <c r="O7" i="9"/>
  <c r="M7" i="9"/>
  <c r="H7" i="9"/>
  <c r="G7" i="9"/>
  <c r="E7" i="9"/>
  <c r="AB6" i="9"/>
  <c r="AA6" i="9"/>
  <c r="P6" i="9"/>
  <c r="O6" i="9"/>
  <c r="M6" i="9"/>
  <c r="H6" i="9"/>
  <c r="G6" i="9"/>
  <c r="E6" i="9"/>
  <c r="AB5" i="9"/>
  <c r="AA5" i="9"/>
  <c r="P5" i="9"/>
  <c r="O5" i="9"/>
  <c r="M5" i="9"/>
  <c r="H5" i="9"/>
  <c r="G5" i="9"/>
  <c r="E5" i="9"/>
  <c r="AB4" i="9"/>
  <c r="AA4" i="9"/>
  <c r="M4" i="9"/>
  <c r="E4" i="9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Y4" i="7"/>
  <c r="V5" i="7" s="1"/>
  <c r="V1171" i="9" l="1"/>
  <c r="T1172" i="9"/>
  <c r="U1171" i="9"/>
  <c r="F1158" i="9"/>
  <c r="AB1158" i="9"/>
  <c r="AD1158" i="9" s="1"/>
  <c r="D1159" i="9"/>
  <c r="E1158" i="9"/>
  <c r="AC1158" i="9" s="1"/>
  <c r="AD132" i="9"/>
  <c r="AD133" i="9"/>
  <c r="AD186" i="9"/>
  <c r="AD187" i="9"/>
  <c r="AD188" i="9"/>
  <c r="AD134" i="9"/>
  <c r="AD189" i="9"/>
  <c r="AD26" i="9"/>
  <c r="AD27" i="9"/>
  <c r="AD55" i="9"/>
  <c r="AD56" i="9"/>
  <c r="AD57" i="9"/>
  <c r="AD58" i="9"/>
  <c r="AD90" i="9"/>
  <c r="AD123" i="9"/>
  <c r="AD124" i="9"/>
  <c r="AD125" i="9"/>
  <c r="AD147" i="9"/>
  <c r="AD148" i="9"/>
  <c r="AD149" i="9"/>
  <c r="AD150" i="9"/>
  <c r="AD16" i="9"/>
  <c r="AD78" i="9"/>
  <c r="AD79" i="9"/>
  <c r="AD80" i="9"/>
  <c r="AD81" i="9"/>
  <c r="AD5" i="9"/>
  <c r="AD6" i="9"/>
  <c r="AD110" i="9"/>
  <c r="AD17" i="9"/>
  <c r="AD162" i="9"/>
  <c r="AD194" i="9"/>
  <c r="AD135" i="9"/>
  <c r="AD28" i="9"/>
  <c r="AD45" i="9"/>
  <c r="AD46" i="9"/>
  <c r="AD167" i="9"/>
  <c r="AD169" i="9"/>
  <c r="AD203" i="9"/>
  <c r="AD7" i="9"/>
  <c r="AD191" i="9"/>
  <c r="AD192" i="9"/>
  <c r="AD18" i="9"/>
  <c r="AD204" i="9"/>
  <c r="AD8" i="9"/>
  <c r="AD155" i="9"/>
  <c r="AD201" i="9"/>
  <c r="AD202" i="9"/>
  <c r="AD30" i="9"/>
  <c r="AD31" i="9"/>
  <c r="AD32" i="9"/>
  <c r="AD33" i="9"/>
  <c r="AD65" i="9"/>
  <c r="AD66" i="9"/>
  <c r="AD67" i="9"/>
  <c r="AD97" i="9"/>
  <c r="AD98" i="9"/>
  <c r="AD99" i="9"/>
  <c r="AD100" i="9"/>
  <c r="AD176" i="9"/>
  <c r="AD177" i="9"/>
  <c r="AD179" i="9"/>
  <c r="AD19" i="9"/>
  <c r="AD47" i="9"/>
  <c r="AD22" i="9"/>
  <c r="AD23" i="9"/>
  <c r="AD24" i="9"/>
  <c r="AD50" i="9"/>
  <c r="AD51" i="9"/>
  <c r="AD52" i="9"/>
  <c r="AD53" i="9"/>
  <c r="AD88" i="9"/>
  <c r="AD89" i="9"/>
  <c r="AD117" i="9"/>
  <c r="AD118" i="9"/>
  <c r="AD119" i="9"/>
  <c r="AD120" i="9"/>
  <c r="AD197" i="9"/>
  <c r="AD168" i="9"/>
  <c r="AD9" i="9"/>
  <c r="AD35" i="9"/>
  <c r="AD36" i="9"/>
  <c r="AD37" i="9"/>
  <c r="AD38" i="9"/>
  <c r="AD68" i="9"/>
  <c r="AD69" i="9"/>
  <c r="AD70" i="9"/>
  <c r="AD71" i="9"/>
  <c r="AD102" i="9"/>
  <c r="AD103" i="9"/>
  <c r="AD104" i="9"/>
  <c r="AD105" i="9"/>
  <c r="AD137" i="9"/>
  <c r="AD138" i="9"/>
  <c r="AD139" i="9"/>
  <c r="AD140" i="9"/>
  <c r="AD157" i="9"/>
  <c r="AD158" i="9"/>
  <c r="AD159" i="9"/>
  <c r="AD160" i="9"/>
  <c r="AD121" i="9"/>
  <c r="AF145" i="9"/>
  <c r="AD145" i="9"/>
  <c r="E185" i="9"/>
  <c r="AC185" i="9" s="1"/>
  <c r="F185" i="9"/>
  <c r="AD48" i="9"/>
  <c r="AB59" i="9"/>
  <c r="AD59" i="9" s="1"/>
  <c r="F59" i="9"/>
  <c r="AD83" i="9"/>
  <c r="AD84" i="9"/>
  <c r="AD85" i="9"/>
  <c r="AD86" i="9"/>
  <c r="AD112" i="9"/>
  <c r="AD113" i="9"/>
  <c r="AD114" i="9"/>
  <c r="AD115" i="9"/>
  <c r="AD141" i="9"/>
  <c r="AD142" i="9"/>
  <c r="AD143" i="9"/>
  <c r="AD171" i="9"/>
  <c r="AD172" i="9"/>
  <c r="AD173" i="9"/>
  <c r="AD174" i="9"/>
  <c r="E180" i="9"/>
  <c r="AC180" i="9" s="1"/>
  <c r="F180" i="9"/>
  <c r="AD206" i="9"/>
  <c r="AD207" i="9"/>
  <c r="AD208" i="9"/>
  <c r="AD209" i="9"/>
  <c r="AB25" i="9"/>
  <c r="AD25" i="9" s="1"/>
  <c r="F25" i="9"/>
  <c r="AB54" i="9"/>
  <c r="AD54" i="9" s="1"/>
  <c r="F54" i="9"/>
  <c r="M67" i="9"/>
  <c r="N67" i="9"/>
  <c r="E190" i="9"/>
  <c r="AC190" i="9" s="1"/>
  <c r="F190" i="9"/>
  <c r="AD11" i="9"/>
  <c r="AD12" i="9"/>
  <c r="AD13" i="9"/>
  <c r="AD14" i="9"/>
  <c r="AD40" i="9"/>
  <c r="AD41" i="9"/>
  <c r="AD42" i="9"/>
  <c r="AD43" i="9"/>
  <c r="AB49" i="9"/>
  <c r="AD49" i="9" s="1"/>
  <c r="F49" i="9"/>
  <c r="AD73" i="9"/>
  <c r="AD74" i="9"/>
  <c r="AD75" i="9"/>
  <c r="AD76" i="9"/>
  <c r="E87" i="9"/>
  <c r="AC87" i="9" s="1"/>
  <c r="F87" i="9"/>
  <c r="AD107" i="9"/>
  <c r="AD108" i="9"/>
  <c r="AD109" i="9"/>
  <c r="M131" i="9"/>
  <c r="N131" i="9"/>
  <c r="AD163" i="9"/>
  <c r="AD164" i="9"/>
  <c r="AD165" i="9"/>
  <c r="AD198" i="9"/>
  <c r="AD199" i="9"/>
  <c r="E210" i="9"/>
  <c r="AC210" i="9" s="1"/>
  <c r="F210" i="9"/>
  <c r="AB20" i="9"/>
  <c r="AD20" i="9" s="1"/>
  <c r="F20" i="9"/>
  <c r="AB170" i="9"/>
  <c r="AD170" i="9" s="1"/>
  <c r="F170" i="9"/>
  <c r="E205" i="9"/>
  <c r="AC205" i="9" s="1"/>
  <c r="F205" i="9"/>
  <c r="AB15" i="9"/>
  <c r="AD15" i="9" s="1"/>
  <c r="F15" i="9"/>
  <c r="AB77" i="9"/>
  <c r="AD77" i="9" s="1"/>
  <c r="F77" i="9"/>
  <c r="E166" i="9"/>
  <c r="AC166" i="9" s="1"/>
  <c r="F166" i="9"/>
  <c r="E200" i="9"/>
  <c r="AC200" i="9" s="1"/>
  <c r="F200" i="9"/>
  <c r="AB10" i="9"/>
  <c r="AD10" i="9" s="1"/>
  <c r="F10" i="9"/>
  <c r="AD60" i="9"/>
  <c r="AD61" i="9"/>
  <c r="AD62" i="9"/>
  <c r="AD63" i="9"/>
  <c r="AB72" i="9"/>
  <c r="AD72" i="9" s="1"/>
  <c r="F72" i="9"/>
  <c r="AD92" i="9"/>
  <c r="AD93" i="9"/>
  <c r="AD94" i="9"/>
  <c r="AD95" i="9"/>
  <c r="AD127" i="9"/>
  <c r="AD128" i="9"/>
  <c r="AD129" i="9"/>
  <c r="AD130" i="9"/>
  <c r="AD152" i="9"/>
  <c r="AD153" i="9"/>
  <c r="AD154" i="9"/>
  <c r="E161" i="9"/>
  <c r="AC161" i="9" s="1"/>
  <c r="F161" i="9"/>
  <c r="AD181" i="9"/>
  <c r="AD182" i="9"/>
  <c r="AD183" i="9"/>
  <c r="AD184" i="9"/>
  <c r="AC209" i="9"/>
  <c r="AC169" i="9"/>
  <c r="AC194" i="9"/>
  <c r="AC204" i="9"/>
  <c r="AC88" i="9"/>
  <c r="AC201" i="9"/>
  <c r="AC207" i="9"/>
  <c r="AC41" i="9"/>
  <c r="AC51" i="9"/>
  <c r="AC125" i="9"/>
  <c r="AC160" i="9"/>
  <c r="AC202" i="9"/>
  <c r="AC119" i="9"/>
  <c r="AC46" i="9"/>
  <c r="AC130" i="9"/>
  <c r="AC135" i="9"/>
  <c r="AC165" i="9"/>
  <c r="AC181" i="9"/>
  <c r="AC9" i="9"/>
  <c r="AC208" i="9"/>
  <c r="AC30" i="9"/>
  <c r="AC35" i="9"/>
  <c r="AC62" i="9"/>
  <c r="AC158" i="9"/>
  <c r="AC187" i="9"/>
  <c r="AC192" i="9"/>
  <c r="AC198" i="9"/>
  <c r="AC203" i="9"/>
  <c r="AC24" i="9"/>
  <c r="AC60" i="9"/>
  <c r="AC76" i="9"/>
  <c r="AC102" i="9"/>
  <c r="AC112" i="9"/>
  <c r="AC123" i="9"/>
  <c r="AC139" i="9"/>
  <c r="AC143" i="9"/>
  <c r="AC148" i="9"/>
  <c r="AC153" i="9"/>
  <c r="AC163" i="9"/>
  <c r="AC56" i="9"/>
  <c r="AC98" i="9"/>
  <c r="AC83" i="9"/>
  <c r="AC93" i="9"/>
  <c r="AC104" i="9"/>
  <c r="AC114" i="9"/>
  <c r="AC150" i="9"/>
  <c r="AC23" i="9"/>
  <c r="AC33" i="9"/>
  <c r="AC75" i="9"/>
  <c r="AC86" i="9"/>
  <c r="AC138" i="9"/>
  <c r="AC142" i="9"/>
  <c r="AC147" i="9"/>
  <c r="AC157" i="9"/>
  <c r="AC168" i="9"/>
  <c r="AC179" i="9"/>
  <c r="AC45" i="9"/>
  <c r="AC55" i="9"/>
  <c r="AC66" i="9"/>
  <c r="AC71" i="9"/>
  <c r="AC97" i="9"/>
  <c r="AC108" i="9"/>
  <c r="AC118" i="9"/>
  <c r="AC129" i="9"/>
  <c r="AC134" i="9"/>
  <c r="AC164" i="9"/>
  <c r="AC191" i="9"/>
  <c r="AC197" i="9"/>
  <c r="AC8" i="9"/>
  <c r="AC19" i="9"/>
  <c r="AC12" i="9"/>
  <c r="AC186" i="9"/>
  <c r="AC26" i="9"/>
  <c r="AC36" i="9"/>
  <c r="AC57" i="9"/>
  <c r="AC78" i="9"/>
  <c r="AC99" i="9"/>
  <c r="AC120" i="9"/>
  <c r="AC145" i="9"/>
  <c r="AC155" i="9"/>
  <c r="AC171" i="9"/>
  <c r="AC182" i="9"/>
  <c r="AC199" i="9"/>
  <c r="AC14" i="9"/>
  <c r="AC40" i="9"/>
  <c r="AC50" i="9"/>
  <c r="AC61" i="9"/>
  <c r="AC92" i="9"/>
  <c r="AC103" i="9"/>
  <c r="AC113" i="9"/>
  <c r="AC124" i="9"/>
  <c r="AC140" i="9"/>
  <c r="AC144" i="9"/>
  <c r="AC149" i="9"/>
  <c r="AC159" i="9"/>
  <c r="AC13" i="9"/>
  <c r="AC7" i="9"/>
  <c r="AC18" i="9"/>
  <c r="AC65" i="9"/>
  <c r="AC70" i="9"/>
  <c r="AC81" i="9"/>
  <c r="AC107" i="9"/>
  <c r="AC117" i="9"/>
  <c r="AC128" i="9"/>
  <c r="AC133" i="9"/>
  <c r="AC17" i="9"/>
  <c r="AC38" i="9"/>
  <c r="AC48" i="9"/>
  <c r="AC69" i="9"/>
  <c r="AC80" i="9"/>
  <c r="AC90" i="9"/>
  <c r="AC127" i="9"/>
  <c r="AC132" i="9"/>
  <c r="AC152" i="9"/>
  <c r="AC162" i="9"/>
  <c r="AC173" i="9"/>
  <c r="AC184" i="9"/>
  <c r="AC206" i="9"/>
  <c r="AC22" i="9"/>
  <c r="AC32" i="9"/>
  <c r="AC43" i="9"/>
  <c r="AC53" i="9"/>
  <c r="AC74" i="9"/>
  <c r="AC85" i="9"/>
  <c r="AC95" i="9"/>
  <c r="AC137" i="9"/>
  <c r="AC167" i="9"/>
  <c r="AC177" i="9"/>
  <c r="AC189" i="9"/>
  <c r="AC6" i="9"/>
  <c r="AC11" i="9"/>
  <c r="AC5" i="9"/>
  <c r="AC16" i="9"/>
  <c r="AC27" i="9"/>
  <c r="AC37" i="9"/>
  <c r="AC58" i="9"/>
  <c r="AC68" i="9"/>
  <c r="AC79" i="9"/>
  <c r="AC100" i="9"/>
  <c r="AC110" i="9"/>
  <c r="AC121" i="9"/>
  <c r="AC172" i="9"/>
  <c r="AC183" i="9"/>
  <c r="AC21" i="9"/>
  <c r="AC31" i="9"/>
  <c r="AC42" i="9"/>
  <c r="AC52" i="9"/>
  <c r="AC63" i="9"/>
  <c r="AC73" i="9"/>
  <c r="AC84" i="9"/>
  <c r="AC94" i="9"/>
  <c r="AC105" i="9"/>
  <c r="AC115" i="9"/>
  <c r="AC176" i="9"/>
  <c r="AC188" i="9"/>
  <c r="A8" i="7"/>
  <c r="AE131" i="9"/>
  <c r="AE174" i="9"/>
  <c r="AE154" i="9"/>
  <c r="AE170" i="9"/>
  <c r="AF5" i="9"/>
  <c r="AE178" i="9"/>
  <c r="AF178" i="9"/>
  <c r="AF193" i="9"/>
  <c r="AE193" i="9"/>
  <c r="AF94" i="9"/>
  <c r="AF195" i="9"/>
  <c r="AE111" i="9"/>
  <c r="AE85" i="9"/>
  <c r="AF199" i="9"/>
  <c r="AF33" i="9"/>
  <c r="E170" i="9"/>
  <c r="AC170" i="9" s="1"/>
  <c r="AE48" i="9"/>
  <c r="AF106" i="9"/>
  <c r="AB116" i="9"/>
  <c r="AD116" i="9" s="1"/>
  <c r="AF149" i="9"/>
  <c r="AF154" i="9"/>
  <c r="AE24" i="9"/>
  <c r="AE67" i="9"/>
  <c r="AE25" i="9"/>
  <c r="E116" i="9"/>
  <c r="AC116" i="9" s="1"/>
  <c r="AF78" i="9"/>
  <c r="AF184" i="9"/>
  <c r="AE200" i="9"/>
  <c r="E146" i="9"/>
  <c r="AC146" i="9" s="1"/>
  <c r="AE11" i="9"/>
  <c r="AF23" i="9"/>
  <c r="AF38" i="9"/>
  <c r="AB82" i="9"/>
  <c r="AD82" i="9" s="1"/>
  <c r="AE72" i="9"/>
  <c r="AF81" i="9"/>
  <c r="AE103" i="9"/>
  <c r="AF37" i="9"/>
  <c r="AE142" i="9"/>
  <c r="AB136" i="9"/>
  <c r="AD136" i="9" s="1"/>
  <c r="AF96" i="9"/>
  <c r="AF14" i="9"/>
  <c r="AF77" i="9"/>
  <c r="AF89" i="9"/>
  <c r="AF101" i="9"/>
  <c r="AF113" i="9"/>
  <c r="AF189" i="9"/>
  <c r="AF82" i="9"/>
  <c r="AE94" i="9"/>
  <c r="AE125" i="9"/>
  <c r="AE158" i="9"/>
  <c r="AF183" i="9"/>
  <c r="AE172" i="9"/>
  <c r="E126" i="9"/>
  <c r="AC126" i="9" s="1"/>
  <c r="E72" i="9"/>
  <c r="AC72" i="9" s="1"/>
  <c r="AE12" i="9"/>
  <c r="AE18" i="9"/>
  <c r="AF41" i="9"/>
  <c r="AE53" i="9"/>
  <c r="AF63" i="9"/>
  <c r="AF68" i="9"/>
  <c r="AF87" i="9"/>
  <c r="M109" i="9"/>
  <c r="AC109" i="9" s="1"/>
  <c r="AF162" i="9"/>
  <c r="AE169" i="9"/>
  <c r="E10" i="9"/>
  <c r="AC10" i="9" s="1"/>
  <c r="AE104" i="9"/>
  <c r="AF116" i="9"/>
  <c r="AF123" i="9"/>
  <c r="AF156" i="9"/>
  <c r="AF50" i="9"/>
  <c r="AF86" i="9"/>
  <c r="AF197" i="9"/>
  <c r="M89" i="9"/>
  <c r="AC89" i="9" s="1"/>
  <c r="E111" i="9"/>
  <c r="AC111" i="9" s="1"/>
  <c r="AE132" i="9"/>
  <c r="AF138" i="9"/>
  <c r="AE150" i="9"/>
  <c r="AE28" i="9"/>
  <c r="AE109" i="9"/>
  <c r="AF161" i="9"/>
  <c r="AE167" i="9"/>
  <c r="AE185" i="9"/>
  <c r="E131" i="9"/>
  <c r="AB200" i="9"/>
  <c r="AD200" i="9" s="1"/>
  <c r="AE50" i="9"/>
  <c r="AE7" i="9"/>
  <c r="E25" i="9"/>
  <c r="AC25" i="9" s="1"/>
  <c r="M28" i="9"/>
  <c r="AC28" i="9" s="1"/>
  <c r="AF30" i="9"/>
  <c r="AE77" i="9"/>
  <c r="AF107" i="9"/>
  <c r="AE115" i="9"/>
  <c r="M154" i="9"/>
  <c r="AC154" i="9" s="1"/>
  <c r="AE180" i="9"/>
  <c r="AB44" i="9"/>
  <c r="AD44" i="9" s="1"/>
  <c r="AE13" i="9"/>
  <c r="AE36" i="9"/>
  <c r="AF48" i="9"/>
  <c r="AF91" i="9"/>
  <c r="E136" i="9"/>
  <c r="AC136" i="9" s="1"/>
  <c r="AB180" i="9"/>
  <c r="AD180" i="9" s="1"/>
  <c r="AF20" i="9"/>
  <c r="AB29" i="9"/>
  <c r="AD29" i="9" s="1"/>
  <c r="E39" i="9"/>
  <c r="AC39" i="9" s="1"/>
  <c r="AF99" i="9"/>
  <c r="AE106" i="9"/>
  <c r="AF120" i="9"/>
  <c r="AE155" i="9"/>
  <c r="AF19" i="9"/>
  <c r="AE29" i="9"/>
  <c r="AF125" i="9"/>
  <c r="AE126" i="9"/>
  <c r="AF177" i="9"/>
  <c r="AF79" i="9"/>
  <c r="AF67" i="9"/>
  <c r="E77" i="9"/>
  <c r="AC77" i="9" s="1"/>
  <c r="AE119" i="9"/>
  <c r="AF126" i="9"/>
  <c r="AB185" i="9"/>
  <c r="AD185" i="9" s="1"/>
  <c r="AF53" i="9"/>
  <c r="AE27" i="9"/>
  <c r="AB34" i="9"/>
  <c r="AD34" i="9" s="1"/>
  <c r="AE60" i="9"/>
  <c r="AF65" i="9"/>
  <c r="AF73" i="9"/>
  <c r="AF97" i="9"/>
  <c r="AF104" i="9"/>
  <c r="AF111" i="9"/>
  <c r="AB111" i="9"/>
  <c r="AD111" i="9" s="1"/>
  <c r="AF152" i="9"/>
  <c r="AE166" i="9"/>
  <c r="AF169" i="9"/>
  <c r="AE16" i="9"/>
  <c r="AE88" i="9"/>
  <c r="AF166" i="9"/>
  <c r="AF24" i="9"/>
  <c r="AE9" i="9"/>
  <c r="AE10" i="9"/>
  <c r="AF25" i="9"/>
  <c r="AF51" i="9"/>
  <c r="AE80" i="9"/>
  <c r="AE87" i="9"/>
  <c r="AE96" i="9"/>
  <c r="AF176" i="9"/>
  <c r="AE23" i="9"/>
  <c r="AF39" i="9"/>
  <c r="AF72" i="9"/>
  <c r="AE116" i="9"/>
  <c r="AE130" i="9"/>
  <c r="AE151" i="9"/>
  <c r="AF188" i="9"/>
  <c r="AE15" i="9"/>
  <c r="AB87" i="9"/>
  <c r="AD87" i="9" s="1"/>
  <c r="AF110" i="9"/>
  <c r="AE114" i="9"/>
  <c r="AF115" i="9"/>
  <c r="AF198" i="9"/>
  <c r="AF9" i="9"/>
  <c r="E20" i="9"/>
  <c r="AC20" i="9" s="1"/>
  <c r="E34" i="9"/>
  <c r="AC34" i="9" s="1"/>
  <c r="AE52" i="9"/>
  <c r="AE62" i="9"/>
  <c r="AE14" i="9"/>
  <c r="AF32" i="9"/>
  <c r="AF8" i="9"/>
  <c r="AE5" i="9"/>
  <c r="E15" i="9"/>
  <c r="AC15" i="9" s="1"/>
  <c r="AF52" i="9"/>
  <c r="AE78" i="9"/>
  <c r="AF83" i="9"/>
  <c r="AF102" i="9"/>
  <c r="AE107" i="9"/>
  <c r="AE163" i="9"/>
  <c r="AE190" i="9"/>
  <c r="E151" i="9"/>
  <c r="AC151" i="9" s="1"/>
  <c r="AF179" i="9"/>
  <c r="AB190" i="9"/>
  <c r="AD190" i="9" s="1"/>
  <c r="AE198" i="9"/>
  <c r="AF208" i="9"/>
  <c r="AE210" i="9"/>
  <c r="AF17" i="9"/>
  <c r="AF10" i="9"/>
  <c r="AF28" i="9"/>
  <c r="AE38" i="9"/>
  <c r="AB39" i="9"/>
  <c r="AD39" i="9" s="1"/>
  <c r="AE82" i="9"/>
  <c r="AE99" i="9"/>
  <c r="AE101" i="9"/>
  <c r="AE102" i="9"/>
  <c r="AE143" i="9"/>
  <c r="AF144" i="9"/>
  <c r="AE145" i="9"/>
  <c r="AE159" i="9"/>
  <c r="AE161" i="9"/>
  <c r="AB210" i="9"/>
  <c r="AD210" i="9" s="1"/>
  <c r="AF13" i="9"/>
  <c r="E82" i="9"/>
  <c r="AC82" i="9" s="1"/>
  <c r="AF142" i="9"/>
  <c r="AE162" i="9"/>
  <c r="AF209" i="9"/>
  <c r="AE8" i="9"/>
  <c r="AF71" i="9"/>
  <c r="AF58" i="9"/>
  <c r="AE124" i="9"/>
  <c r="AB126" i="9"/>
  <c r="AD126" i="9" s="1"/>
  <c r="AE129" i="9"/>
  <c r="AF130" i="9"/>
  <c r="AF131" i="9"/>
  <c r="AF157" i="9"/>
  <c r="AF7" i="9"/>
  <c r="AE17" i="9"/>
  <c r="AF21" i="9"/>
  <c r="AF22" i="9"/>
  <c r="AF140" i="9"/>
  <c r="AF92" i="9"/>
  <c r="AE156" i="9"/>
  <c r="AE157" i="9"/>
  <c r="AF174" i="9"/>
  <c r="AF203" i="9"/>
  <c r="AF150" i="9"/>
  <c r="AE194" i="9"/>
  <c r="AE205" i="9"/>
  <c r="AF211" i="9"/>
  <c r="AE120" i="9"/>
  <c r="AC4" i="9"/>
  <c r="AE6" i="9"/>
  <c r="AF12" i="9"/>
  <c r="AF15" i="9"/>
  <c r="AF18" i="9"/>
  <c r="AE19" i="9"/>
  <c r="AE20" i="9"/>
  <c r="AE33" i="9"/>
  <c r="AF43" i="9"/>
  <c r="AE91" i="9"/>
  <c r="AE92" i="9"/>
  <c r="AE110" i="9"/>
  <c r="AE137" i="9"/>
  <c r="AF172" i="9"/>
  <c r="AE173" i="9"/>
  <c r="AB205" i="9"/>
  <c r="AD205" i="9" s="1"/>
  <c r="AF88" i="9"/>
  <c r="AE108" i="9"/>
  <c r="AE165" i="9"/>
  <c r="AF167" i="9"/>
  <c r="AE168" i="9"/>
  <c r="AE203" i="9"/>
  <c r="AF204" i="9"/>
  <c r="AE211" i="9"/>
  <c r="F5" i="4"/>
  <c r="AE160" i="9"/>
  <c r="AF6" i="9"/>
  <c r="AF11" i="9"/>
  <c r="AF16" i="9"/>
  <c r="AE22" i="9"/>
  <c r="AF27" i="9"/>
  <c r="AF29" i="9"/>
  <c r="AF36" i="9"/>
  <c r="AE37" i="9"/>
  <c r="AF47" i="9"/>
  <c r="E59" i="9"/>
  <c r="AC59" i="9" s="1"/>
  <c r="AE79" i="9"/>
  <c r="AE81" i="9"/>
  <c r="AF80" i="9"/>
  <c r="AE89" i="9"/>
  <c r="AE93" i="9"/>
  <c r="AF100" i="9"/>
  <c r="AE100" i="9"/>
  <c r="AF105" i="9"/>
  <c r="AE105" i="9"/>
  <c r="AE187" i="9"/>
  <c r="AF186" i="9"/>
  <c r="AE186" i="9"/>
  <c r="AF187" i="9"/>
  <c r="M196" i="9"/>
  <c r="AC196" i="9" s="1"/>
  <c r="AF165" i="9"/>
  <c r="AE40" i="9"/>
  <c r="AE54" i="9"/>
  <c r="AF54" i="9"/>
  <c r="AE56" i="9"/>
  <c r="E67" i="9"/>
  <c r="E91" i="9"/>
  <c r="AC91" i="9" s="1"/>
  <c r="AB91" i="9"/>
  <c r="AD91" i="9" s="1"/>
  <c r="AF121" i="9"/>
  <c r="AF127" i="9"/>
  <c r="AE127" i="9"/>
  <c r="AF134" i="9"/>
  <c r="AE134" i="9"/>
  <c r="AE135" i="9"/>
  <c r="AF136" i="9"/>
  <c r="AE138" i="9"/>
  <c r="AE164" i="9"/>
  <c r="AE197" i="9"/>
  <c r="AF196" i="9"/>
  <c r="AE196" i="9"/>
  <c r="M47" i="9"/>
  <c r="AC47" i="9" s="1"/>
  <c r="E49" i="9"/>
  <c r="AC49" i="9" s="1"/>
  <c r="E96" i="9"/>
  <c r="AC96" i="9" s="1"/>
  <c r="AB96" i="9"/>
  <c r="AD96" i="9" s="1"/>
  <c r="AE97" i="9"/>
  <c r="AF117" i="9"/>
  <c r="AE117" i="9"/>
  <c r="AF164" i="9"/>
  <c r="AE182" i="9"/>
  <c r="AF181" i="9"/>
  <c r="AE181" i="9"/>
  <c r="AF182" i="9"/>
  <c r="AE30" i="9"/>
  <c r="AE69" i="9"/>
  <c r="AF112" i="9"/>
  <c r="AE112" i="9"/>
  <c r="AF160" i="9"/>
  <c r="AE31" i="9"/>
  <c r="E29" i="9"/>
  <c r="AC29" i="9" s="1"/>
  <c r="AF31" i="9"/>
  <c r="AE39" i="9"/>
  <c r="AF40" i="9"/>
  <c r="AE41" i="9"/>
  <c r="AE42" i="9"/>
  <c r="AE55" i="9"/>
  <c r="AE68" i="9"/>
  <c r="AF69" i="9"/>
  <c r="AE70" i="9"/>
  <c r="AE84" i="9"/>
  <c r="AE86" i="9"/>
  <c r="AF85" i="9"/>
  <c r="E101" i="9"/>
  <c r="AC101" i="9" s="1"/>
  <c r="AB101" i="9"/>
  <c r="AD101" i="9" s="1"/>
  <c r="E106" i="9"/>
  <c r="AC106" i="9" s="1"/>
  <c r="AB106" i="9"/>
  <c r="AD106" i="9" s="1"/>
  <c r="AE121" i="9"/>
  <c r="AF128" i="9"/>
  <c r="AE133" i="9"/>
  <c r="AF135" i="9"/>
  <c r="AE136" i="9"/>
  <c r="AF153" i="9"/>
  <c r="AE153" i="9"/>
  <c r="AF155" i="9"/>
  <c r="AF159" i="9"/>
  <c r="E64" i="9"/>
  <c r="AC64" i="9" s="1"/>
  <c r="AF171" i="9"/>
  <c r="AE171" i="9"/>
  <c r="AF170" i="9"/>
  <c r="AE32" i="9"/>
  <c r="AF42" i="9"/>
  <c r="AF44" i="9"/>
  <c r="AF55" i="9"/>
  <c r="AF118" i="9"/>
  <c r="AB131" i="9"/>
  <c r="AD131" i="9" s="1"/>
  <c r="AF133" i="9"/>
  <c r="AF141" i="9"/>
  <c r="AE140" i="9"/>
  <c r="AF34" i="9"/>
  <c r="AE43" i="9"/>
  <c r="AE45" i="9"/>
  <c r="AF46" i="9"/>
  <c r="AF56" i="9"/>
  <c r="AE57" i="9"/>
  <c r="AE59" i="9"/>
  <c r="AF59" i="9"/>
  <c r="AF61" i="9"/>
  <c r="AE61" i="9"/>
  <c r="AE74" i="9"/>
  <c r="AE76" i="9"/>
  <c r="AF75" i="9"/>
  <c r="E122" i="9"/>
  <c r="AC122" i="9" s="1"/>
  <c r="AB122" i="9"/>
  <c r="AD122" i="9" s="1"/>
  <c r="AF148" i="9"/>
  <c r="AE148" i="9"/>
  <c r="AE152" i="9"/>
  <c r="AF151" i="9"/>
  <c r="AF207" i="9"/>
  <c r="AE207" i="9"/>
  <c r="AF206" i="9"/>
  <c r="AE206" i="9"/>
  <c r="AF139" i="9"/>
  <c r="AE139" i="9"/>
  <c r="AE35" i="9"/>
  <c r="E54" i="9"/>
  <c r="AC54" i="9" s="1"/>
  <c r="AF57" i="9"/>
  <c r="AE83" i="9"/>
  <c r="AF84" i="9"/>
  <c r="AE192" i="9"/>
  <c r="AF191" i="9"/>
  <c r="AE191" i="9"/>
  <c r="AF192" i="9"/>
  <c r="AE98" i="9"/>
  <c r="AF122" i="9"/>
  <c r="AE122" i="9"/>
  <c r="AE26" i="9"/>
  <c r="AE58" i="9"/>
  <c r="AE64" i="9"/>
  <c r="AF64" i="9"/>
  <c r="AF66" i="9"/>
  <c r="AE66" i="9"/>
  <c r="AE147" i="9"/>
  <c r="AF146" i="9"/>
  <c r="E156" i="9"/>
  <c r="AC156" i="9" s="1"/>
  <c r="AB156" i="9"/>
  <c r="AD156" i="9" s="1"/>
  <c r="AE176" i="9"/>
  <c r="AF175" i="9"/>
  <c r="AE175" i="9"/>
  <c r="AE21" i="9"/>
  <c r="AF26" i="9"/>
  <c r="AE44" i="9"/>
  <c r="AF45" i="9"/>
  <c r="AE46" i="9"/>
  <c r="AF60" i="9"/>
  <c r="AF62" i="9"/>
  <c r="AB64" i="9"/>
  <c r="AD64" i="9" s="1"/>
  <c r="AE73" i="9"/>
  <c r="AF74" i="9"/>
  <c r="AE75" i="9"/>
  <c r="AF76" i="9"/>
  <c r="AE146" i="9"/>
  <c r="AF147" i="9"/>
  <c r="E195" i="9"/>
  <c r="AC195" i="9" s="1"/>
  <c r="AB195" i="9"/>
  <c r="AD195" i="9" s="1"/>
  <c r="AE71" i="9"/>
  <c r="AF70" i="9"/>
  <c r="AE34" i="9"/>
  <c r="AF35" i="9"/>
  <c r="E44" i="9"/>
  <c r="AC44" i="9" s="1"/>
  <c r="AE47" i="9"/>
  <c r="AE49" i="9"/>
  <c r="AF49" i="9"/>
  <c r="AE51" i="9"/>
  <c r="AE63" i="9"/>
  <c r="AE65" i="9"/>
  <c r="AF90" i="9"/>
  <c r="AE90" i="9"/>
  <c r="AF95" i="9"/>
  <c r="AE95" i="9"/>
  <c r="AF202" i="9"/>
  <c r="AE202" i="9"/>
  <c r="AF201" i="9"/>
  <c r="AE201" i="9"/>
  <c r="AF93" i="9"/>
  <c r="AF98" i="9"/>
  <c r="AF103" i="9"/>
  <c r="AF108" i="9"/>
  <c r="AE113" i="9"/>
  <c r="AE118" i="9"/>
  <c r="AE123" i="9"/>
  <c r="AE128" i="9"/>
  <c r="AF132" i="9"/>
  <c r="AF137" i="9"/>
  <c r="AF143" i="9"/>
  <c r="AE144" i="9"/>
  <c r="AE149" i="9"/>
  <c r="AF158" i="9"/>
  <c r="AF163" i="9"/>
  <c r="AF168" i="9"/>
  <c r="AF173" i="9"/>
  <c r="AE179" i="9"/>
  <c r="AE184" i="9"/>
  <c r="AE189" i="9"/>
  <c r="AF194" i="9"/>
  <c r="AE199" i="9"/>
  <c r="AE204" i="9"/>
  <c r="AE209" i="9"/>
  <c r="AF109" i="9"/>
  <c r="AF114" i="9"/>
  <c r="AF119" i="9"/>
  <c r="AF124" i="9"/>
  <c r="AF129" i="9"/>
  <c r="AB146" i="9"/>
  <c r="AD146" i="9" s="1"/>
  <c r="AB151" i="9"/>
  <c r="AD151" i="9" s="1"/>
  <c r="AB175" i="9"/>
  <c r="AD175" i="9" s="1"/>
  <c r="AE195" i="9"/>
  <c r="AB161" i="9"/>
  <c r="AD161" i="9" s="1"/>
  <c r="AB166" i="9"/>
  <c r="AD166" i="9" s="1"/>
  <c r="AF180" i="9"/>
  <c r="AF185" i="9"/>
  <c r="AF190" i="9"/>
  <c r="AF200" i="9"/>
  <c r="AF205" i="9"/>
  <c r="AF210" i="9"/>
  <c r="M174" i="9"/>
  <c r="AC174" i="9" s="1"/>
  <c r="E175" i="9"/>
  <c r="AC175" i="9" s="1"/>
  <c r="AE177" i="9"/>
  <c r="AE183" i="9"/>
  <c r="AE188" i="9"/>
  <c r="AE208" i="9"/>
  <c r="F6" i="4"/>
  <c r="U1172" i="9" l="1"/>
  <c r="T1173" i="9"/>
  <c r="V1172" i="9"/>
  <c r="F1159" i="9"/>
  <c r="D1160" i="9"/>
  <c r="E1159" i="9"/>
  <c r="AC1159" i="9" s="1"/>
  <c r="AB1159" i="9"/>
  <c r="AD1159" i="9" s="1"/>
  <c r="AC131" i="9"/>
  <c r="AC67" i="9"/>
  <c r="J8" i="7"/>
  <c r="J9" i="7"/>
  <c r="AJ7" i="9"/>
  <c r="AJ14" i="9"/>
  <c r="AJ4" i="9"/>
  <c r="AJ5" i="9"/>
  <c r="AJ12" i="9"/>
  <c r="AJ9" i="9"/>
  <c r="AJ13" i="9"/>
  <c r="AJ11" i="9"/>
  <c r="AJ6" i="9"/>
  <c r="AJ8" i="9"/>
  <c r="AJ10" i="9"/>
  <c r="J6" i="7"/>
  <c r="J4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B196" i="9"/>
  <c r="AD196" i="9" s="1"/>
  <c r="V1173" i="9" l="1"/>
  <c r="T1174" i="9"/>
  <c r="U1173" i="9"/>
  <c r="F1160" i="9"/>
  <c r="D1161" i="9"/>
  <c r="D1162" i="9" s="1"/>
  <c r="E1160" i="9"/>
  <c r="AC1160" i="9" s="1"/>
  <c r="AB1160" i="9"/>
  <c r="AD1160" i="9" s="1"/>
  <c r="AK59" i="9"/>
  <c r="AK62" i="9"/>
  <c r="AK61" i="9"/>
  <c r="AK63" i="9"/>
  <c r="AK60" i="9"/>
  <c r="AK58" i="9"/>
  <c r="AK51" i="9"/>
  <c r="AK50" i="9"/>
  <c r="AK57" i="9"/>
  <c r="AK53" i="9"/>
  <c r="AK54" i="9"/>
  <c r="AK56" i="9"/>
  <c r="AK52" i="9"/>
  <c r="AK55" i="9"/>
  <c r="AK48" i="9"/>
  <c r="AK49" i="9"/>
  <c r="AK47" i="9"/>
  <c r="AK46" i="9"/>
  <c r="AK32" i="9"/>
  <c r="AK45" i="9"/>
  <c r="AK30" i="9"/>
  <c r="AK38" i="9"/>
  <c r="AK33" i="9"/>
  <c r="AK40" i="9"/>
  <c r="AK36" i="9"/>
  <c r="AK42" i="9"/>
  <c r="AK41" i="9"/>
  <c r="AK37" i="9"/>
  <c r="AK39" i="9"/>
  <c r="AK35" i="9"/>
  <c r="AK44" i="9"/>
  <c r="AK43" i="9"/>
  <c r="AK31" i="9"/>
  <c r="AK34" i="9"/>
  <c r="K4" i="7"/>
  <c r="L4" i="7" s="1"/>
  <c r="I5" i="7" s="1"/>
  <c r="J5" i="7"/>
  <c r="K5" i="7" s="1"/>
  <c r="L5" i="7" s="1"/>
  <c r="I6" i="7" s="1"/>
  <c r="J7" i="7"/>
  <c r="AK29" i="9"/>
  <c r="AK28" i="9"/>
  <c r="AK22" i="9"/>
  <c r="AK23" i="9"/>
  <c r="AK9" i="9"/>
  <c r="AK19" i="9"/>
  <c r="AK20" i="9"/>
  <c r="AK8" i="9"/>
  <c r="AK16" i="9"/>
  <c r="AK18" i="9"/>
  <c r="AK26" i="9"/>
  <c r="AK21" i="9"/>
  <c r="AK27" i="9"/>
  <c r="AK4" i="9"/>
  <c r="AK17" i="9"/>
  <c r="AK12" i="9"/>
  <c r="AK24" i="9"/>
  <c r="AK6" i="9"/>
  <c r="AK25" i="9"/>
  <c r="AK11" i="9"/>
  <c r="AK7" i="9"/>
  <c r="AK14" i="9"/>
  <c r="AK5" i="9"/>
  <c r="AK15" i="9"/>
  <c r="AK10" i="9"/>
  <c r="AK13" i="9"/>
  <c r="AB1162" i="9" l="1"/>
  <c r="AD1162" i="9" s="1"/>
  <c r="E1162" i="9"/>
  <c r="AC1162" i="9" s="1"/>
  <c r="D1163" i="9"/>
  <c r="F1162" i="9"/>
  <c r="V1174" i="9"/>
  <c r="T1175" i="9"/>
  <c r="U1174" i="9"/>
  <c r="F1161" i="9"/>
  <c r="E1161" i="9"/>
  <c r="AC1161" i="9" s="1"/>
  <c r="AB1161" i="9"/>
  <c r="AD1161" i="9" s="1"/>
  <c r="K9" i="7"/>
  <c r="L9" i="7" s="1"/>
  <c r="K8" i="7"/>
  <c r="L8" i="7" s="1"/>
  <c r="I9" i="7" s="1"/>
  <c r="K7" i="7"/>
  <c r="L7" i="7" s="1"/>
  <c r="I8" i="7" s="1"/>
  <c r="K6" i="7"/>
  <c r="L6" i="7" s="1"/>
  <c r="I7" i="7" s="1"/>
  <c r="V8" i="7"/>
  <c r="U8" i="7"/>
  <c r="Y8" i="7" s="1"/>
  <c r="V1175" i="9" l="1"/>
  <c r="T1176" i="9"/>
  <c r="U1175" i="9"/>
  <c r="F1163" i="9"/>
  <c r="E1163" i="9"/>
  <c r="AC1163" i="9" s="1"/>
  <c r="AB1163" i="9"/>
  <c r="AD1163" i="9" s="1"/>
  <c r="D1164" i="9"/>
  <c r="D1165" i="9" l="1"/>
  <c r="F1164" i="9"/>
  <c r="AB1164" i="9"/>
  <c r="AD1164" i="9" s="1"/>
  <c r="E1164" i="9"/>
  <c r="AC1164" i="9" s="1"/>
  <c r="U1176" i="9"/>
  <c r="T1177" i="9"/>
  <c r="V1176" i="9"/>
  <c r="V1177" i="9" l="1"/>
  <c r="T1178" i="9"/>
  <c r="T1179" i="9" s="1"/>
  <c r="U1177" i="9"/>
  <c r="E1165" i="9"/>
  <c r="AC1165" i="9" s="1"/>
  <c r="AB1165" i="9"/>
  <c r="AD1165" i="9" s="1"/>
  <c r="F1165" i="9"/>
  <c r="D1166" i="9"/>
  <c r="V1179" i="9" l="1"/>
  <c r="T1180" i="9"/>
  <c r="U1179" i="9"/>
  <c r="F1166" i="9"/>
  <c r="D1167" i="9"/>
  <c r="E1166" i="9"/>
  <c r="AC1166" i="9" s="1"/>
  <c r="AB1166" i="9"/>
  <c r="AD1166" i="9" s="1"/>
  <c r="V1178" i="9"/>
  <c r="U1178" i="9"/>
  <c r="V1180" i="9" l="1"/>
  <c r="T1181" i="9"/>
  <c r="U1180" i="9"/>
  <c r="F1167" i="9"/>
  <c r="D1168" i="9"/>
  <c r="AB1167" i="9"/>
  <c r="AD1167" i="9" s="1"/>
  <c r="E1167" i="9"/>
  <c r="AC1167" i="9" s="1"/>
  <c r="V1181" i="9" l="1"/>
  <c r="T1182" i="9"/>
  <c r="U1181" i="9"/>
  <c r="F1168" i="9"/>
  <c r="AB1168" i="9"/>
  <c r="AD1168" i="9" s="1"/>
  <c r="D1169" i="9"/>
  <c r="E1168" i="9"/>
  <c r="AC1168" i="9" s="1"/>
  <c r="V1182" i="9" l="1"/>
  <c r="T1183" i="9"/>
  <c r="U1182" i="9"/>
  <c r="F1169" i="9"/>
  <c r="AB1169" i="9"/>
  <c r="AD1169" i="9" s="1"/>
  <c r="D1170" i="9"/>
  <c r="E1169" i="9"/>
  <c r="AC1169" i="9" s="1"/>
  <c r="V1183" i="9" l="1"/>
  <c r="T1184" i="9"/>
  <c r="U1183" i="9"/>
  <c r="F1170" i="9"/>
  <c r="D1171" i="9"/>
  <c r="AB1170" i="9"/>
  <c r="AD1170" i="9" s="1"/>
  <c r="E1170" i="9"/>
  <c r="AC1170" i="9" s="1"/>
  <c r="V1184" i="9" l="1"/>
  <c r="T1185" i="9"/>
  <c r="U1184" i="9"/>
  <c r="F1171" i="9"/>
  <c r="E1171" i="9"/>
  <c r="AC1171" i="9" s="1"/>
  <c r="AB1171" i="9"/>
  <c r="AD1171" i="9" s="1"/>
  <c r="D1172" i="9"/>
  <c r="V1185" i="9" l="1"/>
  <c r="U1185" i="9"/>
  <c r="E1172" i="9"/>
  <c r="AC1172" i="9" s="1"/>
  <c r="D1173" i="9"/>
  <c r="AB1172" i="9"/>
  <c r="AD1172" i="9" s="1"/>
  <c r="F1172" i="9"/>
  <c r="F1173" i="9" l="1"/>
  <c r="D1174" i="9"/>
  <c r="AB1173" i="9"/>
  <c r="AD1173" i="9" s="1"/>
  <c r="E1173" i="9"/>
  <c r="AC1173" i="9" s="1"/>
  <c r="F1174" i="9" l="1"/>
  <c r="AB1174" i="9"/>
  <c r="AD1174" i="9" s="1"/>
  <c r="D1175" i="9"/>
  <c r="E1174" i="9"/>
  <c r="AC1174" i="9" s="1"/>
  <c r="F1175" i="9" l="1"/>
  <c r="D1176" i="9"/>
  <c r="AB1175" i="9"/>
  <c r="AD1175" i="9" s="1"/>
  <c r="E1175" i="9"/>
  <c r="AC1175" i="9" s="1"/>
  <c r="F1176" i="9" l="1"/>
  <c r="AB1176" i="9"/>
  <c r="AD1176" i="9" s="1"/>
  <c r="D1177" i="9"/>
  <c r="E1176" i="9"/>
  <c r="AC1176" i="9" s="1"/>
  <c r="F1177" i="9" l="1"/>
  <c r="AB1177" i="9"/>
  <c r="AD1177" i="9" s="1"/>
  <c r="E1177" i="9"/>
  <c r="AC1177" i="9" s="1"/>
  <c r="D1178" i="9"/>
  <c r="D1179" i="9" s="1"/>
  <c r="F1179" i="9" l="1"/>
  <c r="AB1179" i="9"/>
  <c r="AD1179" i="9" s="1"/>
  <c r="D1180" i="9"/>
  <c r="E1179" i="9"/>
  <c r="AC1179" i="9" s="1"/>
  <c r="F1178" i="9"/>
  <c r="E1178" i="9"/>
  <c r="AC1178" i="9" s="1"/>
  <c r="AB1178" i="9"/>
  <c r="AD1178" i="9" s="1"/>
  <c r="F1180" i="9" l="1"/>
  <c r="D1181" i="9"/>
  <c r="AB1180" i="9"/>
  <c r="AD1180" i="9" s="1"/>
  <c r="E1180" i="9"/>
  <c r="AC1180" i="9" s="1"/>
  <c r="F1181" i="9" l="1"/>
  <c r="AB1181" i="9"/>
  <c r="AD1181" i="9" s="1"/>
  <c r="D1182" i="9"/>
  <c r="E1181" i="9"/>
  <c r="AC1181" i="9" s="1"/>
  <c r="F1182" i="9" l="1"/>
  <c r="AB1182" i="9"/>
  <c r="AD1182" i="9" s="1"/>
  <c r="D1183" i="9"/>
  <c r="E1182" i="9"/>
  <c r="AC1182" i="9" s="1"/>
  <c r="D1184" i="9" l="1"/>
  <c r="F1183" i="9"/>
  <c r="E1183" i="9"/>
  <c r="AC1183" i="9" s="1"/>
  <c r="AB1183" i="9"/>
  <c r="AD1183" i="9" s="1"/>
  <c r="D1185" i="9" l="1"/>
  <c r="F1184" i="9"/>
  <c r="AB1184" i="9"/>
  <c r="AD1184" i="9" s="1"/>
  <c r="E1184" i="9"/>
  <c r="AC1184" i="9" s="1"/>
  <c r="F1185" i="9" l="1"/>
  <c r="AB1185" i="9"/>
  <c r="AD1185" i="9" s="1"/>
  <c r="E1185" i="9"/>
  <c r="AC1185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4" authorId="0" shapeId="0" xr:uid="{EC44C73B-836F-4773-B94F-A51CCC318A88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Mutual Fund : $19350.74 (exact amount)
However, $19350 is reported to CRA. On top of this, there was additional amount $100 that's contributed to Self-directed investment.
The contribution in self-directed investment ($100) was withdrawn on 2020-10-14 to the chequing account.</t>
        </r>
      </text>
    </comment>
    <comment ref="P4" authorId="0" shapeId="0" xr:uid="{A8134B48-7376-4E06-B9BE-E2C9720F4CE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 : $7800
Saving : $100</t>
        </r>
      </text>
    </comment>
    <comment ref="B31" authorId="0" shapeId="0" xr:uid="{5F2108C4-2E85-4052-8FBA-5DC456208D90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</t>
        </r>
      </text>
    </comment>
    <comment ref="B71" authorId="0" shapeId="0" xr:uid="{546EFD1D-7A17-4292-A063-F1F057B965E9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Withdrawn contribution from self-directed investment. So, it's added back to the room.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10" authorId="0" shapeId="0" xr:uid="{971E8E48-2F57-4A21-8B93-5684815B1503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Additional 200 due to the regular investment plan.</t>
        </r>
      </text>
    </comment>
    <comment ref="A333" authorId="0" shapeId="0" xr:uid="{9E901870-3673-4A55-8E99-5ADF4F276D7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The data record missed on 4/29/2021. So, basically 4/30/2021 is recorded for 4/29/2021.</t>
        </r>
      </text>
    </comment>
    <comment ref="A627" authorId="0" shapeId="0" xr:uid="{739B48EF-B0EA-467D-94D6-9A1698C0ECC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Monthly Income Fund begins</t>
        </r>
      </text>
    </comment>
    <comment ref="A873" authorId="0" shapeId="0" xr:uid="{543C8EEF-E097-4572-A0AC-CB86F0F172B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TFSA :  CIBC U.S. Broad Market Index Premium
RRSP : CIBC Balanced Index Fund</t>
        </r>
      </text>
    </comment>
    <comment ref="L888" authorId="0" shapeId="0" xr:uid="{8DA42579-ECA6-4BD2-9202-F581205EF77E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$463 withdrawal from RRSP to remove the excess of contribution</t>
        </r>
      </text>
    </comment>
    <comment ref="T888" authorId="0" shapeId="0" xr:uid="{458EF55E-C8A5-4D79-94DB-AAE2CBE591B6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$463 withdrawal from RRSP to remove the excess of contribution</t>
        </r>
      </text>
    </comment>
    <comment ref="H1027" authorId="0" shapeId="0" xr:uid="{A547732E-3B90-4C2E-9C98-BDFC28565E8E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Very weird
Scenario #1 : when the fund is added to the account upon the market open on the day
a*(100+x)+c*(100+x)=mv
x=mv/(a+c)-100
a=134
c=74590.23
Scenario #2 : when the fund is added to the account after the market closure on the day
a+c*(100+x)=mv
x=(mv-a)/c-100
The daily return rate, denoted by x in the formulae above, is not -0.79% when calculated.</t>
        </r>
      </text>
    </comment>
    <comment ref="C1032" authorId="0" shapeId="0" xr:uid="{D82EAF63-8121-44AB-B0F8-30CF671C966A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AVERAGE COST : 68,067.24 </t>
        </r>
      </text>
    </comment>
  </commentList>
</comments>
</file>

<file path=xl/sharedStrings.xml><?xml version="1.0" encoding="utf-8"?>
<sst xmlns="http://schemas.openxmlformats.org/spreadsheetml/2006/main" count="160" uniqueCount="88">
  <si>
    <t>salary increate rate</t>
  </si>
  <si>
    <t>pensionable service (years)</t>
  </si>
  <si>
    <t>first annual salary</t>
  </si>
  <si>
    <t>r1</t>
  </si>
  <si>
    <t>r2</t>
  </si>
  <si>
    <t>YMPE</t>
  </si>
  <si>
    <t>estimated monthly payment ($)</t>
  </si>
  <si>
    <t>estimated yearly payment ($)</t>
  </si>
  <si>
    <t>estimated yearly payment (Won)</t>
  </si>
  <si>
    <t>estimated monthly payment (Won)</t>
  </si>
  <si>
    <t>r3</t>
  </si>
  <si>
    <t>age when retired</t>
  </si>
  <si>
    <t>total income from bridge benefit</t>
  </si>
  <si>
    <t>bridge yearly benefit</t>
  </si>
  <si>
    <t>bridge monthly benefit</t>
  </si>
  <si>
    <t>total income from basic pension</t>
  </si>
  <si>
    <t>total lifetime income from both</t>
  </si>
  <si>
    <t>max when retiring at 48</t>
  </si>
  <si>
    <t>average lifetime annual income</t>
  </si>
  <si>
    <t>age when dying</t>
  </si>
  <si>
    <t>start age</t>
  </si>
  <si>
    <t>estimated annual salary at retirement</t>
  </si>
  <si>
    <t>Total</t>
  </si>
  <si>
    <t>Rent</t>
  </si>
  <si>
    <t>Transportation</t>
  </si>
  <si>
    <t>MSP</t>
  </si>
  <si>
    <t>Phone</t>
  </si>
  <si>
    <t>Spent</t>
  </si>
  <si>
    <t>Others</t>
  </si>
  <si>
    <t>Total Spent</t>
  </si>
  <si>
    <t>Avg</t>
  </si>
  <si>
    <t># of Days</t>
  </si>
  <si>
    <t>Monthly Net Income</t>
  </si>
  <si>
    <t>Monthly Saving</t>
  </si>
  <si>
    <t>Yearly Saving</t>
  </si>
  <si>
    <t>&lt;= 66</t>
  </si>
  <si>
    <t>Year</t>
  </si>
  <si>
    <t>Date</t>
  </si>
  <si>
    <t>Contribution</t>
  </si>
  <si>
    <t>Amount</t>
  </si>
  <si>
    <t>Room left</t>
  </si>
  <si>
    <t>TFSA</t>
  </si>
  <si>
    <t>RRSP</t>
  </si>
  <si>
    <t>Room</t>
  </si>
  <si>
    <t>Closed Date</t>
  </si>
  <si>
    <t>Total Average Cost</t>
  </si>
  <si>
    <t>Total Market Value</t>
  </si>
  <si>
    <t>Profit</t>
  </si>
  <si>
    <t>Return Rate</t>
  </si>
  <si>
    <t>Daily Return</t>
  </si>
  <si>
    <t>Nominal Total Average Cost</t>
  </si>
  <si>
    <t>Total Actual Average Cost</t>
  </si>
  <si>
    <t>Daily Return Rate</t>
  </si>
  <si>
    <t>Net Worth</t>
  </si>
  <si>
    <t>Cummulative contribution</t>
  </si>
  <si>
    <t>Month</t>
  </si>
  <si>
    <t>Monthly Return</t>
  </si>
  <si>
    <t>Cumulative Return</t>
  </si>
  <si>
    <t>ARKX</t>
  </si>
  <si>
    <t>SPCE</t>
  </si>
  <si>
    <t>Symbol</t>
  </si>
  <si>
    <t>AVG PRICE</t>
  </si>
  <si>
    <t>LAST</t>
  </si>
  <si>
    <t>POS</t>
  </si>
  <si>
    <t>Market Value</t>
  </si>
  <si>
    <t>Capital</t>
  </si>
  <si>
    <t>Date updated</t>
  </si>
  <si>
    <t>Cum. (Total)</t>
  </si>
  <si>
    <t>Cumulative Room</t>
  </si>
  <si>
    <t>Available room</t>
  </si>
  <si>
    <t>Cum. (Fund)</t>
  </si>
  <si>
    <t>1/1/2020 ~ 1/31/2020</t>
  </si>
  <si>
    <t>Principal</t>
  </si>
  <si>
    <t>VLD</t>
  </si>
  <si>
    <t>RKLB</t>
  </si>
  <si>
    <t>TSLA</t>
  </si>
  <si>
    <t>CIBC U.S. Broad Market Index Premium</t>
  </si>
  <si>
    <t>CIBC Balanced Index Fund</t>
  </si>
  <si>
    <t>CIBC Index Fund</t>
  </si>
  <si>
    <t>FHSA</t>
  </si>
  <si>
    <t>CIBC Nasdaq Index Fund</t>
  </si>
  <si>
    <t>Return (US$/CA$)</t>
  </si>
  <si>
    <t>Total (US$/CA$)</t>
  </si>
  <si>
    <t>AMD</t>
  </si>
  <si>
    <t>AMZN</t>
  </si>
  <si>
    <t>AAPL</t>
  </si>
  <si>
    <t>invested in gopeer</t>
  </si>
  <si>
    <t>CA$30000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</si>
</sst>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_-[$₩-412]* #,##0.0_-;\-[$₩-412]* #,##0.0_-;_-[$₩-412]* &quot;-&quot;_-;_-@_-"/>
    <numFmt numFmtId="167" formatCode="_(&quot;$&quot;* #,##0.0_);_(&quot;$&quot;* \(#,##0.0\);_(&quot;$&quot;* &quot;-&quot;?_);_(@_)"/>
    <numFmt numFmtId="168" formatCode="0E+00"/>
    <numFmt numFmtId="169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 diagonalDown="1">
      <left/>
      <right/>
      <top style="medium">
        <color auto="1"/>
      </top>
      <bottom/>
      <diagonal style="medium">
        <color auto="1"/>
      </diagonal>
    </border>
    <border diagonalDown="1">
      <left/>
      <right/>
      <top/>
      <bottom/>
      <diagonal style="medium">
        <color auto="1"/>
      </diagonal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32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64" fontId="0" fillId="4" borderId="0" xfId="2" applyNumberFormat="1" applyFont="1" applyFill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164" fontId="0" fillId="4" borderId="4" xfId="2" applyNumberFormat="1" applyFont="1" applyFill="1" applyBorder="1" applyAlignment="1">
      <alignment horizontal="center" vertical="center"/>
    </xf>
    <xf numFmtId="44" fontId="0" fillId="4" borderId="4" xfId="0" applyNumberForma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44" fontId="0" fillId="5" borderId="4" xfId="0" applyNumberFormat="1" applyFill="1" applyBorder="1" applyAlignment="1">
      <alignment horizontal="center" vertical="center"/>
    </xf>
    <xf numFmtId="165" fontId="0" fillId="5" borderId="8" xfId="1" applyNumberFormat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10" fontId="0" fillId="2" borderId="4" xfId="2" applyNumberFormat="1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1" xfId="0" applyFill="1" applyBorder="1"/>
    <xf numFmtId="0" fontId="0" fillId="4" borderId="10" xfId="0" applyFill="1" applyBorder="1"/>
    <xf numFmtId="14" fontId="0" fillId="4" borderId="1" xfId="0" applyNumberFormat="1" applyFill="1" applyBorder="1"/>
    <xf numFmtId="44" fontId="0" fillId="4" borderId="0" xfId="0" applyNumberFormat="1" applyFill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12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3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2" fillId="4" borderId="11" xfId="2" applyNumberFormat="1" applyFont="1" applyFill="1" applyBorder="1" applyAlignment="1">
      <alignment horizontal="center" vertical="center"/>
    </xf>
    <xf numFmtId="10" fontId="8" fillId="4" borderId="0" xfId="2" applyNumberFormat="1" applyFont="1" applyFill="1" applyAlignment="1">
      <alignment horizontal="center" vertical="center"/>
    </xf>
    <xf numFmtId="0" fontId="0" fillId="2" borderId="0" xfId="3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0" fontId="0" fillId="6" borderId="0" xfId="2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4" fontId="0" fillId="4" borderId="0" xfId="1" applyFont="1" applyFill="1"/>
    <xf numFmtId="44" fontId="2" fillId="4" borderId="11" xfId="1" applyFont="1" applyFill="1" applyBorder="1" applyAlignment="1">
      <alignment horizontal="center" vertical="center"/>
    </xf>
    <xf numFmtId="44" fontId="0" fillId="4" borderId="0" xfId="0" applyNumberFormat="1" applyFill="1"/>
    <xf numFmtId="1" fontId="0" fillId="6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2" applyNumberFormat="1" applyFon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2" applyNumberFormat="1" applyFon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4" fontId="10" fillId="4" borderId="1" xfId="1" applyFont="1" applyFill="1" applyBorder="1" applyAlignment="1">
      <alignment horizontal="center" vertical="center"/>
    </xf>
    <xf numFmtId="44" fontId="10" fillId="4" borderId="1" xfId="0" applyNumberFormat="1" applyFont="1" applyFill="1" applyBorder="1" applyAlignment="1">
      <alignment horizontal="center" vertical="center"/>
    </xf>
    <xf numFmtId="10" fontId="0" fillId="4" borderId="0" xfId="0" applyNumberFormat="1" applyFill="1"/>
    <xf numFmtId="9" fontId="0" fillId="4" borderId="0" xfId="0" applyNumberFormat="1" applyFill="1"/>
    <xf numFmtId="168" fontId="0" fillId="4" borderId="0" xfId="0" applyNumberForma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4" xfId="0" applyFill="1" applyBorder="1"/>
    <xf numFmtId="10" fontId="0" fillId="4" borderId="10" xfId="2" applyNumberFormat="1" applyFont="1" applyFill="1" applyBorder="1"/>
    <xf numFmtId="0" fontId="2" fillId="4" borderId="1" xfId="0" applyFont="1" applyFill="1" applyBorder="1"/>
    <xf numFmtId="0" fontId="0" fillId="8" borderId="0" xfId="0" applyFill="1" applyAlignment="1">
      <alignment horizontal="center" vertical="center"/>
    </xf>
    <xf numFmtId="10" fontId="0" fillId="8" borderId="0" xfId="2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1" fillId="0" borderId="0" xfId="4"/>
    <xf numFmtId="3" fontId="0" fillId="4" borderId="0" xfId="0" applyNumberFormat="1" applyFill="1"/>
    <xf numFmtId="2" fontId="0" fillId="4" borderId="17" xfId="0" applyNumberFormat="1" applyFill="1" applyBorder="1" applyAlignment="1">
      <alignment horizontal="center" vertical="center"/>
    </xf>
    <xf numFmtId="1" fontId="0" fillId="4" borderId="17" xfId="0" applyNumberFormat="1" applyFill="1" applyBorder="1" applyAlignment="1">
      <alignment horizontal="center" vertical="center"/>
    </xf>
    <xf numFmtId="10" fontId="0" fillId="4" borderId="17" xfId="2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2" fontId="0" fillId="4" borderId="18" xfId="0" applyNumberFormat="1" applyFill="1" applyBorder="1" applyAlignment="1">
      <alignment horizontal="center" vertical="center"/>
    </xf>
    <xf numFmtId="1" fontId="0" fillId="4" borderId="18" xfId="0" applyNumberFormat="1" applyFill="1" applyBorder="1" applyAlignment="1">
      <alignment horizontal="center" vertical="center"/>
    </xf>
    <xf numFmtId="10" fontId="0" fillId="4" borderId="18" xfId="2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4" fontId="0" fillId="4" borderId="18" xfId="0" applyNumberFormat="1" applyFill="1" applyBorder="1" applyAlignment="1">
      <alignment horizontal="center" vertical="center"/>
    </xf>
    <xf numFmtId="0" fontId="0" fillId="10" borderId="1" xfId="0" applyFill="1" applyBorder="1"/>
    <xf numFmtId="0" fontId="0" fillId="11" borderId="1" xfId="0" applyFill="1" applyBorder="1"/>
    <xf numFmtId="0" fontId="2" fillId="11" borderId="11" xfId="0" applyFont="1" applyFill="1" applyBorder="1" applyAlignment="1">
      <alignment horizontal="center" vertical="center"/>
    </xf>
    <xf numFmtId="2" fontId="0" fillId="12" borderId="0" xfId="0" applyNumberFormat="1" applyFill="1" applyAlignment="1">
      <alignment horizontal="center" vertical="center"/>
    </xf>
    <xf numFmtId="10" fontId="0" fillId="12" borderId="0" xfId="2" applyNumberFormat="1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10" fontId="0" fillId="13" borderId="0" xfId="2" applyNumberFormat="1" applyFont="1" applyFill="1" applyAlignment="1">
      <alignment horizontal="center" vertical="center"/>
    </xf>
    <xf numFmtId="0" fontId="0" fillId="10" borderId="14" xfId="0" applyFill="1" applyBorder="1"/>
    <xf numFmtId="0" fontId="0" fillId="14" borderId="14" xfId="0" applyFill="1" applyBorder="1"/>
    <xf numFmtId="4" fontId="0" fillId="12" borderId="0" xfId="0" applyNumberFormat="1" applyFill="1" applyAlignment="1">
      <alignment horizontal="center" vertical="center"/>
    </xf>
    <xf numFmtId="4" fontId="0" fillId="13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/>
    </xf>
    <xf numFmtId="1" fontId="0" fillId="4" borderId="14" xfId="0" applyNumberFormat="1" applyFill="1" applyBorder="1"/>
    <xf numFmtId="1" fontId="0" fillId="4" borderId="10" xfId="0" applyNumberFormat="1" applyFill="1" applyBorder="1"/>
    <xf numFmtId="43" fontId="0" fillId="4" borderId="0" xfId="3" applyFont="1" applyFill="1" applyAlignment="1">
      <alignment horizontal="center" vertical="center"/>
    </xf>
    <xf numFmtId="15" fontId="0" fillId="4" borderId="0" xfId="1" applyNumberFormat="1" applyFont="1" applyFill="1"/>
    <xf numFmtId="169" fontId="0" fillId="4" borderId="0" xfId="3" applyNumberFormat="1" applyFont="1" applyFill="1" applyAlignment="1">
      <alignment horizontal="center" vertical="center"/>
    </xf>
    <xf numFmtId="2" fontId="0" fillId="15" borderId="0" xfId="0" applyNumberFormat="1" applyFill="1" applyAlignment="1">
      <alignment horizontal="center" vertical="center"/>
    </xf>
    <xf numFmtId="10" fontId="0" fillId="15" borderId="0" xfId="2" applyNumberFormat="1" applyFont="1" applyFill="1" applyAlignment="1">
      <alignment horizontal="center" vertical="center"/>
    </xf>
    <xf numFmtId="4" fontId="0" fillId="15" borderId="0" xfId="0" applyNumberFormat="1" applyFill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5">
    <cellStyle name="Comma" xfId="3" builtinId="3"/>
    <cellStyle name="Currency" xfId="1" builtinId="4"/>
    <cellStyle name="Hyperlink" xfId="4" builtinId="8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Performance'!$AJ$3</c:f>
              <c:strCache>
                <c:ptCount val="1"/>
                <c:pt idx="0">
                  <c:v>Monthly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 Performance'!$AI$4:$AI$400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'Fund Performance'!$AJ$4:$AJ$400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-1815.3799999999974</c:v>
                </c:pt>
                <c:pt idx="2">
                  <c:v>-1159.75</c:v>
                </c:pt>
                <c:pt idx="3">
                  <c:v>5187.6900000000023</c:v>
                </c:pt>
                <c:pt idx="4">
                  <c:v>2214.8999999999942</c:v>
                </c:pt>
                <c:pt idx="5">
                  <c:v>2243.9700000000012</c:v>
                </c:pt>
                <c:pt idx="6">
                  <c:v>2982.6600000000035</c:v>
                </c:pt>
                <c:pt idx="7">
                  <c:v>4508.9599999999991</c:v>
                </c:pt>
                <c:pt idx="8">
                  <c:v>-2278.4500000000044</c:v>
                </c:pt>
                <c:pt idx="9">
                  <c:v>-1968.1900000000023</c:v>
                </c:pt>
                <c:pt idx="10">
                  <c:v>4813.7100000000064</c:v>
                </c:pt>
                <c:pt idx="11">
                  <c:v>1903.5</c:v>
                </c:pt>
                <c:pt idx="12">
                  <c:v>495.47999999999593</c:v>
                </c:pt>
                <c:pt idx="13">
                  <c:v>-457.75999999999476</c:v>
                </c:pt>
                <c:pt idx="14">
                  <c:v>116.07999999998719</c:v>
                </c:pt>
                <c:pt idx="15">
                  <c:v>2518.9100000000035</c:v>
                </c:pt>
                <c:pt idx="16">
                  <c:v>-2253.1399999999849</c:v>
                </c:pt>
                <c:pt idx="17">
                  <c:v>6945.2099999999919</c:v>
                </c:pt>
                <c:pt idx="18">
                  <c:v>2836.2300000000105</c:v>
                </c:pt>
                <c:pt idx="19">
                  <c:v>4696.6299999999901</c:v>
                </c:pt>
                <c:pt idx="20">
                  <c:v>-5018.0299999999988</c:v>
                </c:pt>
                <c:pt idx="21">
                  <c:v>4818.9599999999919</c:v>
                </c:pt>
                <c:pt idx="22">
                  <c:v>4816.5500000000029</c:v>
                </c:pt>
                <c:pt idx="23">
                  <c:v>117.64999999999418</c:v>
                </c:pt>
                <c:pt idx="24">
                  <c:v>-8194.9199999999983</c:v>
                </c:pt>
                <c:pt idx="25">
                  <c:v>-4598.9499999999971</c:v>
                </c:pt>
                <c:pt idx="26">
                  <c:v>2603.2399999999907</c:v>
                </c:pt>
                <c:pt idx="27">
                  <c:v>-10492.469999999987</c:v>
                </c:pt>
                <c:pt idx="28">
                  <c:v>-2675.4199999999983</c:v>
                </c:pt>
                <c:pt idx="29">
                  <c:v>-5906.3699999999953</c:v>
                </c:pt>
                <c:pt idx="30">
                  <c:v>4102.0299999999988</c:v>
                </c:pt>
                <c:pt idx="31">
                  <c:v>-2514.8800000000047</c:v>
                </c:pt>
                <c:pt idx="32">
                  <c:v>-3364.6600000000035</c:v>
                </c:pt>
                <c:pt idx="33">
                  <c:v>2773.0599999999977</c:v>
                </c:pt>
                <c:pt idx="34">
                  <c:v>3489.0500000000029</c:v>
                </c:pt>
                <c:pt idx="35">
                  <c:v>-3215.0200000000041</c:v>
                </c:pt>
                <c:pt idx="36">
                  <c:v>4334.2400000000052</c:v>
                </c:pt>
                <c:pt idx="37">
                  <c:v>-1113.0699999999924</c:v>
                </c:pt>
                <c:pt idx="38">
                  <c:v>-373.70000000001164</c:v>
                </c:pt>
                <c:pt idx="39">
                  <c:v>1758.140000000014</c:v>
                </c:pt>
                <c:pt idx="40">
                  <c:v>-3064.9800000000105</c:v>
                </c:pt>
                <c:pt idx="41">
                  <c:v>3301.8000000000029</c:v>
                </c:pt>
                <c:pt idx="42">
                  <c:v>1903.4100000000035</c:v>
                </c:pt>
                <c:pt idx="43">
                  <c:v>1702.429999999993</c:v>
                </c:pt>
                <c:pt idx="44">
                  <c:v>-5185.2800000000134</c:v>
                </c:pt>
                <c:pt idx="45">
                  <c:v>-818.04999999998836</c:v>
                </c:pt>
                <c:pt idx="46">
                  <c:v>6328.2200000000012</c:v>
                </c:pt>
                <c:pt idx="47">
                  <c:v>3105.1200000000108</c:v>
                </c:pt>
                <c:pt idx="48">
                  <c:v>2171.5699999999933</c:v>
                </c:pt>
                <c:pt idx="49">
                  <c:v>5981.2000000000116</c:v>
                </c:pt>
                <c:pt idx="50">
                  <c:v>3425.6899999999896</c:v>
                </c:pt>
                <c:pt idx="51">
                  <c:v>-3452.2599999999875</c:v>
                </c:pt>
                <c:pt idx="52">
                  <c:v>4427.9899999999943</c:v>
                </c:pt>
                <c:pt idx="53">
                  <c:v>4045.3599999999878</c:v>
                </c:pt>
                <c:pt idx="54">
                  <c:v>3326.9900000000034</c:v>
                </c:pt>
                <c:pt idx="55">
                  <c:v>259.72999999999956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07-9241-4A4CFA40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720"/>
        <c:axId val="861467552"/>
      </c:barChart>
      <c:dateAx>
        <c:axId val="86146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7552"/>
        <c:crosses val="autoZero"/>
        <c:auto val="1"/>
        <c:lblOffset val="100"/>
        <c:baseTimeUnit val="months"/>
      </c:dateAx>
      <c:valAx>
        <c:axId val="861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 Performance'!$AK$3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 Performance'!$AI$4:$AI$400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'Fund Performance'!$AK$4:$AK$400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-496.57999999999811</c:v>
                </c:pt>
                <c:pt idx="2">
                  <c:v>-1656.3299999999981</c:v>
                </c:pt>
                <c:pt idx="3">
                  <c:v>3531.3600000000042</c:v>
                </c:pt>
                <c:pt idx="4">
                  <c:v>5746.2599999999984</c:v>
                </c:pt>
                <c:pt idx="5">
                  <c:v>7990.23</c:v>
                </c:pt>
                <c:pt idx="6">
                  <c:v>10972.890000000003</c:v>
                </c:pt>
                <c:pt idx="7">
                  <c:v>15481.850000000002</c:v>
                </c:pt>
                <c:pt idx="8">
                  <c:v>13203.399999999998</c:v>
                </c:pt>
                <c:pt idx="9">
                  <c:v>11235.209999999995</c:v>
                </c:pt>
                <c:pt idx="10">
                  <c:v>16048.920000000002</c:v>
                </c:pt>
                <c:pt idx="11">
                  <c:v>17952.420000000002</c:v>
                </c:pt>
                <c:pt idx="12">
                  <c:v>18447.899999999998</c:v>
                </c:pt>
                <c:pt idx="13">
                  <c:v>17990.140000000003</c:v>
                </c:pt>
                <c:pt idx="14">
                  <c:v>18106.21999999999</c:v>
                </c:pt>
                <c:pt idx="15">
                  <c:v>20625.129999999994</c:v>
                </c:pt>
                <c:pt idx="16">
                  <c:v>18371.990000000009</c:v>
                </c:pt>
                <c:pt idx="17">
                  <c:v>25317.200000000001</c:v>
                </c:pt>
                <c:pt idx="18">
                  <c:v>28153.430000000011</c:v>
                </c:pt>
                <c:pt idx="19">
                  <c:v>32850.06</c:v>
                </c:pt>
                <c:pt idx="20">
                  <c:v>27832.03</c:v>
                </c:pt>
                <c:pt idx="21">
                  <c:v>32650.989999999991</c:v>
                </c:pt>
                <c:pt idx="22">
                  <c:v>37467.539999999994</c:v>
                </c:pt>
                <c:pt idx="23">
                  <c:v>37585.189999999988</c:v>
                </c:pt>
                <c:pt idx="24">
                  <c:v>29390.26999999999</c:v>
                </c:pt>
                <c:pt idx="25">
                  <c:v>24791.319999999992</c:v>
                </c:pt>
                <c:pt idx="26">
                  <c:v>27394.559999999983</c:v>
                </c:pt>
                <c:pt idx="27">
                  <c:v>16902.089999999997</c:v>
                </c:pt>
                <c:pt idx="28">
                  <c:v>14226.669999999998</c:v>
                </c:pt>
                <c:pt idx="29">
                  <c:v>8320.3000000000029</c:v>
                </c:pt>
                <c:pt idx="30">
                  <c:v>12422.330000000002</c:v>
                </c:pt>
                <c:pt idx="31">
                  <c:v>9907.4499999999971</c:v>
                </c:pt>
                <c:pt idx="32">
                  <c:v>6542.7899999999936</c:v>
                </c:pt>
                <c:pt idx="33">
                  <c:v>9315.8499999999913</c:v>
                </c:pt>
                <c:pt idx="34">
                  <c:v>12804.899999999994</c:v>
                </c:pt>
                <c:pt idx="35">
                  <c:v>9589.8799999999901</c:v>
                </c:pt>
                <c:pt idx="36">
                  <c:v>13924.119999999995</c:v>
                </c:pt>
                <c:pt idx="37">
                  <c:v>12811.050000000003</c:v>
                </c:pt>
                <c:pt idx="38">
                  <c:v>12437.349999999991</c:v>
                </c:pt>
                <c:pt idx="39">
                  <c:v>14195.490000000005</c:v>
                </c:pt>
                <c:pt idx="40">
                  <c:v>11130.509999999995</c:v>
                </c:pt>
                <c:pt idx="41">
                  <c:v>14432.309999999998</c:v>
                </c:pt>
                <c:pt idx="42">
                  <c:v>16335.720000000001</c:v>
                </c:pt>
                <c:pt idx="43">
                  <c:v>18038.149999999994</c:v>
                </c:pt>
                <c:pt idx="44">
                  <c:v>12852.869999999981</c:v>
                </c:pt>
                <c:pt idx="45">
                  <c:v>12034.819999999992</c:v>
                </c:pt>
                <c:pt idx="46">
                  <c:v>18363.039999999994</c:v>
                </c:pt>
                <c:pt idx="47">
                  <c:v>21468.160000000003</c:v>
                </c:pt>
                <c:pt idx="48">
                  <c:v>23639.729999999996</c:v>
                </c:pt>
                <c:pt idx="49">
                  <c:v>29620.930000000008</c:v>
                </c:pt>
                <c:pt idx="50">
                  <c:v>33046.619999999995</c:v>
                </c:pt>
                <c:pt idx="51">
                  <c:v>29594.360000000008</c:v>
                </c:pt>
                <c:pt idx="52">
                  <c:v>34022.350000000006</c:v>
                </c:pt>
                <c:pt idx="53">
                  <c:v>38067.709999999992</c:v>
                </c:pt>
                <c:pt idx="54">
                  <c:v>41394.699999999997</c:v>
                </c:pt>
                <c:pt idx="55">
                  <c:v>41654.429999999993</c:v>
                </c:pt>
                <c:pt idx="56">
                  <c:v>41654.429999999993</c:v>
                </c:pt>
                <c:pt idx="57">
                  <c:v>41654.429999999993</c:v>
                </c:pt>
                <c:pt idx="58">
                  <c:v>41654.429999999993</c:v>
                </c:pt>
                <c:pt idx="59">
                  <c:v>41654.429999999993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0-452B-B1AA-67850A2A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78720"/>
        <c:axId val="1674578304"/>
      </c:lineChart>
      <c:dateAx>
        <c:axId val="167457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304"/>
        <c:crosses val="autoZero"/>
        <c:auto val="1"/>
        <c:lblOffset val="100"/>
        <c:baseTimeUnit val="months"/>
      </c:dateAx>
      <c:valAx>
        <c:axId val="1674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25211</xdr:colOff>
      <xdr:row>22</xdr:row>
      <xdr:rowOff>166405</xdr:rowOff>
    </xdr:from>
    <xdr:to>
      <xdr:col>45</xdr:col>
      <xdr:colOff>347382</xdr:colOff>
      <xdr:row>43</xdr:row>
      <xdr:rowOff>5601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F4382-CD68-4DA0-9FAE-0E8F270A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25212</xdr:colOff>
      <xdr:row>3</xdr:row>
      <xdr:rowOff>28021</xdr:rowOff>
    </xdr:from>
    <xdr:to>
      <xdr:col>45</xdr:col>
      <xdr:colOff>336175</xdr:colOff>
      <xdr:row>22</xdr:row>
      <xdr:rowOff>151279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E8D0B-52FA-4032-9B99-043D4D48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9616-5780-43F9-9C82-DE02B1722528}">
  <sheetPr codeName="Sheet1"/>
  <dimension ref="A1:E27"/>
  <sheetViews>
    <sheetView topLeftCell="A2" zoomScale="94" zoomScaleNormal="85" workbookViewId="0">
      <selection activeCell="C29" sqref="C29"/>
    </sheetView>
  </sheetViews>
  <sheetFormatPr defaultColWidth="9" defaultRowHeight="14.25" x14ac:dyDescent="0.45"/>
  <cols>
    <col min="1" max="1" width="35" style="2" bestFit="1" customWidth="1"/>
    <col min="2" max="2" width="16.796875" style="3" bestFit="1" customWidth="1"/>
    <col min="3" max="3" width="22" style="3" bestFit="1" customWidth="1"/>
    <col min="4" max="4" width="32.796875" style="3" bestFit="1" customWidth="1"/>
    <col min="5" max="5" width="15.265625" style="3" bestFit="1" customWidth="1"/>
    <col min="6" max="16384" width="9" style="3"/>
  </cols>
  <sheetData>
    <row r="1" spans="1:3" x14ac:dyDescent="0.45">
      <c r="A1" s="12" t="s">
        <v>20</v>
      </c>
      <c r="B1" s="16">
        <v>31</v>
      </c>
    </row>
    <row r="2" spans="1:3" x14ac:dyDescent="0.45">
      <c r="A2" s="17" t="s">
        <v>11</v>
      </c>
      <c r="B2" s="18">
        <v>65</v>
      </c>
      <c r="C2" s="10" t="s">
        <v>35</v>
      </c>
    </row>
    <row r="3" spans="1:3" x14ac:dyDescent="0.45">
      <c r="A3" s="17" t="s">
        <v>19</v>
      </c>
      <c r="B3" s="19">
        <v>90</v>
      </c>
      <c r="C3" s="10"/>
    </row>
    <row r="4" spans="1:3" x14ac:dyDescent="0.45">
      <c r="A4" s="17"/>
      <c r="B4" s="19"/>
      <c r="C4" s="10"/>
    </row>
    <row r="5" spans="1:3" x14ac:dyDescent="0.45">
      <c r="A5" s="17" t="s">
        <v>1</v>
      </c>
      <c r="B5" s="19">
        <f>B2-B1</f>
        <v>34</v>
      </c>
      <c r="C5" s="10"/>
    </row>
    <row r="6" spans="1:3" x14ac:dyDescent="0.45">
      <c r="A6" s="17" t="s">
        <v>0</v>
      </c>
      <c r="B6" s="29">
        <v>2.5000000000000001E-2</v>
      </c>
      <c r="C6" s="10"/>
    </row>
    <row r="7" spans="1:3" x14ac:dyDescent="0.45">
      <c r="A7" s="17" t="s">
        <v>2</v>
      </c>
      <c r="B7" s="20">
        <v>70500</v>
      </c>
      <c r="C7" s="10"/>
    </row>
    <row r="8" spans="1:3" x14ac:dyDescent="0.45">
      <c r="A8" s="17" t="s">
        <v>21</v>
      </c>
      <c r="B8" s="20">
        <f>B7*(1+B6)^B5</f>
        <v>163230.2103587024</v>
      </c>
      <c r="C8" s="34"/>
    </row>
    <row r="9" spans="1:3" x14ac:dyDescent="0.45">
      <c r="A9" s="17" t="s">
        <v>5</v>
      </c>
      <c r="B9" s="20">
        <v>64900</v>
      </c>
      <c r="C9" s="10"/>
    </row>
    <row r="10" spans="1:3" x14ac:dyDescent="0.45">
      <c r="A10" s="17"/>
      <c r="B10" s="20"/>
      <c r="C10" s="10"/>
    </row>
    <row r="11" spans="1:3" x14ac:dyDescent="0.45">
      <c r="A11" s="17" t="s">
        <v>3</v>
      </c>
      <c r="B11" s="21">
        <v>1.2999999999999999E-2</v>
      </c>
      <c r="C11" s="10"/>
    </row>
    <row r="12" spans="1:3" x14ac:dyDescent="0.45">
      <c r="A12" s="17" t="s">
        <v>4</v>
      </c>
      <c r="B12" s="21">
        <v>0.02</v>
      </c>
      <c r="C12" s="10"/>
    </row>
    <row r="13" spans="1:3" x14ac:dyDescent="0.45">
      <c r="A13" s="17" t="s">
        <v>10</v>
      </c>
      <c r="B13" s="21">
        <v>7.0000000000000001E-3</v>
      </c>
      <c r="C13" s="10"/>
    </row>
    <row r="14" spans="1:3" x14ac:dyDescent="0.45">
      <c r="A14" s="17"/>
      <c r="B14" s="19"/>
      <c r="C14" s="10"/>
    </row>
    <row r="15" spans="1:3" x14ac:dyDescent="0.45">
      <c r="A15" s="17" t="s">
        <v>13</v>
      </c>
      <c r="B15" s="22">
        <f>B13*B9*B5</f>
        <v>15446.2</v>
      </c>
      <c r="C15" s="10" t="s">
        <v>17</v>
      </c>
    </row>
    <row r="16" spans="1:3" x14ac:dyDescent="0.45">
      <c r="A16" s="17" t="s">
        <v>14</v>
      </c>
      <c r="B16" s="22">
        <f>B15/12</f>
        <v>1287.1833333333334</v>
      </c>
      <c r="C16" s="10"/>
    </row>
    <row r="17" spans="1:5" x14ac:dyDescent="0.45">
      <c r="A17" s="17" t="s">
        <v>7</v>
      </c>
      <c r="B17" s="23">
        <f>((B9*B11)+(B8-B9)*B12)*B5</f>
        <v>95550.34304391763</v>
      </c>
      <c r="C17" s="11">
        <f>B17/B8</f>
        <v>0.58537168355014313</v>
      </c>
      <c r="D17" s="12" t="s">
        <v>8</v>
      </c>
      <c r="E17" s="13">
        <f>B17*880</f>
        <v>84084301.878647521</v>
      </c>
    </row>
    <row r="18" spans="1:5" x14ac:dyDescent="0.45">
      <c r="A18" s="17" t="s">
        <v>6</v>
      </c>
      <c r="B18" s="23">
        <f>B17/12</f>
        <v>7962.5285869931358</v>
      </c>
      <c r="D18" s="14" t="s">
        <v>9</v>
      </c>
      <c r="E18" s="15">
        <f>B18*880</f>
        <v>7007025.1565539595</v>
      </c>
    </row>
    <row r="19" spans="1:5" x14ac:dyDescent="0.45">
      <c r="A19" s="17"/>
      <c r="B19" s="24"/>
    </row>
    <row r="20" spans="1:5" x14ac:dyDescent="0.45">
      <c r="A20" s="17" t="s">
        <v>12</v>
      </c>
      <c r="B20" s="25">
        <f>MAX(B13*B9*B5*(65-B2), 0)</f>
        <v>0</v>
      </c>
    </row>
    <row r="21" spans="1:5" x14ac:dyDescent="0.45">
      <c r="A21" s="17" t="s">
        <v>15</v>
      </c>
      <c r="B21" s="20">
        <f>B17*(B3-B2)</f>
        <v>2388758.5760979406</v>
      </c>
    </row>
    <row r="22" spans="1:5" x14ac:dyDescent="0.45">
      <c r="A22" s="17" t="s">
        <v>16</v>
      </c>
      <c r="B22" s="26">
        <f>B21+B20</f>
        <v>2388758.5760979406</v>
      </c>
    </row>
    <row r="23" spans="1:5" x14ac:dyDescent="0.45">
      <c r="A23" s="14" t="s">
        <v>18</v>
      </c>
      <c r="B23" s="27">
        <f>B22/(B3-B2)</f>
        <v>95550.343043917615</v>
      </c>
    </row>
    <row r="27" spans="1:5" x14ac:dyDescent="0.45">
      <c r="C27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8C3-0D58-4DA0-ABC8-B90EEA5A988D}">
  <dimension ref="A1:E27"/>
  <sheetViews>
    <sheetView zoomScale="95" workbookViewId="0">
      <selection activeCell="E37" sqref="E37"/>
    </sheetView>
  </sheetViews>
  <sheetFormatPr defaultColWidth="9" defaultRowHeight="14.25" x14ac:dyDescent="0.45"/>
  <cols>
    <col min="1" max="1" width="35" style="2" bestFit="1" customWidth="1"/>
    <col min="2" max="2" width="16.796875" style="3" customWidth="1"/>
    <col min="3" max="3" width="22" style="3" bestFit="1" customWidth="1"/>
    <col min="4" max="4" width="32.796875" style="3" bestFit="1" customWidth="1"/>
    <col min="5" max="5" width="16.53125" style="3" bestFit="1" customWidth="1"/>
    <col min="6" max="16384" width="9" style="3"/>
  </cols>
  <sheetData>
    <row r="1" spans="1:3" x14ac:dyDescent="0.45">
      <c r="A1" s="12" t="s">
        <v>20</v>
      </c>
      <c r="B1" s="16">
        <v>31</v>
      </c>
    </row>
    <row r="2" spans="1:3" x14ac:dyDescent="0.45">
      <c r="A2" s="17" t="s">
        <v>11</v>
      </c>
      <c r="B2" s="18">
        <v>36</v>
      </c>
      <c r="C2" s="10" t="s">
        <v>35</v>
      </c>
    </row>
    <row r="3" spans="1:3" x14ac:dyDescent="0.45">
      <c r="A3" s="17" t="s">
        <v>19</v>
      </c>
      <c r="B3" s="19">
        <v>90</v>
      </c>
      <c r="C3" s="10"/>
    </row>
    <row r="4" spans="1:3" x14ac:dyDescent="0.45">
      <c r="A4" s="17"/>
      <c r="B4" s="19"/>
      <c r="C4" s="10"/>
    </row>
    <row r="5" spans="1:3" x14ac:dyDescent="0.45">
      <c r="A5" s="17" t="s">
        <v>1</v>
      </c>
      <c r="B5" s="19">
        <f>B2-B1</f>
        <v>5</v>
      </c>
      <c r="C5" s="10"/>
    </row>
    <row r="6" spans="1:3" x14ac:dyDescent="0.45">
      <c r="A6" s="17" t="s">
        <v>0</v>
      </c>
      <c r="B6" s="29">
        <v>0.05</v>
      </c>
      <c r="C6" s="10"/>
    </row>
    <row r="7" spans="1:3" x14ac:dyDescent="0.45">
      <c r="A7" s="17" t="s">
        <v>2</v>
      </c>
      <c r="B7" s="20">
        <v>66400</v>
      </c>
      <c r="C7" s="10"/>
    </row>
    <row r="8" spans="1:3" x14ac:dyDescent="0.45">
      <c r="A8" s="17" t="s">
        <v>21</v>
      </c>
      <c r="B8" s="20">
        <f>B7*(1+B6)^B5</f>
        <v>84745.095750000008</v>
      </c>
      <c r="C8" s="34"/>
    </row>
    <row r="9" spans="1:3" x14ac:dyDescent="0.45">
      <c r="A9" s="17" t="s">
        <v>5</v>
      </c>
      <c r="B9" s="20">
        <v>0</v>
      </c>
      <c r="C9" s="10"/>
    </row>
    <row r="10" spans="1:3" x14ac:dyDescent="0.45">
      <c r="A10" s="17"/>
      <c r="B10" s="20"/>
      <c r="C10" s="10"/>
    </row>
    <row r="11" spans="1:3" x14ac:dyDescent="0.45">
      <c r="A11" s="17" t="s">
        <v>3</v>
      </c>
      <c r="B11" s="21">
        <v>0</v>
      </c>
      <c r="C11" s="10"/>
    </row>
    <row r="12" spans="1:3" x14ac:dyDescent="0.45">
      <c r="A12" s="17" t="s">
        <v>4</v>
      </c>
      <c r="B12" s="21">
        <v>1.9E-2</v>
      </c>
      <c r="C12" s="10"/>
    </row>
    <row r="13" spans="1:3" x14ac:dyDescent="0.45">
      <c r="A13" s="17" t="s">
        <v>10</v>
      </c>
      <c r="B13" s="21">
        <v>0</v>
      </c>
      <c r="C13" s="10"/>
    </row>
    <row r="14" spans="1:3" x14ac:dyDescent="0.45">
      <c r="A14" s="17"/>
      <c r="B14" s="19"/>
      <c r="C14" s="10"/>
    </row>
    <row r="15" spans="1:3" x14ac:dyDescent="0.45">
      <c r="A15" s="17" t="s">
        <v>13</v>
      </c>
      <c r="B15" s="22">
        <f>B13*B9*B5</f>
        <v>0</v>
      </c>
      <c r="C15" s="10"/>
    </row>
    <row r="16" spans="1:3" x14ac:dyDescent="0.45">
      <c r="A16" s="17" t="s">
        <v>14</v>
      </c>
      <c r="B16" s="22">
        <f>B15/12</f>
        <v>0</v>
      </c>
      <c r="C16" s="10"/>
    </row>
    <row r="17" spans="1:5" x14ac:dyDescent="0.45">
      <c r="A17" s="17" t="s">
        <v>7</v>
      </c>
      <c r="B17" s="23">
        <f>((B9*B11)+(B8-B9)*B12)*B5</f>
        <v>8050.7840962500004</v>
      </c>
      <c r="C17" s="11">
        <f>B17/B8</f>
        <v>9.5000000000000001E-2</v>
      </c>
      <c r="D17" s="12" t="s">
        <v>8</v>
      </c>
      <c r="E17" s="13">
        <f>B17*980</f>
        <v>7889768.4143250007</v>
      </c>
    </row>
    <row r="18" spans="1:5" x14ac:dyDescent="0.45">
      <c r="A18" s="17" t="s">
        <v>6</v>
      </c>
      <c r="B18" s="23">
        <f>B17/12</f>
        <v>670.89867468750003</v>
      </c>
      <c r="D18" s="14" t="s">
        <v>9</v>
      </c>
      <c r="E18" s="15">
        <f>B18*980</f>
        <v>657480.70119375002</v>
      </c>
    </row>
    <row r="19" spans="1:5" x14ac:dyDescent="0.45">
      <c r="A19" s="17"/>
      <c r="B19" s="24"/>
    </row>
    <row r="20" spans="1:5" x14ac:dyDescent="0.45">
      <c r="A20" s="17" t="s">
        <v>12</v>
      </c>
      <c r="B20" s="25">
        <f>B13*B9*B5*(65-B2)</f>
        <v>0</v>
      </c>
    </row>
    <row r="21" spans="1:5" x14ac:dyDescent="0.45">
      <c r="A21" s="17" t="s">
        <v>15</v>
      </c>
      <c r="B21" s="20">
        <f>B17*(B3-B2)</f>
        <v>434742.34119750001</v>
      </c>
    </row>
    <row r="22" spans="1:5" x14ac:dyDescent="0.45">
      <c r="A22" s="17" t="s">
        <v>16</v>
      </c>
      <c r="B22" s="26">
        <f>B21+B20</f>
        <v>434742.34119750001</v>
      </c>
    </row>
    <row r="23" spans="1:5" x14ac:dyDescent="0.45">
      <c r="A23" s="14" t="s">
        <v>18</v>
      </c>
      <c r="B23" s="27">
        <f>B22/(B3-B2)</f>
        <v>8050.7840962500004</v>
      </c>
    </row>
    <row r="27" spans="1:5" x14ac:dyDescent="0.45">
      <c r="C2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CE93-FDFF-4351-B5D1-9EC1485DE170}">
  <dimension ref="A1:H75"/>
  <sheetViews>
    <sheetView tabSelected="1" topLeftCell="A34" workbookViewId="0">
      <selection activeCell="G45" sqref="G45"/>
    </sheetView>
  </sheetViews>
  <sheetFormatPr defaultColWidth="9" defaultRowHeight="14.25" x14ac:dyDescent="0.45"/>
  <cols>
    <col min="1" max="1" width="11" style="1" bestFit="1" customWidth="1"/>
    <col min="2" max="2" width="12.796875" style="54" bestFit="1" customWidth="1"/>
    <col min="3" max="3" width="12.73046875" style="1" customWidth="1"/>
    <col min="4" max="6" width="12.19921875" style="1" bestFit="1" customWidth="1"/>
    <col min="7" max="16384" width="9" style="1"/>
  </cols>
  <sheetData>
    <row r="1" spans="1:8" ht="14.65" thickBot="1" x14ac:dyDescent="0.5">
      <c r="A1" s="35" t="s">
        <v>37</v>
      </c>
      <c r="B1" s="55" t="s">
        <v>53</v>
      </c>
      <c r="G1" s="122">
        <v>44971</v>
      </c>
      <c r="H1" s="1" t="s">
        <v>86</v>
      </c>
    </row>
    <row r="2" spans="1:8" x14ac:dyDescent="0.45">
      <c r="A2" s="37">
        <v>43903</v>
      </c>
      <c r="B2" s="53">
        <v>47799.49</v>
      </c>
    </row>
    <row r="3" spans="1:8" x14ac:dyDescent="0.45">
      <c r="A3" s="30">
        <v>43914</v>
      </c>
      <c r="B3" s="54">
        <v>44674.01</v>
      </c>
      <c r="C3" s="56">
        <f>B3-B2</f>
        <v>-3125.4799999999959</v>
      </c>
      <c r="D3" s="1">
        <f t="shared" ref="D3:D54" si="0">A3-$A$2</f>
        <v>11</v>
      </c>
      <c r="E3" s="56">
        <f>(B3-$B$2)/D3</f>
        <v>-284.1345454545451</v>
      </c>
    </row>
    <row r="4" spans="1:8" x14ac:dyDescent="0.45">
      <c r="A4" s="30">
        <v>43919</v>
      </c>
      <c r="B4" s="54">
        <v>47884.79</v>
      </c>
      <c r="C4" s="56">
        <f t="shared" ref="C4:C23" si="1">B4-B3</f>
        <v>3210.7799999999988</v>
      </c>
      <c r="D4" s="1">
        <f t="shared" si="0"/>
        <v>16</v>
      </c>
      <c r="E4" s="56">
        <f t="shared" ref="E4:E55" si="2">(B4-$B$2)/D4</f>
        <v>5.3312500000001819</v>
      </c>
    </row>
    <row r="5" spans="1:8" x14ac:dyDescent="0.45">
      <c r="A5" s="30">
        <v>43931</v>
      </c>
      <c r="B5" s="54">
        <v>52367.81</v>
      </c>
      <c r="C5" s="56">
        <f t="shared" si="1"/>
        <v>4483.0199999999968</v>
      </c>
      <c r="D5" s="1">
        <f t="shared" si="0"/>
        <v>28</v>
      </c>
      <c r="E5" s="56">
        <f t="shared" si="2"/>
        <v>163.15428571428569</v>
      </c>
    </row>
    <row r="6" spans="1:8" x14ac:dyDescent="0.45">
      <c r="A6" s="30">
        <v>43937</v>
      </c>
      <c r="B6" s="54">
        <v>55119.35</v>
      </c>
      <c r="C6" s="56">
        <f t="shared" si="1"/>
        <v>2751.5400000000009</v>
      </c>
      <c r="D6" s="1">
        <f t="shared" si="0"/>
        <v>34</v>
      </c>
      <c r="E6" s="56">
        <f t="shared" si="2"/>
        <v>215.29000000000002</v>
      </c>
    </row>
    <row r="7" spans="1:8" x14ac:dyDescent="0.45">
      <c r="A7" s="30">
        <v>43947</v>
      </c>
      <c r="B7" s="54">
        <v>56595.13</v>
      </c>
      <c r="C7" s="56">
        <f t="shared" si="1"/>
        <v>1475.7799999999988</v>
      </c>
      <c r="D7" s="1">
        <f t="shared" si="0"/>
        <v>44</v>
      </c>
      <c r="E7" s="56">
        <f t="shared" si="2"/>
        <v>199.90090909090907</v>
      </c>
    </row>
    <row r="8" spans="1:8" x14ac:dyDescent="0.45">
      <c r="A8" s="30">
        <v>43951</v>
      </c>
      <c r="B8" s="54">
        <v>56978.16</v>
      </c>
      <c r="C8" s="56">
        <f t="shared" si="1"/>
        <v>383.03000000000611</v>
      </c>
      <c r="D8" s="1">
        <f t="shared" si="0"/>
        <v>48</v>
      </c>
      <c r="E8" s="56">
        <f t="shared" si="2"/>
        <v>191.22229166666679</v>
      </c>
    </row>
    <row r="9" spans="1:8" x14ac:dyDescent="0.45">
      <c r="A9" s="30">
        <v>43977</v>
      </c>
      <c r="B9" s="54">
        <v>61541.08</v>
      </c>
      <c r="C9" s="56">
        <f t="shared" si="1"/>
        <v>4562.9199999999983</v>
      </c>
      <c r="D9" s="1">
        <f t="shared" si="0"/>
        <v>74</v>
      </c>
      <c r="E9" s="56">
        <f t="shared" si="2"/>
        <v>185.69716216216221</v>
      </c>
    </row>
    <row r="10" spans="1:8" ht="13.9" customHeight="1" x14ac:dyDescent="0.45">
      <c r="A10" s="30">
        <v>43982</v>
      </c>
      <c r="B10" s="54">
        <v>61360.69</v>
      </c>
      <c r="C10" s="56">
        <f t="shared" si="1"/>
        <v>-180.38999999999942</v>
      </c>
      <c r="D10" s="1">
        <f t="shared" si="0"/>
        <v>79</v>
      </c>
      <c r="E10" s="56">
        <f t="shared" si="2"/>
        <v>171.66075949367095</v>
      </c>
    </row>
    <row r="11" spans="1:8" x14ac:dyDescent="0.45">
      <c r="A11" s="30">
        <v>43997</v>
      </c>
      <c r="B11" s="54">
        <v>62438.23</v>
      </c>
      <c r="C11" s="56">
        <f t="shared" si="1"/>
        <v>1077.5400000000009</v>
      </c>
      <c r="D11" s="1">
        <f t="shared" si="0"/>
        <v>94</v>
      </c>
      <c r="E11" s="56">
        <f t="shared" si="2"/>
        <v>155.73127659574473</v>
      </c>
    </row>
    <row r="12" spans="1:8" x14ac:dyDescent="0.45">
      <c r="A12" s="30">
        <v>44003</v>
      </c>
      <c r="B12" s="54">
        <v>64827.33</v>
      </c>
      <c r="C12" s="56">
        <f t="shared" si="1"/>
        <v>2389.0999999999985</v>
      </c>
      <c r="D12" s="1">
        <f t="shared" si="0"/>
        <v>100</v>
      </c>
      <c r="E12" s="56">
        <f t="shared" si="2"/>
        <v>170.27840000000003</v>
      </c>
    </row>
    <row r="13" spans="1:8" x14ac:dyDescent="0.45">
      <c r="A13" s="30">
        <v>44020</v>
      </c>
      <c r="B13" s="54">
        <v>68115.63</v>
      </c>
      <c r="C13" s="56">
        <f t="shared" si="1"/>
        <v>3288.3000000000029</v>
      </c>
      <c r="D13" s="1">
        <f t="shared" si="0"/>
        <v>117</v>
      </c>
      <c r="E13" s="56">
        <f t="shared" si="2"/>
        <v>173.64222222222227</v>
      </c>
    </row>
    <row r="14" spans="1:8" x14ac:dyDescent="0.45">
      <c r="A14" s="30">
        <v>44022</v>
      </c>
      <c r="B14" s="54">
        <v>69511.53</v>
      </c>
      <c r="C14" s="56">
        <f t="shared" si="1"/>
        <v>1395.8999999999942</v>
      </c>
      <c r="D14" s="1">
        <f t="shared" si="0"/>
        <v>119</v>
      </c>
      <c r="E14" s="56">
        <f t="shared" si="2"/>
        <v>182.45411764705884</v>
      </c>
    </row>
    <row r="15" spans="1:8" x14ac:dyDescent="0.45">
      <c r="A15" s="30">
        <v>44029</v>
      </c>
      <c r="B15" s="54">
        <v>70050.039999999994</v>
      </c>
      <c r="C15" s="56">
        <f t="shared" si="1"/>
        <v>538.50999999999476</v>
      </c>
      <c r="D15" s="1">
        <f t="shared" si="0"/>
        <v>126</v>
      </c>
      <c r="E15" s="56">
        <f t="shared" si="2"/>
        <v>176.59166666666664</v>
      </c>
    </row>
    <row r="16" spans="1:8" x14ac:dyDescent="0.45">
      <c r="A16" s="30">
        <v>44062</v>
      </c>
      <c r="B16" s="54">
        <v>71087.94</v>
      </c>
      <c r="C16" s="56">
        <f t="shared" si="1"/>
        <v>1037.9000000000087</v>
      </c>
      <c r="D16" s="1">
        <f t="shared" si="0"/>
        <v>159</v>
      </c>
      <c r="E16" s="56">
        <f t="shared" si="2"/>
        <v>146.46823899371071</v>
      </c>
    </row>
    <row r="17" spans="1:5" x14ac:dyDescent="0.45">
      <c r="A17" s="30">
        <v>44065</v>
      </c>
      <c r="B17" s="54">
        <v>71850.94</v>
      </c>
      <c r="C17" s="56">
        <f t="shared" si="1"/>
        <v>763</v>
      </c>
      <c r="D17" s="1">
        <f t="shared" si="0"/>
        <v>162</v>
      </c>
      <c r="E17" s="56">
        <f t="shared" si="2"/>
        <v>148.46574074074076</v>
      </c>
    </row>
    <row r="18" spans="1:5" x14ac:dyDescent="0.45">
      <c r="A18" s="30">
        <v>44076</v>
      </c>
      <c r="B18" s="54">
        <v>76861</v>
      </c>
      <c r="C18" s="56">
        <f t="shared" si="1"/>
        <v>5010.0599999999977</v>
      </c>
      <c r="D18" s="1">
        <f t="shared" si="0"/>
        <v>173</v>
      </c>
      <c r="E18" s="56">
        <f t="shared" si="2"/>
        <v>167.98560693641619</v>
      </c>
    </row>
    <row r="19" spans="1:5" x14ac:dyDescent="0.45">
      <c r="A19" s="30">
        <v>44092</v>
      </c>
      <c r="B19" s="54">
        <v>72518.84</v>
      </c>
      <c r="C19" s="56">
        <f t="shared" si="1"/>
        <v>-4342.1600000000035</v>
      </c>
      <c r="D19" s="1">
        <f t="shared" si="0"/>
        <v>189</v>
      </c>
      <c r="E19" s="56">
        <f t="shared" si="2"/>
        <v>130.79021164021162</v>
      </c>
    </row>
    <row r="20" spans="1:5" x14ac:dyDescent="0.45">
      <c r="A20" s="30">
        <v>44100</v>
      </c>
      <c r="B20" s="54">
        <v>75242.539999999994</v>
      </c>
      <c r="C20" s="56">
        <f t="shared" si="1"/>
        <v>2723.6999999999971</v>
      </c>
      <c r="D20" s="1">
        <f t="shared" si="0"/>
        <v>197</v>
      </c>
      <c r="E20" s="56">
        <f t="shared" si="2"/>
        <v>139.30482233502536</v>
      </c>
    </row>
    <row r="21" spans="1:5" x14ac:dyDescent="0.45">
      <c r="A21" s="30">
        <v>44117</v>
      </c>
      <c r="B21" s="54">
        <v>81217.149999999994</v>
      </c>
      <c r="C21" s="56">
        <f t="shared" si="1"/>
        <v>5974.6100000000006</v>
      </c>
      <c r="D21" s="1">
        <f t="shared" si="0"/>
        <v>214</v>
      </c>
      <c r="E21" s="56">
        <f t="shared" si="2"/>
        <v>156.15728971962616</v>
      </c>
    </row>
    <row r="22" spans="1:5" x14ac:dyDescent="0.45">
      <c r="A22" s="30">
        <v>44136</v>
      </c>
      <c r="B22" s="54">
        <v>77448.78</v>
      </c>
      <c r="C22" s="56">
        <f t="shared" si="1"/>
        <v>-3768.3699999999953</v>
      </c>
      <c r="D22" s="1">
        <f t="shared" si="0"/>
        <v>233</v>
      </c>
      <c r="E22" s="56">
        <f t="shared" si="2"/>
        <v>127.25017167381975</v>
      </c>
    </row>
    <row r="23" spans="1:5" x14ac:dyDescent="0.45">
      <c r="A23" s="30">
        <v>44153</v>
      </c>
      <c r="B23" s="54">
        <v>80880.31</v>
      </c>
      <c r="C23" s="56">
        <f t="shared" si="1"/>
        <v>3431.5299999999988</v>
      </c>
      <c r="D23" s="1">
        <f t="shared" si="0"/>
        <v>250</v>
      </c>
      <c r="E23" s="56">
        <f t="shared" si="2"/>
        <v>132.32328000000001</v>
      </c>
    </row>
    <row r="24" spans="1:5" x14ac:dyDescent="0.45">
      <c r="A24" s="30">
        <v>44160</v>
      </c>
      <c r="B24" s="54">
        <v>83920.960000000006</v>
      </c>
      <c r="C24" s="56">
        <f t="shared" ref="C24:C31" si="3">B24-B23</f>
        <v>3040.6500000000087</v>
      </c>
      <c r="D24" s="1">
        <f t="shared" si="0"/>
        <v>257</v>
      </c>
      <c r="E24" s="56">
        <f t="shared" si="2"/>
        <v>140.55046692607007</v>
      </c>
    </row>
    <row r="25" spans="1:5" x14ac:dyDescent="0.45">
      <c r="A25" s="30">
        <v>44183</v>
      </c>
      <c r="B25" s="54">
        <v>87049.88</v>
      </c>
      <c r="C25" s="56">
        <f t="shared" si="3"/>
        <v>3128.9199999999983</v>
      </c>
      <c r="D25" s="1">
        <f t="shared" si="0"/>
        <v>280</v>
      </c>
      <c r="E25" s="56">
        <f t="shared" si="2"/>
        <v>140.17996428571431</v>
      </c>
    </row>
    <row r="26" spans="1:5" x14ac:dyDescent="0.45">
      <c r="A26" s="30">
        <v>44217</v>
      </c>
      <c r="B26" s="54">
        <v>92289.2</v>
      </c>
      <c r="C26" s="56">
        <f t="shared" si="3"/>
        <v>5239.3199999999924</v>
      </c>
      <c r="D26" s="1">
        <f t="shared" si="0"/>
        <v>314</v>
      </c>
      <c r="E26" s="56">
        <f t="shared" si="2"/>
        <v>141.68697452229299</v>
      </c>
    </row>
    <row r="27" spans="1:5" x14ac:dyDescent="0.45">
      <c r="A27" s="30">
        <v>44233</v>
      </c>
      <c r="B27" s="54">
        <v>94536.28</v>
      </c>
      <c r="C27" s="56">
        <f t="shared" si="3"/>
        <v>2247.0800000000017</v>
      </c>
      <c r="D27" s="1">
        <f t="shared" si="0"/>
        <v>330</v>
      </c>
      <c r="E27" s="56">
        <f t="shared" si="2"/>
        <v>141.62663636363638</v>
      </c>
    </row>
    <row r="28" spans="1:5" x14ac:dyDescent="0.45">
      <c r="A28" s="30">
        <v>44258</v>
      </c>
      <c r="B28" s="54">
        <v>93667.53</v>
      </c>
      <c r="C28" s="56">
        <f t="shared" si="3"/>
        <v>-868.75</v>
      </c>
      <c r="D28" s="1">
        <f t="shared" si="0"/>
        <v>355</v>
      </c>
      <c r="E28" s="56">
        <f t="shared" si="2"/>
        <v>129.20574647887324</v>
      </c>
    </row>
    <row r="29" spans="1:5" x14ac:dyDescent="0.45">
      <c r="A29" s="30">
        <v>44285</v>
      </c>
      <c r="B29" s="54">
        <v>97728.06</v>
      </c>
      <c r="C29" s="56">
        <f t="shared" si="3"/>
        <v>4060.5299999999988</v>
      </c>
      <c r="D29" s="1">
        <f t="shared" si="0"/>
        <v>382</v>
      </c>
      <c r="E29" s="56">
        <f t="shared" si="2"/>
        <v>130.70306282722512</v>
      </c>
    </row>
    <row r="30" spans="1:5" x14ac:dyDescent="0.45">
      <c r="A30" s="30">
        <v>44293</v>
      </c>
      <c r="B30" s="54">
        <v>100862.14</v>
      </c>
      <c r="C30" s="56">
        <f t="shared" si="3"/>
        <v>3134.0800000000017</v>
      </c>
      <c r="D30" s="1">
        <f t="shared" si="0"/>
        <v>390</v>
      </c>
      <c r="E30" s="56">
        <f t="shared" si="2"/>
        <v>136.05807692307692</v>
      </c>
    </row>
    <row r="31" spans="1:5" x14ac:dyDescent="0.45">
      <c r="A31" s="30">
        <v>44346</v>
      </c>
      <c r="B31" s="54">
        <v>103308.1</v>
      </c>
      <c r="C31" s="56">
        <f t="shared" si="3"/>
        <v>2445.9600000000064</v>
      </c>
      <c r="D31" s="1">
        <f t="shared" si="0"/>
        <v>443</v>
      </c>
      <c r="E31" s="56">
        <f t="shared" si="2"/>
        <v>125.30160270880363</v>
      </c>
    </row>
    <row r="32" spans="1:5" x14ac:dyDescent="0.45">
      <c r="A32" s="30">
        <v>44359</v>
      </c>
      <c r="B32" s="54">
        <v>106337.1</v>
      </c>
      <c r="C32" s="56">
        <f t="shared" ref="C32:C40" si="4">B32-B31</f>
        <v>3029</v>
      </c>
      <c r="D32" s="1">
        <f t="shared" si="0"/>
        <v>456</v>
      </c>
      <c r="E32" s="56">
        <f t="shared" si="2"/>
        <v>128.37195175438598</v>
      </c>
    </row>
    <row r="33" spans="1:5" x14ac:dyDescent="0.45">
      <c r="A33" s="30">
        <v>44365</v>
      </c>
      <c r="B33" s="54">
        <v>110216.12</v>
      </c>
      <c r="C33" s="56">
        <f t="shared" si="4"/>
        <v>3879.0199999999895</v>
      </c>
      <c r="D33" s="1">
        <f t="shared" si="0"/>
        <v>462</v>
      </c>
      <c r="E33" s="56">
        <f t="shared" si="2"/>
        <v>135.10093073593072</v>
      </c>
    </row>
    <row r="34" spans="1:5" x14ac:dyDescent="0.45">
      <c r="A34" s="30">
        <v>44384</v>
      </c>
      <c r="B34" s="54">
        <v>115206</v>
      </c>
      <c r="C34" s="56">
        <f t="shared" si="4"/>
        <v>4989.8800000000047</v>
      </c>
      <c r="D34" s="1">
        <f t="shared" si="0"/>
        <v>481</v>
      </c>
      <c r="E34" s="56">
        <f t="shared" si="2"/>
        <v>140.13827442827446</v>
      </c>
    </row>
    <row r="35" spans="1:5" x14ac:dyDescent="0.45">
      <c r="A35" s="30">
        <v>44396</v>
      </c>
      <c r="B35" s="54">
        <v>117091.98</v>
      </c>
      <c r="C35" s="56">
        <f t="shared" si="4"/>
        <v>1885.9799999999959</v>
      </c>
      <c r="D35" s="1">
        <f t="shared" si="0"/>
        <v>493</v>
      </c>
      <c r="E35" s="56">
        <f t="shared" si="2"/>
        <v>140.55271805273833</v>
      </c>
    </row>
    <row r="36" spans="1:5" x14ac:dyDescent="0.45">
      <c r="A36" s="30">
        <v>44400</v>
      </c>
      <c r="B36" s="54">
        <v>119196.1</v>
      </c>
      <c r="C36" s="56">
        <f t="shared" si="4"/>
        <v>2104.1200000000099</v>
      </c>
      <c r="D36" s="1">
        <f t="shared" si="0"/>
        <v>497</v>
      </c>
      <c r="E36" s="56">
        <f t="shared" si="2"/>
        <v>143.65515090543263</v>
      </c>
    </row>
    <row r="37" spans="1:5" x14ac:dyDescent="0.45">
      <c r="A37" s="30">
        <v>44430</v>
      </c>
      <c r="B37" s="54">
        <v>122985.4</v>
      </c>
      <c r="C37" s="56">
        <f t="shared" si="4"/>
        <v>3789.2999999999884</v>
      </c>
      <c r="D37" s="1">
        <f t="shared" si="0"/>
        <v>527</v>
      </c>
      <c r="E37" s="56">
        <f t="shared" si="2"/>
        <v>142.66776091081596</v>
      </c>
    </row>
    <row r="38" spans="1:5" x14ac:dyDescent="0.45">
      <c r="A38" s="30">
        <v>44461</v>
      </c>
      <c r="B38" s="54">
        <v>122071</v>
      </c>
      <c r="C38" s="56">
        <f t="shared" si="4"/>
        <v>-914.39999999999418</v>
      </c>
      <c r="D38" s="1">
        <f t="shared" si="0"/>
        <v>558</v>
      </c>
      <c r="E38" s="56">
        <f t="shared" si="2"/>
        <v>133.10306451612905</v>
      </c>
    </row>
    <row r="39" spans="1:5" x14ac:dyDescent="0.45">
      <c r="A39" s="30">
        <v>44497</v>
      </c>
      <c r="B39" s="54">
        <v>131013.65</v>
      </c>
      <c r="C39" s="56">
        <f t="shared" si="4"/>
        <v>8942.6499999999942</v>
      </c>
      <c r="D39" s="1">
        <f t="shared" si="0"/>
        <v>594</v>
      </c>
      <c r="E39" s="56">
        <f t="shared" si="2"/>
        <v>140.09117845117845</v>
      </c>
    </row>
    <row r="40" spans="1:5" x14ac:dyDescent="0.45">
      <c r="A40" s="30">
        <v>44508</v>
      </c>
      <c r="B40" s="54">
        <v>137181.32999999999</v>
      </c>
      <c r="C40" s="56">
        <f t="shared" si="4"/>
        <v>6167.679999999993</v>
      </c>
      <c r="D40" s="1">
        <f t="shared" si="0"/>
        <v>605</v>
      </c>
      <c r="E40" s="56">
        <f t="shared" si="2"/>
        <v>147.73857851239669</v>
      </c>
    </row>
    <row r="41" spans="1:5" x14ac:dyDescent="0.45">
      <c r="A41" s="30">
        <v>44520</v>
      </c>
      <c r="B41" s="54">
        <v>141467.68</v>
      </c>
      <c r="C41" s="56">
        <f t="shared" ref="C41:C55" si="5">B41-B40</f>
        <v>4286.3500000000058</v>
      </c>
      <c r="D41" s="1">
        <f t="shared" si="0"/>
        <v>617</v>
      </c>
      <c r="E41" s="56">
        <f t="shared" si="2"/>
        <v>151.81230145867099</v>
      </c>
    </row>
    <row r="42" spans="1:5" x14ac:dyDescent="0.45">
      <c r="A42" s="30">
        <v>44541</v>
      </c>
      <c r="B42" s="54">
        <v>141368.67000000001</v>
      </c>
      <c r="C42" s="56">
        <f t="shared" si="5"/>
        <v>-99.009999999980209</v>
      </c>
      <c r="D42" s="1">
        <f t="shared" si="0"/>
        <v>638</v>
      </c>
      <c r="E42" s="56">
        <f t="shared" si="2"/>
        <v>146.66015673981195</v>
      </c>
    </row>
    <row r="43" spans="1:5" x14ac:dyDescent="0.45">
      <c r="A43" s="30">
        <v>44626</v>
      </c>
      <c r="B43" s="54">
        <v>132880.03</v>
      </c>
      <c r="C43" s="56">
        <f t="shared" si="5"/>
        <v>-8488.640000000014</v>
      </c>
      <c r="D43" s="1">
        <f t="shared" si="0"/>
        <v>723</v>
      </c>
      <c r="E43" s="56">
        <f t="shared" si="2"/>
        <v>117.67709543568466</v>
      </c>
    </row>
    <row r="44" spans="1:5" x14ac:dyDescent="0.45">
      <c r="A44" s="30">
        <v>44702</v>
      </c>
      <c r="B44" s="54">
        <v>130247.53</v>
      </c>
      <c r="C44" s="56">
        <f t="shared" si="5"/>
        <v>-2632.5</v>
      </c>
      <c r="D44" s="1">
        <f t="shared" si="0"/>
        <v>799</v>
      </c>
      <c r="E44" s="56">
        <f t="shared" si="2"/>
        <v>103.18903629536922</v>
      </c>
    </row>
    <row r="45" spans="1:5" x14ac:dyDescent="0.45">
      <c r="A45" s="30">
        <v>44768</v>
      </c>
      <c r="B45" s="54">
        <v>135784.29999999999</v>
      </c>
      <c r="C45" s="56">
        <f t="shared" si="5"/>
        <v>5536.7699999999895</v>
      </c>
      <c r="D45" s="1">
        <f t="shared" si="0"/>
        <v>865</v>
      </c>
      <c r="E45" s="56">
        <f t="shared" si="2"/>
        <v>101.71654335260115</v>
      </c>
    </row>
    <row r="46" spans="1:5" x14ac:dyDescent="0.45">
      <c r="A46" s="30">
        <v>44805</v>
      </c>
      <c r="B46" s="54">
        <v>138338.21000000002</v>
      </c>
      <c r="C46" s="56">
        <f t="shared" si="5"/>
        <v>2553.9100000000326</v>
      </c>
      <c r="D46" s="1">
        <f t="shared" si="0"/>
        <v>902</v>
      </c>
      <c r="E46" s="56">
        <f t="shared" si="2"/>
        <v>100.37552106430158</v>
      </c>
    </row>
    <row r="47" spans="1:5" x14ac:dyDescent="0.45">
      <c r="A47" s="30">
        <v>44937</v>
      </c>
      <c r="B47" s="54">
        <v>148716.93</v>
      </c>
      <c r="C47" s="56">
        <f t="shared" si="5"/>
        <v>10378.719999999972</v>
      </c>
      <c r="D47" s="1">
        <f t="shared" si="0"/>
        <v>1034</v>
      </c>
      <c r="E47" s="56">
        <f t="shared" si="2"/>
        <v>97.599071566731141</v>
      </c>
    </row>
    <row r="48" spans="1:5" x14ac:dyDescent="0.45">
      <c r="A48" s="30">
        <v>44958</v>
      </c>
      <c r="B48" s="54">
        <v>154823.54999999999</v>
      </c>
      <c r="C48" s="56">
        <f t="shared" si="5"/>
        <v>6106.6199999999953</v>
      </c>
      <c r="D48" s="1">
        <f t="shared" si="0"/>
        <v>1055</v>
      </c>
      <c r="E48" s="56">
        <f t="shared" si="2"/>
        <v>101.44460663507108</v>
      </c>
    </row>
    <row r="49" spans="1:6" x14ac:dyDescent="0.45">
      <c r="A49" s="30">
        <v>44981</v>
      </c>
      <c r="B49" s="54">
        <v>157187.39000000001</v>
      </c>
      <c r="C49" s="56">
        <f t="shared" si="5"/>
        <v>2363.8400000000256</v>
      </c>
      <c r="D49" s="1">
        <f t="shared" si="0"/>
        <v>1078</v>
      </c>
      <c r="E49" s="56">
        <f t="shared" si="2"/>
        <v>101.47300556586274</v>
      </c>
      <c r="F49" s="56"/>
    </row>
    <row r="50" spans="1:6" x14ac:dyDescent="0.45">
      <c r="A50" s="30">
        <v>45006</v>
      </c>
      <c r="B50" s="54">
        <v>156186.92000000001</v>
      </c>
      <c r="C50" s="56">
        <f t="shared" si="5"/>
        <v>-1000.4700000000012</v>
      </c>
      <c r="D50" s="1">
        <f t="shared" si="0"/>
        <v>1103</v>
      </c>
      <c r="E50" s="56">
        <f t="shared" si="2"/>
        <v>98.26602901178606</v>
      </c>
    </row>
    <row r="51" spans="1:6" x14ac:dyDescent="0.45">
      <c r="A51" s="30">
        <v>45017</v>
      </c>
      <c r="B51" s="54">
        <v>158933.51</v>
      </c>
      <c r="C51" s="56">
        <f t="shared" si="5"/>
        <v>2746.5899999999965</v>
      </c>
      <c r="D51" s="1">
        <f t="shared" si="0"/>
        <v>1114</v>
      </c>
      <c r="E51" s="56">
        <f t="shared" si="2"/>
        <v>99.761238779174164</v>
      </c>
    </row>
    <row r="52" spans="1:6" x14ac:dyDescent="0.45">
      <c r="A52" s="30">
        <v>45039</v>
      </c>
      <c r="B52" s="54">
        <v>165939.91</v>
      </c>
      <c r="C52" s="56">
        <f t="shared" si="5"/>
        <v>7006.3999999999942</v>
      </c>
      <c r="D52" s="1">
        <f t="shared" si="0"/>
        <v>1136</v>
      </c>
      <c r="E52" s="56">
        <f t="shared" si="2"/>
        <v>103.99684859154931</v>
      </c>
    </row>
    <row r="53" spans="1:6" x14ac:dyDescent="0.45">
      <c r="A53" s="30">
        <v>45045</v>
      </c>
      <c r="B53" s="54">
        <v>166766.16</v>
      </c>
      <c r="C53" s="56">
        <f t="shared" si="5"/>
        <v>826.25</v>
      </c>
      <c r="D53" s="1">
        <f t="shared" si="0"/>
        <v>1142</v>
      </c>
      <c r="E53" s="56">
        <f t="shared" si="2"/>
        <v>104.1739667250438</v>
      </c>
    </row>
    <row r="54" spans="1:6" x14ac:dyDescent="0.45">
      <c r="A54" s="30">
        <v>45068</v>
      </c>
      <c r="B54" s="54">
        <v>166430.1</v>
      </c>
      <c r="C54" s="56">
        <f t="shared" si="5"/>
        <v>-336.05999999999767</v>
      </c>
      <c r="D54" s="1">
        <f t="shared" si="0"/>
        <v>1165</v>
      </c>
      <c r="E54" s="56">
        <f t="shared" si="2"/>
        <v>101.82884978540774</v>
      </c>
    </row>
    <row r="55" spans="1:6" x14ac:dyDescent="0.45">
      <c r="A55" s="30">
        <v>45107</v>
      </c>
      <c r="B55" s="54">
        <v>171000.06</v>
      </c>
      <c r="C55" s="56">
        <f t="shared" si="5"/>
        <v>4569.9599999999919</v>
      </c>
      <c r="D55" s="1">
        <f t="shared" ref="D55:D61" si="6">A55-$A$2</f>
        <v>1204</v>
      </c>
      <c r="E55" s="56">
        <f t="shared" si="2"/>
        <v>102.32605481727575</v>
      </c>
    </row>
    <row r="56" spans="1:6" x14ac:dyDescent="0.45">
      <c r="A56" s="30">
        <v>45138</v>
      </c>
      <c r="B56" s="54">
        <v>175478.78</v>
      </c>
      <c r="C56" s="56">
        <f t="shared" ref="C56:C71" si="7">B56-B55</f>
        <v>4478.7200000000012</v>
      </c>
      <c r="D56" s="1">
        <f t="shared" si="6"/>
        <v>1235</v>
      </c>
      <c r="E56" s="56">
        <f t="shared" ref="E56:E71" si="8">(B56-$B$2)/D56</f>
        <v>103.38404048582997</v>
      </c>
    </row>
    <row r="57" spans="1:6" x14ac:dyDescent="0.45">
      <c r="A57" s="30">
        <v>45170</v>
      </c>
      <c r="B57" s="54">
        <v>177595.37</v>
      </c>
      <c r="C57" s="56">
        <f t="shared" si="7"/>
        <v>2116.5899999999965</v>
      </c>
      <c r="D57" s="1">
        <f t="shared" si="6"/>
        <v>1267</v>
      </c>
      <c r="E57" s="56">
        <f t="shared" si="8"/>
        <v>102.44347277032361</v>
      </c>
    </row>
    <row r="58" spans="1:6" x14ac:dyDescent="0.45">
      <c r="A58" s="30">
        <v>45195</v>
      </c>
      <c r="B58" s="54">
        <v>175433.65</v>
      </c>
      <c r="C58" s="56">
        <f t="shared" si="7"/>
        <v>-2161.7200000000012</v>
      </c>
      <c r="D58" s="1">
        <f t="shared" si="6"/>
        <v>1292</v>
      </c>
      <c r="E58" s="56">
        <f t="shared" si="8"/>
        <v>98.788049535603719</v>
      </c>
    </row>
    <row r="59" spans="1:6" x14ac:dyDescent="0.45">
      <c r="A59" s="30">
        <v>45234</v>
      </c>
      <c r="B59" s="54">
        <v>181309.2</v>
      </c>
      <c r="C59" s="56">
        <f t="shared" si="7"/>
        <v>5875.5500000000175</v>
      </c>
      <c r="D59" s="1">
        <f t="shared" si="6"/>
        <v>1331</v>
      </c>
      <c r="E59" s="56">
        <f t="shared" si="8"/>
        <v>100.30782118707739</v>
      </c>
    </row>
    <row r="60" spans="1:6" x14ac:dyDescent="0.45">
      <c r="A60" s="30">
        <v>45245</v>
      </c>
      <c r="B60" s="54">
        <v>184883</v>
      </c>
      <c r="C60" s="56">
        <f t="shared" si="7"/>
        <v>3573.7999999999884</v>
      </c>
      <c r="D60" s="1">
        <f t="shared" si="6"/>
        <v>1342</v>
      </c>
      <c r="E60" s="56">
        <f t="shared" si="8"/>
        <v>102.14866616989569</v>
      </c>
      <c r="F60" s="56"/>
    </row>
    <row r="61" spans="1:6" x14ac:dyDescent="0.45">
      <c r="A61" s="30">
        <v>45263</v>
      </c>
      <c r="B61" s="54">
        <v>189862.6</v>
      </c>
      <c r="C61" s="56">
        <f t="shared" si="7"/>
        <v>4979.6000000000058</v>
      </c>
      <c r="D61" s="1">
        <f t="shared" si="6"/>
        <v>1360</v>
      </c>
      <c r="E61" s="56">
        <f t="shared" si="8"/>
        <v>104.45816911764707</v>
      </c>
    </row>
    <row r="62" spans="1:6" x14ac:dyDescent="0.45">
      <c r="A62" s="30">
        <v>45274</v>
      </c>
      <c r="B62" s="54">
        <v>192042.4</v>
      </c>
      <c r="C62" s="56">
        <f t="shared" si="7"/>
        <v>2179.7999999999884</v>
      </c>
      <c r="D62" s="1">
        <f t="shared" ref="D62:D71" si="9">A62-$A$2</f>
        <v>1371</v>
      </c>
      <c r="E62" s="56">
        <f t="shared" si="8"/>
        <v>105.21000000000001</v>
      </c>
      <c r="F62" s="56"/>
    </row>
    <row r="63" spans="1:6" x14ac:dyDescent="0.45">
      <c r="A63" s="30">
        <v>45277</v>
      </c>
      <c r="B63" s="54">
        <v>194425.46</v>
      </c>
      <c r="C63" s="56">
        <f t="shared" si="7"/>
        <v>2383.0599999999977</v>
      </c>
      <c r="D63" s="1">
        <f t="shared" si="9"/>
        <v>1374</v>
      </c>
      <c r="E63" s="56">
        <f t="shared" si="8"/>
        <v>106.71467976710335</v>
      </c>
      <c r="F63" s="56"/>
    </row>
    <row r="64" spans="1:6" x14ac:dyDescent="0.45">
      <c r="A64" s="30">
        <v>45290</v>
      </c>
      <c r="B64" s="54">
        <v>196811.65</v>
      </c>
      <c r="C64" s="56">
        <f t="shared" si="7"/>
        <v>2386.1900000000023</v>
      </c>
      <c r="D64" s="1">
        <f t="shared" si="9"/>
        <v>1387</v>
      </c>
      <c r="E64" s="56">
        <f t="shared" si="8"/>
        <v>107.4348666186013</v>
      </c>
      <c r="F64" s="56"/>
    </row>
    <row r="65" spans="1:6" x14ac:dyDescent="0.45">
      <c r="A65" s="30">
        <v>45335</v>
      </c>
      <c r="B65" s="54">
        <v>203907.94</v>
      </c>
      <c r="C65" s="56">
        <f t="shared" si="7"/>
        <v>7096.2900000000081</v>
      </c>
      <c r="D65" s="1">
        <f t="shared" si="9"/>
        <v>1432</v>
      </c>
      <c r="E65" s="56">
        <f t="shared" si="8"/>
        <v>109.01428072625698</v>
      </c>
      <c r="F65" s="56"/>
    </row>
    <row r="66" spans="1:6" x14ac:dyDescent="0.45">
      <c r="A66" s="30">
        <v>45353</v>
      </c>
      <c r="B66" s="54">
        <v>207836.27</v>
      </c>
      <c r="C66" s="56">
        <f t="shared" si="7"/>
        <v>3928.3299999999872</v>
      </c>
      <c r="D66" s="1">
        <f t="shared" si="9"/>
        <v>1450</v>
      </c>
      <c r="E66" s="56">
        <f t="shared" si="8"/>
        <v>110.37019310344827</v>
      </c>
    </row>
    <row r="67" spans="1:6" x14ac:dyDescent="0.45">
      <c r="A67" s="30">
        <v>45363</v>
      </c>
      <c r="B67" s="54">
        <v>209739.59</v>
      </c>
      <c r="C67" s="56">
        <f t="shared" si="7"/>
        <v>1903.320000000007</v>
      </c>
      <c r="D67" s="1">
        <f t="shared" si="9"/>
        <v>1460</v>
      </c>
      <c r="E67" s="56">
        <f t="shared" si="8"/>
        <v>110.91787671232878</v>
      </c>
      <c r="F67" s="56"/>
    </row>
    <row r="68" spans="1:6" x14ac:dyDescent="0.45">
      <c r="A68" s="30">
        <v>45373</v>
      </c>
      <c r="B68" s="54">
        <v>212885.55000000002</v>
      </c>
      <c r="C68" s="56">
        <f t="shared" si="7"/>
        <v>3145.960000000021</v>
      </c>
      <c r="D68" s="1">
        <f t="shared" si="9"/>
        <v>1470</v>
      </c>
      <c r="E68" s="56">
        <f t="shared" si="8"/>
        <v>112.30344217687076</v>
      </c>
      <c r="F68" s="56"/>
    </row>
    <row r="69" spans="1:6" x14ac:dyDescent="0.45">
      <c r="A69" s="30">
        <v>45374</v>
      </c>
      <c r="B69" s="54">
        <v>213181.16</v>
      </c>
      <c r="C69" s="56">
        <f t="shared" si="7"/>
        <v>295.60999999998603</v>
      </c>
      <c r="D69" s="1">
        <f t="shared" si="9"/>
        <v>1471</v>
      </c>
      <c r="E69" s="56">
        <f t="shared" si="8"/>
        <v>112.42805574439159</v>
      </c>
      <c r="F69" s="56"/>
    </row>
    <row r="70" spans="1:6" x14ac:dyDescent="0.45">
      <c r="A70" s="30">
        <v>45406</v>
      </c>
      <c r="B70" s="54">
        <v>211755</v>
      </c>
      <c r="C70" s="56">
        <f t="shared" si="7"/>
        <v>-1426.1600000000035</v>
      </c>
      <c r="D70" s="1">
        <f t="shared" si="9"/>
        <v>1503</v>
      </c>
      <c r="E70" s="56">
        <f t="shared" si="8"/>
        <v>109.08550232867599</v>
      </c>
    </row>
    <row r="71" spans="1:6" x14ac:dyDescent="0.45">
      <c r="A71" s="30">
        <v>45415</v>
      </c>
      <c r="B71" s="54">
        <f>187761.36+24946+1095.61</f>
        <v>213802.96999999997</v>
      </c>
      <c r="C71" s="56">
        <f t="shared" si="7"/>
        <v>2047.9699999999721</v>
      </c>
      <c r="D71" s="1">
        <f t="shared" si="9"/>
        <v>1512</v>
      </c>
      <c r="E71" s="56">
        <f t="shared" si="8"/>
        <v>109.79066137566136</v>
      </c>
    </row>
    <row r="72" spans="1:6" x14ac:dyDescent="0.45">
      <c r="A72" s="30">
        <v>45429</v>
      </c>
      <c r="B72" s="54">
        <f>197017.23+1099.47+25300</f>
        <v>223416.7</v>
      </c>
      <c r="C72" s="56">
        <f>B72-B71</f>
        <v>9613.7300000000396</v>
      </c>
      <c r="D72" s="1">
        <f>A72-$A$2</f>
        <v>1526</v>
      </c>
      <c r="E72" s="56">
        <f>(B72-$B$2)/D72</f>
        <v>115.08336173001312</v>
      </c>
    </row>
    <row r="73" spans="1:6" x14ac:dyDescent="0.45">
      <c r="A73" s="30">
        <v>45484</v>
      </c>
      <c r="B73" s="54">
        <v>234075.03</v>
      </c>
      <c r="C73" s="56">
        <f>B73-B72</f>
        <v>10658.329999999987</v>
      </c>
      <c r="D73" s="1">
        <f>A73-$A$2</f>
        <v>1581</v>
      </c>
      <c r="E73" s="56">
        <f>(B73-$B$2)/D73</f>
        <v>117.82134092346617</v>
      </c>
    </row>
    <row r="74" spans="1:6" x14ac:dyDescent="0.45">
      <c r="A74" s="30">
        <v>45485</v>
      </c>
      <c r="B74" s="54">
        <v>234940.19</v>
      </c>
      <c r="C74" s="56">
        <f>B74-B73</f>
        <v>865.16000000000349</v>
      </c>
      <c r="D74" s="1">
        <f>A74-$A$2</f>
        <v>1582</v>
      </c>
      <c r="E74" s="56">
        <f>(B74-$B$2)/D74</f>
        <v>118.29374209860936</v>
      </c>
    </row>
    <row r="75" spans="1:6" x14ac:dyDescent="0.45">
      <c r="A75" s="30">
        <v>45524</v>
      </c>
      <c r="B75" s="54">
        <f>203288.86+32600+1100</f>
        <v>236988.86</v>
      </c>
      <c r="C75" s="56">
        <f>B75-B74</f>
        <v>2048.6699999999837</v>
      </c>
      <c r="D75" s="1">
        <f>A75-$A$2</f>
        <v>1621</v>
      </c>
      <c r="E75" s="56">
        <f>(B75-$B$2)/D75</f>
        <v>116.71151758173967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41E3-2325-4109-8617-9690174EA8AC}">
  <dimension ref="A1:AL180"/>
  <sheetViews>
    <sheetView topLeftCell="B1" zoomScale="85" zoomScaleNormal="85" workbookViewId="0">
      <pane ySplit="9" topLeftCell="A116" activePane="bottomLeft" state="frozen"/>
      <selection pane="bottomLeft" activeCell="C189" sqref="C189"/>
    </sheetView>
  </sheetViews>
  <sheetFormatPr defaultColWidth="9" defaultRowHeight="14.25" x14ac:dyDescent="0.45"/>
  <cols>
    <col min="1" max="1" width="13" style="1" customWidth="1"/>
    <col min="2" max="2" width="9" style="1" bestFit="1" customWidth="1"/>
    <col min="3" max="3" width="12.19921875" style="1" bestFit="1" customWidth="1"/>
    <col min="4" max="4" width="10.53125" style="1" customWidth="1"/>
    <col min="5" max="5" width="6" style="1" bestFit="1" customWidth="1"/>
    <col min="6" max="6" width="10.265625" style="1" customWidth="1"/>
    <col min="7" max="7" width="10.73046875" style="1" bestFit="1" customWidth="1"/>
    <col min="8" max="8" width="16" style="1" bestFit="1" customWidth="1"/>
    <col min="9" max="9" width="14.19921875" style="1" bestFit="1" customWidth="1"/>
    <col min="10" max="10" width="11.53125" style="1" bestFit="1" customWidth="1"/>
    <col min="11" max="11" width="23.53125" style="1" bestFit="1" customWidth="1"/>
    <col min="12" max="12" width="9.265625" style="1" bestFit="1" customWidth="1"/>
    <col min="13" max="14" width="9" style="1"/>
    <col min="15" max="15" width="11" style="1" bestFit="1" customWidth="1"/>
    <col min="16" max="16" width="8" style="1" bestFit="1" customWidth="1"/>
    <col min="17" max="17" width="10.53125" style="1" bestFit="1" customWidth="1"/>
    <col min="18" max="18" width="9" style="1"/>
    <col min="19" max="19" width="5.73046875" style="1" bestFit="1" customWidth="1"/>
    <col min="20" max="20" width="6.53125" style="1" bestFit="1" customWidth="1"/>
    <col min="21" max="21" width="16" style="1" bestFit="1" customWidth="1"/>
    <col min="22" max="22" width="14.19921875" style="1" bestFit="1" customWidth="1"/>
    <col min="23" max="23" width="11.53125" style="1" bestFit="1" customWidth="1"/>
    <col min="24" max="24" width="23.53125" style="1" bestFit="1" customWidth="1"/>
    <col min="25" max="25" width="9.265625" style="1" bestFit="1" customWidth="1"/>
    <col min="26" max="27" width="9" style="1"/>
    <col min="28" max="28" width="11" style="1" bestFit="1" customWidth="1"/>
    <col min="29" max="29" width="8" style="1" bestFit="1" customWidth="1"/>
    <col min="30" max="30" width="10.53125" style="1" bestFit="1" customWidth="1"/>
    <col min="31" max="31" width="9" style="1"/>
    <col min="32" max="32" width="5.46484375" style="1" bestFit="1" customWidth="1"/>
    <col min="33" max="33" width="8.46484375" style="1" bestFit="1" customWidth="1"/>
    <col min="34" max="34" width="16" style="1" bestFit="1" customWidth="1"/>
    <col min="35" max="35" width="14.19921875" style="1" bestFit="1" customWidth="1"/>
    <col min="36" max="36" width="11.53125" style="1" bestFit="1" customWidth="1"/>
    <col min="37" max="37" width="23.53125" style="1" bestFit="1" customWidth="1"/>
    <col min="38" max="38" width="9.265625" style="1" bestFit="1" customWidth="1"/>
    <col min="39" max="16384" width="9" style="1"/>
  </cols>
  <sheetData>
    <row r="1" spans="1:38" ht="23.25" x14ac:dyDescent="0.7">
      <c r="A1" s="127" t="s">
        <v>41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O1" s="127" t="s">
        <v>42</v>
      </c>
      <c r="P1" s="127"/>
      <c r="Q1" s="127"/>
      <c r="R1" s="127"/>
      <c r="S1" s="127"/>
      <c r="T1" s="127"/>
      <c r="U1" s="127"/>
      <c r="V1" s="127"/>
      <c r="W1" s="127"/>
      <c r="X1" s="127"/>
      <c r="Y1" s="127"/>
      <c r="AB1" s="127" t="s">
        <v>79</v>
      </c>
      <c r="AC1" s="127"/>
      <c r="AD1" s="127"/>
      <c r="AE1" s="127"/>
      <c r="AF1" s="127"/>
      <c r="AG1" s="127"/>
      <c r="AH1" s="127"/>
      <c r="AI1" s="127"/>
      <c r="AJ1" s="127"/>
      <c r="AK1" s="127"/>
      <c r="AL1" s="127"/>
    </row>
    <row r="2" spans="1:38" x14ac:dyDescent="0.45">
      <c r="A2" s="128" t="s">
        <v>38</v>
      </c>
      <c r="B2" s="129"/>
      <c r="C2" s="129"/>
      <c r="D2" s="129"/>
      <c r="O2" s="128" t="s">
        <v>38</v>
      </c>
      <c r="P2" s="129"/>
      <c r="Q2" s="129"/>
      <c r="AB2" s="128" t="s">
        <v>38</v>
      </c>
      <c r="AC2" s="129"/>
      <c r="AD2" s="129"/>
    </row>
    <row r="3" spans="1:38" x14ac:dyDescent="0.45">
      <c r="A3" s="31" t="s">
        <v>37</v>
      </c>
      <c r="B3" s="31" t="s">
        <v>39</v>
      </c>
      <c r="C3" s="105" t="s">
        <v>67</v>
      </c>
      <c r="D3" s="106" t="s">
        <v>70</v>
      </c>
      <c r="F3" s="31" t="s">
        <v>36</v>
      </c>
      <c r="G3" s="31" t="s">
        <v>43</v>
      </c>
      <c r="H3" s="31" t="s">
        <v>68</v>
      </c>
      <c r="I3" s="31" t="s">
        <v>69</v>
      </c>
      <c r="J3" s="31" t="s">
        <v>38</v>
      </c>
      <c r="K3" s="105" t="s">
        <v>54</v>
      </c>
      <c r="L3" s="31" t="s">
        <v>40</v>
      </c>
      <c r="O3" s="31" t="s">
        <v>37</v>
      </c>
      <c r="P3" s="31" t="s">
        <v>39</v>
      </c>
      <c r="Q3" s="31" t="s">
        <v>70</v>
      </c>
      <c r="S3" s="31" t="s">
        <v>36</v>
      </c>
      <c r="T3" s="31" t="s">
        <v>43</v>
      </c>
      <c r="U3" s="31" t="s">
        <v>68</v>
      </c>
      <c r="V3" s="31" t="s">
        <v>69</v>
      </c>
      <c r="W3" s="31" t="s">
        <v>38</v>
      </c>
      <c r="X3" s="31" t="s">
        <v>54</v>
      </c>
      <c r="Y3" s="31" t="s">
        <v>40</v>
      </c>
      <c r="AB3" s="31" t="s">
        <v>37</v>
      </c>
      <c r="AC3" s="31" t="s">
        <v>39</v>
      </c>
      <c r="AD3" s="31" t="s">
        <v>70</v>
      </c>
      <c r="AF3" s="31" t="s">
        <v>36</v>
      </c>
      <c r="AG3" s="31" t="s">
        <v>43</v>
      </c>
      <c r="AH3" s="31" t="s">
        <v>68</v>
      </c>
      <c r="AI3" s="31" t="s">
        <v>69</v>
      </c>
      <c r="AJ3" s="31" t="s">
        <v>38</v>
      </c>
      <c r="AK3" s="31" t="s">
        <v>54</v>
      </c>
      <c r="AL3" s="31" t="s">
        <v>40</v>
      </c>
    </row>
    <row r="4" spans="1:38" x14ac:dyDescent="0.45">
      <c r="A4" s="33">
        <v>43617</v>
      </c>
      <c r="B4" s="31">
        <f>19450</f>
        <v>19450</v>
      </c>
      <c r="C4" s="31">
        <f>SUM($B$4:B4)</f>
        <v>19450</v>
      </c>
      <c r="D4" s="31">
        <f>C4+0.74-100</f>
        <v>19350.740000000002</v>
      </c>
      <c r="F4" s="31">
        <v>2019</v>
      </c>
      <c r="G4" s="31">
        <v>32500</v>
      </c>
      <c r="H4" s="31">
        <f>SUM($G$4:G4)</f>
        <v>32500</v>
      </c>
      <c r="I4" s="31"/>
      <c r="J4" s="31">
        <f>SUMIF(A:A,"&lt;1/1/2020",B:B)-SUMIF(A:A,"&lt;1/1/2019",B:B)</f>
        <v>25950</v>
      </c>
      <c r="K4" s="31">
        <f>SUM($J$4:J4)</f>
        <v>25950</v>
      </c>
      <c r="L4" s="31">
        <f t="shared" ref="L4:L9" si="0">H4-K4</f>
        <v>6550</v>
      </c>
      <c r="O4" s="33">
        <v>43841</v>
      </c>
      <c r="P4" s="31">
        <v>7900</v>
      </c>
      <c r="Q4" s="31">
        <f>SUM($P$4:P4)-100</f>
        <v>7800</v>
      </c>
      <c r="S4" s="31">
        <v>2019</v>
      </c>
      <c r="T4" s="31">
        <v>9074</v>
      </c>
      <c r="U4" s="31">
        <f>SUM($T$4:T4)</f>
        <v>9074</v>
      </c>
      <c r="V4" s="31"/>
      <c r="W4" s="31">
        <v>8300</v>
      </c>
      <c r="X4" s="31">
        <f>SUM($W$4:W4)</f>
        <v>8300</v>
      </c>
      <c r="Y4" s="31">
        <f>U4-X4</f>
        <v>774</v>
      </c>
      <c r="AB4" s="33">
        <v>45279</v>
      </c>
      <c r="AC4" s="31">
        <v>8000</v>
      </c>
      <c r="AD4" s="31">
        <f>SUM($AC$4:AC4)</f>
        <v>8000</v>
      </c>
      <c r="AF4" s="31">
        <v>2023</v>
      </c>
      <c r="AG4" s="31">
        <v>8000</v>
      </c>
      <c r="AH4" s="31">
        <f>SUM($AG$4:AG4)</f>
        <v>8000</v>
      </c>
      <c r="AI4" s="31"/>
      <c r="AJ4" s="31">
        <v>8000</v>
      </c>
      <c r="AK4" s="31">
        <f>SUM($AJ$4:AJ4)</f>
        <v>8000</v>
      </c>
      <c r="AL4" s="31">
        <f>AH4-AK4</f>
        <v>0</v>
      </c>
    </row>
    <row r="5" spans="1:38" x14ac:dyDescent="0.45">
      <c r="A5" s="33">
        <v>43651</v>
      </c>
      <c r="B5" s="31">
        <v>250</v>
      </c>
      <c r="C5" s="31">
        <f>SUM($B$4:B5)</f>
        <v>19700</v>
      </c>
      <c r="D5" s="31">
        <f>C5+0.74-100</f>
        <v>19600.740000000002</v>
      </c>
      <c r="F5" s="31">
        <v>2020</v>
      </c>
      <c r="G5" s="31">
        <v>6000</v>
      </c>
      <c r="H5" s="31">
        <f>SUM($G$4:G5)</f>
        <v>38500</v>
      </c>
      <c r="I5" s="31">
        <f>G5+L4</f>
        <v>12550</v>
      </c>
      <c r="J5" s="31">
        <f>SUMIF(A:A,"&lt;1/1/2021",B:B)-SUMIF(A:A,"&lt;1/1/2020",B:B)</f>
        <v>12116.96</v>
      </c>
      <c r="K5" s="31">
        <f>SUM($J$4:J5)</f>
        <v>38066.959999999999</v>
      </c>
      <c r="L5" s="31">
        <f t="shared" si="0"/>
        <v>433.04000000000087</v>
      </c>
      <c r="O5" s="33">
        <v>43845</v>
      </c>
      <c r="P5" s="31">
        <v>0</v>
      </c>
      <c r="Q5" s="31">
        <f>SUM($P$4:P5)-100</f>
        <v>7800</v>
      </c>
      <c r="S5" s="31">
        <v>2020</v>
      </c>
      <c r="T5" s="31">
        <v>11721</v>
      </c>
      <c r="U5" s="31">
        <f>SUM($T$4:T5)</f>
        <v>20795</v>
      </c>
      <c r="V5" s="31">
        <f>T5+Y4</f>
        <v>12495</v>
      </c>
      <c r="W5" s="31">
        <v>4800</v>
      </c>
      <c r="X5" s="31">
        <f>SUM($W$4:W5)</f>
        <v>13100</v>
      </c>
      <c r="Y5" s="31">
        <f>U5-X5</f>
        <v>7695</v>
      </c>
      <c r="AB5" s="33">
        <v>45294</v>
      </c>
      <c r="AC5" s="31">
        <v>153</v>
      </c>
      <c r="AD5" s="31">
        <f>SUM($AC$4:AC5)</f>
        <v>8153</v>
      </c>
      <c r="AF5" s="31">
        <v>2024</v>
      </c>
      <c r="AG5" s="31">
        <v>8000</v>
      </c>
      <c r="AH5" s="31">
        <f>SUM($AG$4:AG5)</f>
        <v>16000</v>
      </c>
      <c r="AI5" s="31">
        <f>AG5+AL4</f>
        <v>8000</v>
      </c>
      <c r="AJ5" s="31">
        <f>SUMIF(AB:AB,"&lt;=1/1/2025",AC:AC)-SUMIF(AB:AB,"&lt;=1/1/2024",AC:AC)</f>
        <v>306</v>
      </c>
      <c r="AK5" s="31">
        <f>SUM($AJ$4:AJ5)</f>
        <v>8306</v>
      </c>
      <c r="AL5" s="31">
        <f>AH5-AK5</f>
        <v>7694</v>
      </c>
    </row>
    <row r="6" spans="1:38" x14ac:dyDescent="0.45">
      <c r="A6" s="33">
        <v>43658</v>
      </c>
      <c r="B6" s="31">
        <v>250</v>
      </c>
      <c r="C6" s="31">
        <f>SUM($B$4:B6)</f>
        <v>19950</v>
      </c>
      <c r="D6" s="31">
        <f>C6+0.74-100</f>
        <v>19850.740000000002</v>
      </c>
      <c r="F6" s="31">
        <v>2021</v>
      </c>
      <c r="G6" s="31">
        <v>6000</v>
      </c>
      <c r="H6" s="31">
        <f>SUM($G$4:G6)</f>
        <v>44500</v>
      </c>
      <c r="I6" s="31">
        <f>G6+L5</f>
        <v>6433.0400000000009</v>
      </c>
      <c r="J6" s="31">
        <f>SUMIF(A:A,"&lt;1/1/2022",B:B)-SUMIF(A:A,"&lt;1/1/2021",B:B)</f>
        <v>6400</v>
      </c>
      <c r="K6" s="31">
        <f>SUM($J$4:J6)</f>
        <v>44466.96</v>
      </c>
      <c r="L6" s="31">
        <f t="shared" si="0"/>
        <v>33.040000000000873</v>
      </c>
      <c r="O6" s="33">
        <v>43879</v>
      </c>
      <c r="P6" s="31">
        <v>400</v>
      </c>
      <c r="Q6" s="31">
        <f>SUM($P$4:P6)-100</f>
        <v>8200</v>
      </c>
      <c r="S6" s="31">
        <v>2021</v>
      </c>
      <c r="T6" s="31">
        <f>12315-7639</f>
        <v>4676</v>
      </c>
      <c r="U6" s="31">
        <f>SUM($T$4:T6)</f>
        <v>25471</v>
      </c>
      <c r="V6" s="31">
        <f>T6+Y5</f>
        <v>12371</v>
      </c>
      <c r="W6" s="31">
        <f>SUMIF(O:O,"&lt;=3/1/2022",P:P)-SUMIF(O:O,"&lt;=3/1/2021",P:P)</f>
        <v>7800</v>
      </c>
      <c r="X6" s="31">
        <f>SUM($W$4:W6)</f>
        <v>20900</v>
      </c>
      <c r="Y6" s="31">
        <f>U6-X6</f>
        <v>4571</v>
      </c>
      <c r="AB6" s="33">
        <v>45299</v>
      </c>
      <c r="AC6" s="31">
        <v>153</v>
      </c>
      <c r="AD6" s="31">
        <f>SUM($AC$4:AC6)</f>
        <v>8306</v>
      </c>
    </row>
    <row r="7" spans="1:38" x14ac:dyDescent="0.45">
      <c r="A7" s="33">
        <f>A6+7</f>
        <v>43665</v>
      </c>
      <c r="B7" s="31">
        <v>250</v>
      </c>
      <c r="C7" s="31">
        <f>SUM($B$4:B7)</f>
        <v>20200</v>
      </c>
      <c r="D7" s="31">
        <f>C7+0.74-100</f>
        <v>20100.740000000002</v>
      </c>
      <c r="F7" s="31">
        <v>2022</v>
      </c>
      <c r="G7" s="31">
        <v>6000</v>
      </c>
      <c r="H7" s="31">
        <f>SUM($G$4:G7)</f>
        <v>50500</v>
      </c>
      <c r="I7" s="31">
        <f>G7+L6</f>
        <v>6033.0400000000009</v>
      </c>
      <c r="J7" s="31">
        <f>SUMIF(A:A,"&lt;1/1/2023",B:B)-SUMIF(A:A,"&lt;1/1/2022",B:B)</f>
        <v>5500</v>
      </c>
      <c r="K7" s="31">
        <f>SUM($J$4:J7)</f>
        <v>49966.96</v>
      </c>
      <c r="L7" s="31">
        <f t="shared" si="0"/>
        <v>533.04000000000087</v>
      </c>
      <c r="O7" s="33">
        <v>43906</v>
      </c>
      <c r="P7" s="31">
        <v>400</v>
      </c>
      <c r="Q7" s="31">
        <f>SUM($P$4:P7)-100</f>
        <v>8600</v>
      </c>
      <c r="S7" s="31">
        <v>2022</v>
      </c>
      <c r="T7" s="31">
        <f>9004-Y6</f>
        <v>4433</v>
      </c>
      <c r="U7" s="31">
        <f>SUM($T$4:T7)</f>
        <v>29904</v>
      </c>
      <c r="V7" s="31">
        <f>T7+Y6</f>
        <v>9004</v>
      </c>
      <c r="W7" s="31">
        <f>SUMIF(O:O,"&lt;=3/1/2023",P:P)-SUMIF(O:O,"&lt;=3/1/2022",P:P)</f>
        <v>8450</v>
      </c>
      <c r="X7" s="31">
        <f>SUM($W$4:W7)</f>
        <v>29350</v>
      </c>
      <c r="Y7" s="31">
        <f>U7-X7</f>
        <v>554</v>
      </c>
      <c r="AB7" s="33"/>
      <c r="AC7" s="31"/>
      <c r="AD7" s="31"/>
    </row>
    <row r="8" spans="1:38" x14ac:dyDescent="0.45">
      <c r="A8" s="33">
        <f>A7+7</f>
        <v>43672</v>
      </c>
      <c r="B8" s="31">
        <v>250</v>
      </c>
      <c r="C8" s="31">
        <f>SUM($B$4:B8)</f>
        <v>20450</v>
      </c>
      <c r="D8" s="31">
        <f t="shared" ref="D8:D23" si="1">C8+0.74-100</f>
        <v>20350.740000000002</v>
      </c>
      <c r="F8" s="31">
        <v>2023</v>
      </c>
      <c r="G8" s="31">
        <v>6500</v>
      </c>
      <c r="H8" s="31">
        <f>SUM($G$4:G8)</f>
        <v>57000</v>
      </c>
      <c r="I8" s="31">
        <f>G8+L7</f>
        <v>7033.0400000000009</v>
      </c>
      <c r="J8" s="31">
        <f>SUMIF(A:A,"&lt;1/1/2024",B:B)-SUMIF(A:A,"&lt;1/1/2023",B:B)</f>
        <v>6600</v>
      </c>
      <c r="K8" s="31">
        <f>SUM($J$4:J8)</f>
        <v>56566.96</v>
      </c>
      <c r="L8" s="31">
        <f t="shared" si="0"/>
        <v>433.04000000000087</v>
      </c>
      <c r="O8" s="33">
        <v>43936</v>
      </c>
      <c r="P8" s="31">
        <v>400</v>
      </c>
      <c r="Q8" s="31">
        <f>SUM($P$4:P8)-100</f>
        <v>9000</v>
      </c>
      <c r="S8" s="31">
        <v>2023</v>
      </c>
      <c r="T8" s="31">
        <v>1383</v>
      </c>
      <c r="U8" s="31">
        <f>SUM($T$4:T8)</f>
        <v>31287</v>
      </c>
      <c r="V8" s="31">
        <f>T8+Y7</f>
        <v>1937</v>
      </c>
      <c r="W8" s="31">
        <f>SUMIF(O:O,"&lt;=3/2/2024",P:P)-SUMIF(O:O,"&lt;=3/2/2023",P:P)</f>
        <v>1787</v>
      </c>
      <c r="X8" s="31">
        <f>SUM($W$4:W8)</f>
        <v>31137</v>
      </c>
      <c r="Y8" s="31">
        <f>U8-X8</f>
        <v>150</v>
      </c>
      <c r="AB8" s="33"/>
      <c r="AC8" s="31"/>
      <c r="AD8" s="31"/>
    </row>
    <row r="9" spans="1:38" x14ac:dyDescent="0.45">
      <c r="A9" s="33">
        <f t="shared" ref="A9:A30" si="2">A8+7</f>
        <v>43679</v>
      </c>
      <c r="B9" s="31">
        <v>250</v>
      </c>
      <c r="C9" s="31">
        <f>SUM($B$4:B9)</f>
        <v>20700</v>
      </c>
      <c r="D9" s="31">
        <f t="shared" si="1"/>
        <v>20600.740000000002</v>
      </c>
      <c r="F9" s="31">
        <v>2024</v>
      </c>
      <c r="G9" s="31">
        <v>7000</v>
      </c>
      <c r="H9" s="31">
        <f>SUM($G$4:G9)</f>
        <v>64000</v>
      </c>
      <c r="I9" s="31">
        <f>G9+L8</f>
        <v>7433.0400000000009</v>
      </c>
      <c r="J9" s="31">
        <f>SUMIF(A:A,"&lt;1/1/2025",B:B)-SUMIF(A:A,"&lt;1/1/2024",B:B)</f>
        <v>2278</v>
      </c>
      <c r="K9" s="31">
        <f>SUM($J$4:J9)</f>
        <v>58844.959999999999</v>
      </c>
      <c r="L9" s="31">
        <f t="shared" si="0"/>
        <v>5155.0400000000009</v>
      </c>
      <c r="O9" s="33">
        <v>43966</v>
      </c>
      <c r="P9" s="31">
        <v>400</v>
      </c>
      <c r="Q9" s="31">
        <f>SUM($P$4:P9)-100</f>
        <v>9400</v>
      </c>
      <c r="AB9" s="33"/>
      <c r="AC9" s="31"/>
      <c r="AD9" s="31"/>
    </row>
    <row r="10" spans="1:38" x14ac:dyDescent="0.45">
      <c r="A10" s="33">
        <f t="shared" si="2"/>
        <v>43686</v>
      </c>
      <c r="B10" s="31">
        <v>250</v>
      </c>
      <c r="C10" s="31">
        <f>SUM($B$4:B10)</f>
        <v>20950</v>
      </c>
      <c r="D10" s="31">
        <f t="shared" si="1"/>
        <v>20850.740000000002</v>
      </c>
      <c r="O10" s="33">
        <v>43997</v>
      </c>
      <c r="P10" s="31">
        <v>400</v>
      </c>
      <c r="Q10" s="31">
        <f>SUM($P$4:P10)-100</f>
        <v>9800</v>
      </c>
      <c r="AB10" s="33"/>
      <c r="AC10" s="31"/>
      <c r="AD10" s="31"/>
    </row>
    <row r="11" spans="1:38" x14ac:dyDescent="0.45">
      <c r="A11" s="33">
        <f t="shared" si="2"/>
        <v>43693</v>
      </c>
      <c r="B11" s="31">
        <v>250</v>
      </c>
      <c r="C11" s="31">
        <f>SUM($B$4:B11)</f>
        <v>21200</v>
      </c>
      <c r="D11" s="31">
        <f t="shared" si="1"/>
        <v>21100.74</v>
      </c>
      <c r="O11" s="33">
        <v>44027</v>
      </c>
      <c r="P11" s="31">
        <v>400</v>
      </c>
      <c r="Q11" s="31">
        <f>SUM($P$4:P11)-100</f>
        <v>10200</v>
      </c>
      <c r="AB11" s="33"/>
      <c r="AC11" s="31"/>
      <c r="AD11" s="31"/>
    </row>
    <row r="12" spans="1:38" x14ac:dyDescent="0.45">
      <c r="A12" s="33">
        <f t="shared" si="2"/>
        <v>43700</v>
      </c>
      <c r="B12" s="31">
        <v>250</v>
      </c>
      <c r="C12" s="31">
        <f>SUM($B$4:B12)</f>
        <v>21450</v>
      </c>
      <c r="D12" s="31">
        <f t="shared" si="1"/>
        <v>21350.74</v>
      </c>
      <c r="O12" s="33">
        <v>44060</v>
      </c>
      <c r="P12" s="31">
        <v>400</v>
      </c>
      <c r="Q12" s="31">
        <f>SUM($P$4:P12)-100</f>
        <v>10600</v>
      </c>
      <c r="AB12" s="33"/>
      <c r="AC12" s="31"/>
      <c r="AD12" s="31"/>
    </row>
    <row r="13" spans="1:38" x14ac:dyDescent="0.45">
      <c r="A13" s="33">
        <f t="shared" si="2"/>
        <v>43707</v>
      </c>
      <c r="B13" s="31">
        <v>250</v>
      </c>
      <c r="C13" s="31">
        <f>SUM($B$4:B13)</f>
        <v>21700</v>
      </c>
      <c r="D13" s="31">
        <f t="shared" si="1"/>
        <v>21600.74</v>
      </c>
      <c r="O13" s="33">
        <v>44089</v>
      </c>
      <c r="P13" s="31">
        <v>400</v>
      </c>
      <c r="Q13" s="31">
        <f>SUM($P$4:P13)-100</f>
        <v>11000</v>
      </c>
      <c r="AB13" s="33"/>
      <c r="AC13" s="31"/>
      <c r="AD13" s="31"/>
    </row>
    <row r="14" spans="1:38" x14ac:dyDescent="0.45">
      <c r="A14" s="33">
        <f t="shared" si="2"/>
        <v>43714</v>
      </c>
      <c r="B14" s="31">
        <v>250</v>
      </c>
      <c r="C14" s="31">
        <f>SUM($B$4:B14)</f>
        <v>21950</v>
      </c>
      <c r="D14" s="31">
        <f t="shared" si="1"/>
        <v>21850.74</v>
      </c>
      <c r="O14" s="33">
        <v>44119</v>
      </c>
      <c r="P14" s="31">
        <v>400</v>
      </c>
      <c r="Q14" s="31">
        <f>SUM($P$4:P14)-100</f>
        <v>11400</v>
      </c>
      <c r="AB14" s="33"/>
      <c r="AC14" s="31"/>
      <c r="AD14" s="31"/>
    </row>
    <row r="15" spans="1:38" x14ac:dyDescent="0.45">
      <c r="A15" s="33">
        <f t="shared" si="2"/>
        <v>43721</v>
      </c>
      <c r="B15" s="31">
        <v>250</v>
      </c>
      <c r="C15" s="31">
        <f>SUM($B$4:B15)</f>
        <v>22200</v>
      </c>
      <c r="D15" s="31">
        <f t="shared" si="1"/>
        <v>22100.74</v>
      </c>
      <c r="O15" s="33">
        <v>44151</v>
      </c>
      <c r="P15" s="31">
        <v>400</v>
      </c>
      <c r="Q15" s="31">
        <f>SUM($P$4:P15)-100</f>
        <v>11800</v>
      </c>
      <c r="AB15" s="33"/>
      <c r="AC15" s="31"/>
      <c r="AD15" s="31"/>
    </row>
    <row r="16" spans="1:38" x14ac:dyDescent="0.45">
      <c r="A16" s="33">
        <f t="shared" si="2"/>
        <v>43728</v>
      </c>
      <c r="B16" s="31">
        <v>250</v>
      </c>
      <c r="C16" s="31">
        <f>SUM($B$4:B16)</f>
        <v>22450</v>
      </c>
      <c r="D16" s="31">
        <f t="shared" si="1"/>
        <v>22350.74</v>
      </c>
      <c r="O16" s="33">
        <v>44180</v>
      </c>
      <c r="P16" s="31">
        <v>400</v>
      </c>
      <c r="Q16" s="31">
        <f>SUM($P$4:P16)-100</f>
        <v>12200</v>
      </c>
      <c r="AB16" s="33"/>
      <c r="AC16" s="31"/>
      <c r="AD16" s="31"/>
    </row>
    <row r="17" spans="1:38" x14ac:dyDescent="0.45">
      <c r="A17" s="33">
        <f t="shared" si="2"/>
        <v>43735</v>
      </c>
      <c r="B17" s="31">
        <v>250</v>
      </c>
      <c r="C17" s="31">
        <f>SUM($B$4:B17)</f>
        <v>22700</v>
      </c>
      <c r="D17" s="31">
        <f t="shared" si="1"/>
        <v>22600.74</v>
      </c>
      <c r="O17" s="33">
        <v>44211</v>
      </c>
      <c r="P17" s="31">
        <v>400</v>
      </c>
      <c r="Q17" s="31">
        <f>SUM($P$4:P17)-100</f>
        <v>12600</v>
      </c>
      <c r="AB17" s="33"/>
      <c r="AC17" s="31"/>
      <c r="AD17" s="31"/>
    </row>
    <row r="18" spans="1:38" x14ac:dyDescent="0.45">
      <c r="A18" s="33">
        <f t="shared" si="2"/>
        <v>43742</v>
      </c>
      <c r="B18" s="31">
        <v>250</v>
      </c>
      <c r="C18" s="31">
        <f>SUM($B$4:B18)</f>
        <v>22950</v>
      </c>
      <c r="D18" s="31">
        <f t="shared" si="1"/>
        <v>22850.74</v>
      </c>
      <c r="O18" s="33">
        <v>44243</v>
      </c>
      <c r="P18" s="31">
        <v>400</v>
      </c>
      <c r="Q18" s="31">
        <f>SUM($P$4:P18)-100</f>
        <v>13000</v>
      </c>
      <c r="AB18" s="33"/>
      <c r="AC18" s="31"/>
      <c r="AD18" s="31"/>
    </row>
    <row r="19" spans="1:38" x14ac:dyDescent="0.45">
      <c r="A19" s="33">
        <f t="shared" si="2"/>
        <v>43749</v>
      </c>
      <c r="B19" s="31">
        <v>250</v>
      </c>
      <c r="C19" s="31">
        <f>SUM($B$4:B19)</f>
        <v>23200</v>
      </c>
      <c r="D19" s="31">
        <f t="shared" si="1"/>
        <v>23100.74</v>
      </c>
      <c r="O19" s="33">
        <v>44270</v>
      </c>
      <c r="P19" s="31">
        <v>400</v>
      </c>
      <c r="Q19" s="31">
        <f>SUM($P$4:P19)-100</f>
        <v>13400</v>
      </c>
      <c r="AB19" s="33"/>
      <c r="AC19" s="31"/>
      <c r="AD19" s="31"/>
    </row>
    <row r="20" spans="1:38" x14ac:dyDescent="0.45">
      <c r="A20" s="33">
        <f t="shared" si="2"/>
        <v>43756</v>
      </c>
      <c r="B20" s="31">
        <v>250</v>
      </c>
      <c r="C20" s="31">
        <f>SUM($B$4:B20)</f>
        <v>23450</v>
      </c>
      <c r="D20" s="31">
        <f t="shared" si="1"/>
        <v>23350.74</v>
      </c>
      <c r="O20" s="33">
        <v>44301</v>
      </c>
      <c r="P20" s="31">
        <v>400</v>
      </c>
      <c r="Q20" s="31">
        <f>SUM($P$4:P20)-100</f>
        <v>13800</v>
      </c>
      <c r="AB20" s="33"/>
      <c r="AC20" s="31"/>
      <c r="AD20" s="31"/>
    </row>
    <row r="21" spans="1:38" x14ac:dyDescent="0.45">
      <c r="A21" s="33">
        <f t="shared" si="2"/>
        <v>43763</v>
      </c>
      <c r="B21" s="31">
        <v>250</v>
      </c>
      <c r="C21" s="31">
        <f>SUM($B$4:B21)</f>
        <v>23700</v>
      </c>
      <c r="D21" s="31">
        <f t="shared" si="1"/>
        <v>23600.74</v>
      </c>
      <c r="O21" s="33">
        <v>44333</v>
      </c>
      <c r="P21" s="31">
        <v>400</v>
      </c>
      <c r="Q21" s="31">
        <f>SUM($P$4:P21)-100</f>
        <v>14200</v>
      </c>
      <c r="AB21" s="33"/>
      <c r="AC21" s="31"/>
      <c r="AD21" s="31"/>
    </row>
    <row r="22" spans="1:38" x14ac:dyDescent="0.45">
      <c r="A22" s="33">
        <f t="shared" si="2"/>
        <v>43770</v>
      </c>
      <c r="B22" s="31">
        <v>250</v>
      </c>
      <c r="C22" s="31">
        <f>SUM($B$4:B22)</f>
        <v>23950</v>
      </c>
      <c r="D22" s="31">
        <f t="shared" si="1"/>
        <v>23850.74</v>
      </c>
      <c r="O22" s="33">
        <v>44362</v>
      </c>
      <c r="P22" s="31">
        <v>400</v>
      </c>
      <c r="Q22" s="31">
        <f>SUM($P$4:P22)-100</f>
        <v>14600</v>
      </c>
      <c r="AB22" s="33"/>
      <c r="AC22" s="31"/>
      <c r="AD22" s="31"/>
    </row>
    <row r="23" spans="1:38" x14ac:dyDescent="0.45">
      <c r="A23" s="33">
        <f t="shared" si="2"/>
        <v>43777</v>
      </c>
      <c r="B23" s="31">
        <v>250</v>
      </c>
      <c r="C23" s="31">
        <f>SUM($B$4:B23)</f>
        <v>24200</v>
      </c>
      <c r="D23" s="31">
        <f t="shared" si="1"/>
        <v>24100.74</v>
      </c>
      <c r="J23" s="73"/>
      <c r="O23" s="33">
        <v>44392</v>
      </c>
      <c r="P23" s="31">
        <v>400</v>
      </c>
      <c r="Q23" s="31">
        <f>SUM($P$4:P23)-100</f>
        <v>15000</v>
      </c>
      <c r="AB23" s="33"/>
      <c r="AC23" s="31"/>
      <c r="AD23" s="31"/>
    </row>
    <row r="24" spans="1:38" x14ac:dyDescent="0.45">
      <c r="A24" s="33">
        <f t="shared" si="2"/>
        <v>43784</v>
      </c>
      <c r="B24" s="31">
        <v>250</v>
      </c>
      <c r="C24" s="31">
        <f>SUM($B$4:B24)</f>
        <v>24450</v>
      </c>
      <c r="D24" s="31">
        <f t="shared" ref="D24:D69" si="3">C24+0.74-100</f>
        <v>24350.74</v>
      </c>
      <c r="O24" s="33">
        <v>44419</v>
      </c>
      <c r="P24" s="31">
        <v>200</v>
      </c>
      <c r="Q24" s="31">
        <f>SUM($P$4:P24)-100</f>
        <v>15200</v>
      </c>
      <c r="AB24" s="33"/>
      <c r="AC24" s="31"/>
      <c r="AD24" s="31"/>
    </row>
    <row r="25" spans="1:38" x14ac:dyDescent="0.45">
      <c r="A25" s="33">
        <f t="shared" si="2"/>
        <v>43791</v>
      </c>
      <c r="B25" s="31">
        <v>250</v>
      </c>
      <c r="C25" s="31">
        <f>SUM($B$4:B25)</f>
        <v>24700</v>
      </c>
      <c r="D25" s="31">
        <f t="shared" si="3"/>
        <v>24600.74</v>
      </c>
      <c r="O25" s="33">
        <v>44426</v>
      </c>
      <c r="P25" s="31">
        <v>200</v>
      </c>
      <c r="Q25" s="31">
        <f>SUM($P$4:P25)-100</f>
        <v>15400</v>
      </c>
      <c r="AB25" s="33"/>
      <c r="AC25" s="31"/>
      <c r="AD25" s="31"/>
    </row>
    <row r="26" spans="1:38" x14ac:dyDescent="0.45">
      <c r="A26" s="33">
        <f t="shared" si="2"/>
        <v>43798</v>
      </c>
      <c r="B26" s="31">
        <v>250</v>
      </c>
      <c r="C26" s="31">
        <f>SUM($B$4:B26)</f>
        <v>24950</v>
      </c>
      <c r="D26" s="31">
        <f t="shared" si="3"/>
        <v>24850.74</v>
      </c>
      <c r="O26" s="33">
        <v>44433</v>
      </c>
      <c r="P26" s="31">
        <v>200</v>
      </c>
      <c r="Q26" s="31">
        <f>SUM($P$4:P26)-100</f>
        <v>15600</v>
      </c>
      <c r="AB26" s="33"/>
      <c r="AC26" s="31"/>
      <c r="AD26" s="31"/>
    </row>
    <row r="27" spans="1:38" x14ac:dyDescent="0.45">
      <c r="A27" s="33">
        <f t="shared" si="2"/>
        <v>43805</v>
      </c>
      <c r="B27" s="31">
        <v>250</v>
      </c>
      <c r="C27" s="31">
        <f>SUM($B$4:B27)</f>
        <v>25200</v>
      </c>
      <c r="D27" s="31">
        <f t="shared" si="3"/>
        <v>25100.74</v>
      </c>
      <c r="O27" s="33">
        <v>44440</v>
      </c>
      <c r="P27" s="31">
        <v>200</v>
      </c>
      <c r="Q27" s="31">
        <f>SUM($P$4:P27)-100</f>
        <v>15800</v>
      </c>
      <c r="Y27" s="30"/>
      <c r="AB27" s="33"/>
      <c r="AC27" s="31"/>
      <c r="AD27" s="31"/>
      <c r="AL27" s="30"/>
    </row>
    <row r="28" spans="1:38" x14ac:dyDescent="0.45">
      <c r="A28" s="33">
        <f t="shared" si="2"/>
        <v>43812</v>
      </c>
      <c r="B28" s="31">
        <v>250</v>
      </c>
      <c r="C28" s="31">
        <f>SUM($B$4:B28)</f>
        <v>25450</v>
      </c>
      <c r="D28" s="31">
        <f t="shared" si="3"/>
        <v>25350.74</v>
      </c>
      <c r="O28" s="33">
        <v>44447</v>
      </c>
      <c r="P28" s="31">
        <v>200</v>
      </c>
      <c r="Q28" s="31">
        <f>SUM($P$4:P28)-100</f>
        <v>16000</v>
      </c>
      <c r="AB28" s="33"/>
      <c r="AC28" s="31"/>
      <c r="AD28" s="31"/>
    </row>
    <row r="29" spans="1:38" x14ac:dyDescent="0.45">
      <c r="A29" s="33">
        <f t="shared" si="2"/>
        <v>43819</v>
      </c>
      <c r="B29" s="31">
        <v>250</v>
      </c>
      <c r="C29" s="31">
        <f>SUM($B$4:B29)</f>
        <v>25700</v>
      </c>
      <c r="D29" s="31">
        <f t="shared" si="3"/>
        <v>25600.74</v>
      </c>
      <c r="O29" s="33">
        <v>44454</v>
      </c>
      <c r="P29" s="31">
        <v>200</v>
      </c>
      <c r="Q29" s="31">
        <f>SUM($P$4:P29)-100</f>
        <v>16200</v>
      </c>
      <c r="AB29" s="33"/>
      <c r="AC29" s="31"/>
      <c r="AD29" s="31"/>
    </row>
    <row r="30" spans="1:38" x14ac:dyDescent="0.45">
      <c r="A30" s="33">
        <f t="shared" si="2"/>
        <v>43826</v>
      </c>
      <c r="B30" s="31">
        <v>250</v>
      </c>
      <c r="C30" s="31">
        <f>SUM($B$4:B30)</f>
        <v>25950</v>
      </c>
      <c r="D30" s="31">
        <f t="shared" si="3"/>
        <v>25850.74</v>
      </c>
      <c r="J30" s="74"/>
      <c r="O30" s="33">
        <v>44461</v>
      </c>
      <c r="P30" s="31">
        <v>200</v>
      </c>
      <c r="Q30" s="31">
        <f>SUM($P$4:P30)-100</f>
        <v>16400</v>
      </c>
      <c r="AB30" s="33"/>
      <c r="AC30" s="31"/>
      <c r="AD30" s="31"/>
    </row>
    <row r="31" spans="1:38" x14ac:dyDescent="0.45">
      <c r="A31" s="33">
        <v>43841</v>
      </c>
      <c r="B31" s="31">
        <v>2200</v>
      </c>
      <c r="C31" s="31">
        <f>SUM($B$4:B31)</f>
        <v>28150</v>
      </c>
      <c r="D31" s="31">
        <f t="shared" si="3"/>
        <v>28050.74</v>
      </c>
      <c r="O31" s="33">
        <v>44468</v>
      </c>
      <c r="P31" s="31">
        <v>200</v>
      </c>
      <c r="Q31" s="31">
        <f>SUM($P$4:P31)-100</f>
        <v>16600</v>
      </c>
      <c r="AB31" s="33"/>
      <c r="AC31" s="31"/>
      <c r="AD31" s="31"/>
    </row>
    <row r="32" spans="1:38" x14ac:dyDescent="0.45">
      <c r="A32" s="33">
        <v>43845</v>
      </c>
      <c r="B32" s="31">
        <v>0</v>
      </c>
      <c r="C32" s="31">
        <f>SUM($B$4:B32)</f>
        <v>28150</v>
      </c>
      <c r="D32" s="31">
        <f t="shared" si="3"/>
        <v>28050.74</v>
      </c>
      <c r="O32" s="33">
        <v>44475</v>
      </c>
      <c r="P32" s="31">
        <v>200</v>
      </c>
      <c r="Q32" s="31">
        <f>SUM($P$4:P32)-100</f>
        <v>16800</v>
      </c>
      <c r="AB32" s="33"/>
      <c r="AC32" s="31"/>
      <c r="AD32" s="31"/>
    </row>
    <row r="33" spans="1:37" x14ac:dyDescent="0.45">
      <c r="A33" s="33">
        <f>A32+7</f>
        <v>43852</v>
      </c>
      <c r="B33" s="31">
        <v>200</v>
      </c>
      <c r="C33" s="31">
        <f>SUM($B$4:B33)</f>
        <v>28350</v>
      </c>
      <c r="D33" s="31">
        <f t="shared" si="3"/>
        <v>28250.74</v>
      </c>
      <c r="O33" s="33">
        <v>44482</v>
      </c>
      <c r="P33" s="31">
        <v>200</v>
      </c>
      <c r="Q33" s="31">
        <f>SUM($P$4:P33)-100</f>
        <v>17000</v>
      </c>
      <c r="AB33" s="33"/>
      <c r="AC33" s="31"/>
      <c r="AD33" s="31"/>
    </row>
    <row r="34" spans="1:37" x14ac:dyDescent="0.45">
      <c r="A34" s="33">
        <f>A33+7</f>
        <v>43859</v>
      </c>
      <c r="B34" s="31">
        <v>200</v>
      </c>
      <c r="C34" s="31">
        <f>SUM($B$4:B34)</f>
        <v>28550</v>
      </c>
      <c r="D34" s="31">
        <f t="shared" si="3"/>
        <v>28450.74</v>
      </c>
      <c r="O34" s="33">
        <v>44489</v>
      </c>
      <c r="P34" s="31">
        <v>200</v>
      </c>
      <c r="Q34" s="31">
        <f>SUM($P$4:P34)-100</f>
        <v>17200</v>
      </c>
      <c r="AB34" s="33"/>
      <c r="AC34" s="31"/>
      <c r="AD34" s="31"/>
    </row>
    <row r="35" spans="1:37" x14ac:dyDescent="0.45">
      <c r="A35" s="33">
        <f t="shared" ref="A35:A100" si="4">A34+7</f>
        <v>43866</v>
      </c>
      <c r="B35" s="31">
        <v>200</v>
      </c>
      <c r="C35" s="31">
        <f>SUM($B$4:B35)</f>
        <v>28750</v>
      </c>
      <c r="D35" s="31">
        <f t="shared" si="3"/>
        <v>28650.74</v>
      </c>
      <c r="O35" s="33">
        <v>44496</v>
      </c>
      <c r="P35" s="31">
        <v>200</v>
      </c>
      <c r="Q35" s="31">
        <f>SUM($P$4:P35)-100</f>
        <v>17400</v>
      </c>
      <c r="AB35" s="33"/>
      <c r="AC35" s="31"/>
      <c r="AD35" s="31"/>
    </row>
    <row r="36" spans="1:37" x14ac:dyDescent="0.45">
      <c r="A36" s="33">
        <f t="shared" si="4"/>
        <v>43873</v>
      </c>
      <c r="B36" s="31">
        <v>200</v>
      </c>
      <c r="C36" s="31">
        <f>SUM($B$4:B36)</f>
        <v>28950</v>
      </c>
      <c r="D36" s="31">
        <f t="shared" si="3"/>
        <v>28850.74</v>
      </c>
      <c r="O36" s="33">
        <v>44503</v>
      </c>
      <c r="P36" s="31">
        <v>200</v>
      </c>
      <c r="Q36" s="31">
        <f>SUM($P$4:P36)-100</f>
        <v>17600</v>
      </c>
      <c r="AB36" s="33"/>
      <c r="AC36" s="31"/>
      <c r="AD36" s="31"/>
    </row>
    <row r="37" spans="1:37" x14ac:dyDescent="0.45">
      <c r="A37" s="33">
        <f t="shared" si="4"/>
        <v>43880</v>
      </c>
      <c r="B37" s="31">
        <v>200</v>
      </c>
      <c r="C37" s="31">
        <f>SUM($B$4:B37)</f>
        <v>29150</v>
      </c>
      <c r="D37" s="31">
        <f t="shared" si="3"/>
        <v>29050.74</v>
      </c>
      <c r="O37" s="33">
        <v>44510</v>
      </c>
      <c r="P37" s="31">
        <v>200</v>
      </c>
      <c r="Q37" s="31">
        <f>SUM($P$4:P37)-100</f>
        <v>17800</v>
      </c>
      <c r="AB37" s="33"/>
      <c r="AC37" s="31"/>
      <c r="AD37" s="31"/>
    </row>
    <row r="38" spans="1:37" x14ac:dyDescent="0.45">
      <c r="A38" s="33">
        <f t="shared" si="4"/>
        <v>43887</v>
      </c>
      <c r="B38" s="31">
        <v>200</v>
      </c>
      <c r="C38" s="31">
        <f>SUM($B$4:B38)</f>
        <v>29350</v>
      </c>
      <c r="D38" s="31">
        <f t="shared" si="3"/>
        <v>29250.74</v>
      </c>
      <c r="O38" s="33">
        <v>44517</v>
      </c>
      <c r="P38" s="31">
        <v>200</v>
      </c>
      <c r="Q38" s="31">
        <f>SUM($P$4:P38)-100</f>
        <v>18000</v>
      </c>
      <c r="X38" s="30"/>
      <c r="AB38" s="33"/>
      <c r="AC38" s="31"/>
      <c r="AD38" s="31"/>
      <c r="AK38" s="30"/>
    </row>
    <row r="39" spans="1:37" x14ac:dyDescent="0.45">
      <c r="A39" s="33">
        <f t="shared" si="4"/>
        <v>43894</v>
      </c>
      <c r="B39" s="31">
        <v>200</v>
      </c>
      <c r="C39" s="31">
        <f>SUM($B$4:B39)</f>
        <v>29550</v>
      </c>
      <c r="D39" s="31">
        <f t="shared" si="3"/>
        <v>29450.74</v>
      </c>
      <c r="O39" s="33">
        <v>44524</v>
      </c>
      <c r="P39" s="31">
        <v>200</v>
      </c>
      <c r="Q39" s="31">
        <f>SUM($P$4:P39)-100</f>
        <v>18200</v>
      </c>
      <c r="X39" s="30"/>
      <c r="AB39" s="33"/>
      <c r="AC39" s="31"/>
      <c r="AD39" s="31"/>
      <c r="AK39" s="30"/>
    </row>
    <row r="40" spans="1:37" x14ac:dyDescent="0.45">
      <c r="A40" s="33">
        <f t="shared" si="4"/>
        <v>43901</v>
      </c>
      <c r="B40" s="31">
        <v>200</v>
      </c>
      <c r="C40" s="31">
        <f>SUM($B$4:B40)</f>
        <v>29750</v>
      </c>
      <c r="D40" s="31">
        <f t="shared" si="3"/>
        <v>29650.74</v>
      </c>
      <c r="O40" s="33">
        <v>44531</v>
      </c>
      <c r="P40" s="31">
        <v>200</v>
      </c>
      <c r="Q40" s="31">
        <f>SUM($P$4:P40)-100</f>
        <v>18400</v>
      </c>
      <c r="AB40" s="33"/>
      <c r="AC40" s="31"/>
      <c r="AD40" s="31"/>
    </row>
    <row r="41" spans="1:37" x14ac:dyDescent="0.45">
      <c r="A41" s="33">
        <f t="shared" si="4"/>
        <v>43908</v>
      </c>
      <c r="B41" s="31">
        <v>200</v>
      </c>
      <c r="C41" s="31">
        <f>SUM($B$4:B41)</f>
        <v>29950</v>
      </c>
      <c r="D41" s="31">
        <f t="shared" si="3"/>
        <v>29850.74</v>
      </c>
      <c r="O41" s="33">
        <v>44538</v>
      </c>
      <c r="P41" s="31">
        <v>200</v>
      </c>
      <c r="Q41" s="31">
        <f>SUM($P$4:P41)-100</f>
        <v>18600</v>
      </c>
      <c r="AB41" s="33"/>
      <c r="AC41" s="31"/>
      <c r="AD41" s="31"/>
    </row>
    <row r="42" spans="1:37" x14ac:dyDescent="0.45">
      <c r="A42" s="33">
        <f t="shared" si="4"/>
        <v>43915</v>
      </c>
      <c r="B42" s="31">
        <v>200</v>
      </c>
      <c r="C42" s="31">
        <f>SUM($B$4:B42)</f>
        <v>30150</v>
      </c>
      <c r="D42" s="31">
        <f t="shared" si="3"/>
        <v>30050.74</v>
      </c>
      <c r="O42" s="33">
        <v>44545</v>
      </c>
      <c r="P42" s="31">
        <v>200</v>
      </c>
      <c r="Q42" s="31">
        <f>SUM($P$4:P42)-100</f>
        <v>18800</v>
      </c>
      <c r="AB42" s="33"/>
      <c r="AC42" s="31"/>
      <c r="AD42" s="31"/>
    </row>
    <row r="43" spans="1:37" x14ac:dyDescent="0.45">
      <c r="A43" s="33">
        <f t="shared" si="4"/>
        <v>43922</v>
      </c>
      <c r="B43" s="31">
        <v>200</v>
      </c>
      <c r="C43" s="31">
        <f>SUM($B$4:B43)</f>
        <v>30350</v>
      </c>
      <c r="D43" s="31">
        <f t="shared" si="3"/>
        <v>30250.74</v>
      </c>
      <c r="O43" s="33">
        <v>44552</v>
      </c>
      <c r="P43" s="31">
        <v>200</v>
      </c>
      <c r="Q43" s="31">
        <f>SUM($P$4:P43)-100</f>
        <v>19000</v>
      </c>
      <c r="AB43" s="33"/>
      <c r="AC43" s="31"/>
      <c r="AD43" s="31"/>
    </row>
    <row r="44" spans="1:37" x14ac:dyDescent="0.45">
      <c r="A44" s="33">
        <f t="shared" si="4"/>
        <v>43929</v>
      </c>
      <c r="B44" s="31">
        <v>200</v>
      </c>
      <c r="C44" s="31">
        <f>SUM($B$4:B44)</f>
        <v>30550</v>
      </c>
      <c r="D44" s="31">
        <f t="shared" si="3"/>
        <v>30450.74</v>
      </c>
      <c r="O44" s="33">
        <v>44559</v>
      </c>
      <c r="P44" s="31">
        <v>200</v>
      </c>
      <c r="Q44" s="31">
        <f>SUM($P$4:P44)-100</f>
        <v>19200</v>
      </c>
      <c r="AB44" s="33"/>
      <c r="AC44" s="31"/>
      <c r="AD44" s="31"/>
    </row>
    <row r="45" spans="1:37" x14ac:dyDescent="0.45">
      <c r="A45" s="33">
        <f t="shared" si="4"/>
        <v>43936</v>
      </c>
      <c r="B45" s="31">
        <v>200</v>
      </c>
      <c r="C45" s="31">
        <f>SUM($B$4:B45)</f>
        <v>30750</v>
      </c>
      <c r="D45" s="31">
        <f t="shared" si="3"/>
        <v>30650.74</v>
      </c>
      <c r="O45" s="33">
        <v>44566</v>
      </c>
      <c r="P45" s="31">
        <v>200</v>
      </c>
      <c r="Q45" s="31">
        <f>SUM($P$4:P45)-100</f>
        <v>19400</v>
      </c>
      <c r="AB45" s="33"/>
      <c r="AC45" s="31"/>
      <c r="AD45" s="31"/>
    </row>
    <row r="46" spans="1:37" x14ac:dyDescent="0.45">
      <c r="A46" s="33">
        <f t="shared" si="4"/>
        <v>43943</v>
      </c>
      <c r="B46" s="31">
        <v>200</v>
      </c>
      <c r="C46" s="31">
        <f>SUM($B$4:B46)</f>
        <v>30950</v>
      </c>
      <c r="D46" s="31">
        <f t="shared" si="3"/>
        <v>30850.74</v>
      </c>
      <c r="O46" s="33">
        <v>44573</v>
      </c>
      <c r="P46" s="31">
        <v>200</v>
      </c>
      <c r="Q46" s="31">
        <f>SUM($P$4:P46)-100</f>
        <v>19600</v>
      </c>
      <c r="AB46" s="33"/>
      <c r="AC46" s="31"/>
      <c r="AD46" s="31"/>
    </row>
    <row r="47" spans="1:37" x14ac:dyDescent="0.45">
      <c r="A47" s="33">
        <f t="shared" si="4"/>
        <v>43950</v>
      </c>
      <c r="B47" s="31">
        <v>200</v>
      </c>
      <c r="C47" s="31">
        <f>SUM($B$4:B47)</f>
        <v>31150</v>
      </c>
      <c r="D47" s="31">
        <f t="shared" si="3"/>
        <v>31050.74</v>
      </c>
      <c r="O47" s="33">
        <v>44580</v>
      </c>
      <c r="P47" s="31">
        <v>200</v>
      </c>
      <c r="Q47" s="31">
        <f>SUM($P$4:P47)-100</f>
        <v>19800</v>
      </c>
      <c r="AB47" s="33"/>
      <c r="AC47" s="31"/>
      <c r="AD47" s="31"/>
    </row>
    <row r="48" spans="1:37" x14ac:dyDescent="0.45">
      <c r="A48" s="33">
        <f t="shared" si="4"/>
        <v>43957</v>
      </c>
      <c r="B48" s="31">
        <v>200</v>
      </c>
      <c r="C48" s="31">
        <f>SUM($B$4:B48)</f>
        <v>31350</v>
      </c>
      <c r="D48" s="31">
        <f t="shared" si="3"/>
        <v>31250.74</v>
      </c>
      <c r="O48" s="33">
        <v>44587</v>
      </c>
      <c r="P48" s="31">
        <v>200</v>
      </c>
      <c r="Q48" s="31">
        <f>SUM($P$4:P48)-100</f>
        <v>20000</v>
      </c>
      <c r="AB48" s="33"/>
      <c r="AC48" s="31"/>
      <c r="AD48" s="31"/>
    </row>
    <row r="49" spans="1:30" x14ac:dyDescent="0.45">
      <c r="A49" s="33">
        <f t="shared" si="4"/>
        <v>43964</v>
      </c>
      <c r="B49" s="31">
        <v>200</v>
      </c>
      <c r="C49" s="31">
        <f>SUM($B$4:B49)</f>
        <v>31550</v>
      </c>
      <c r="D49" s="31">
        <f t="shared" si="3"/>
        <v>31450.74</v>
      </c>
      <c r="O49" s="33">
        <v>44594</v>
      </c>
      <c r="P49" s="31">
        <v>200</v>
      </c>
      <c r="Q49" s="31">
        <f>SUM($P$4:P49)-100</f>
        <v>20200</v>
      </c>
      <c r="AB49" s="33"/>
      <c r="AC49" s="31"/>
      <c r="AD49" s="31"/>
    </row>
    <row r="50" spans="1:30" x14ac:dyDescent="0.45">
      <c r="A50" s="33">
        <f t="shared" si="4"/>
        <v>43971</v>
      </c>
      <c r="B50" s="31">
        <v>200</v>
      </c>
      <c r="C50" s="31">
        <f>SUM($B$4:B50)</f>
        <v>31750</v>
      </c>
      <c r="D50" s="31">
        <f t="shared" si="3"/>
        <v>31650.74</v>
      </c>
      <c r="O50" s="33">
        <v>44601</v>
      </c>
      <c r="P50" s="31">
        <v>200</v>
      </c>
      <c r="Q50" s="31">
        <f>SUM($P$4:P50)-100</f>
        <v>20400</v>
      </c>
      <c r="AB50" s="33"/>
      <c r="AC50" s="31"/>
      <c r="AD50" s="31"/>
    </row>
    <row r="51" spans="1:30" x14ac:dyDescent="0.45">
      <c r="A51" s="33">
        <f t="shared" si="4"/>
        <v>43978</v>
      </c>
      <c r="B51" s="31">
        <v>200</v>
      </c>
      <c r="C51" s="31">
        <f>SUM($B$4:B51)</f>
        <v>31950</v>
      </c>
      <c r="D51" s="31">
        <f t="shared" si="3"/>
        <v>31850.74</v>
      </c>
      <c r="O51" s="33">
        <v>44608</v>
      </c>
      <c r="P51" s="31">
        <v>200</v>
      </c>
      <c r="Q51" s="31">
        <f>SUM($P$4:P51)-100</f>
        <v>20600</v>
      </c>
      <c r="AB51" s="33"/>
      <c r="AC51" s="31"/>
      <c r="AD51" s="31"/>
    </row>
    <row r="52" spans="1:30" x14ac:dyDescent="0.45">
      <c r="A52" s="33">
        <f t="shared" si="4"/>
        <v>43985</v>
      </c>
      <c r="B52" s="31">
        <v>200</v>
      </c>
      <c r="C52" s="31">
        <f>SUM($B$4:B52)</f>
        <v>32150</v>
      </c>
      <c r="D52" s="31">
        <f t="shared" si="3"/>
        <v>32050.74</v>
      </c>
      <c r="O52" s="33">
        <v>44615</v>
      </c>
      <c r="P52" s="31">
        <v>200</v>
      </c>
      <c r="Q52" s="31">
        <f>SUM($P$4:P52)-100</f>
        <v>20800</v>
      </c>
      <c r="AB52" s="33"/>
      <c r="AC52" s="31"/>
      <c r="AD52" s="31"/>
    </row>
    <row r="53" spans="1:30" x14ac:dyDescent="0.45">
      <c r="A53" s="33">
        <f t="shared" si="4"/>
        <v>43992</v>
      </c>
      <c r="B53" s="31">
        <v>200</v>
      </c>
      <c r="C53" s="31">
        <f>SUM($B$4:B53)</f>
        <v>32350</v>
      </c>
      <c r="D53" s="31">
        <f t="shared" si="3"/>
        <v>32250.74</v>
      </c>
      <c r="O53" s="33">
        <v>44622</v>
      </c>
      <c r="P53" s="31">
        <v>200</v>
      </c>
      <c r="Q53" s="31">
        <f>SUM($P$4:P53)-100</f>
        <v>21000</v>
      </c>
      <c r="AB53" s="33"/>
      <c r="AC53" s="31"/>
      <c r="AD53" s="31"/>
    </row>
    <row r="54" spans="1:30" x14ac:dyDescent="0.45">
      <c r="A54" s="33">
        <f t="shared" si="4"/>
        <v>43999</v>
      </c>
      <c r="B54" s="31">
        <v>200</v>
      </c>
      <c r="C54" s="31">
        <f>SUM($B$4:B54)</f>
        <v>32550</v>
      </c>
      <c r="D54" s="31">
        <f t="shared" si="3"/>
        <v>32450.74</v>
      </c>
      <c r="O54" s="33">
        <v>44629</v>
      </c>
      <c r="P54" s="31">
        <v>200</v>
      </c>
      <c r="Q54" s="31">
        <f>SUM($P$4:P54)-100</f>
        <v>21200</v>
      </c>
      <c r="AB54" s="33"/>
      <c r="AC54" s="31"/>
      <c r="AD54" s="31"/>
    </row>
    <row r="55" spans="1:30" x14ac:dyDescent="0.45">
      <c r="A55" s="33">
        <f t="shared" si="4"/>
        <v>44006</v>
      </c>
      <c r="B55" s="31">
        <v>200</v>
      </c>
      <c r="C55" s="31">
        <f>SUM($B$4:B55)</f>
        <v>32750</v>
      </c>
      <c r="D55" s="31">
        <f t="shared" si="3"/>
        <v>32650.74</v>
      </c>
      <c r="O55" s="33">
        <v>44636</v>
      </c>
      <c r="P55" s="31">
        <v>200</v>
      </c>
      <c r="Q55" s="31">
        <f>SUM($P$4:P55)-100</f>
        <v>21400</v>
      </c>
      <c r="AB55" s="33"/>
      <c r="AC55" s="31"/>
      <c r="AD55" s="31"/>
    </row>
    <row r="56" spans="1:30" x14ac:dyDescent="0.45">
      <c r="A56" s="33">
        <f t="shared" si="4"/>
        <v>44013</v>
      </c>
      <c r="B56" s="31">
        <v>200</v>
      </c>
      <c r="C56" s="31">
        <f>SUM($B$4:B56)</f>
        <v>32950</v>
      </c>
      <c r="D56" s="31">
        <f t="shared" si="3"/>
        <v>32850.74</v>
      </c>
      <c r="O56" s="33">
        <v>44643</v>
      </c>
      <c r="P56" s="31">
        <v>200</v>
      </c>
      <c r="Q56" s="31">
        <f>SUM($P$4:P56)-100</f>
        <v>21600</v>
      </c>
      <c r="AB56" s="33"/>
      <c r="AC56" s="31"/>
      <c r="AD56" s="31"/>
    </row>
    <row r="57" spans="1:30" x14ac:dyDescent="0.45">
      <c r="A57" s="33">
        <f t="shared" si="4"/>
        <v>44020</v>
      </c>
      <c r="B57" s="31">
        <v>200</v>
      </c>
      <c r="C57" s="31">
        <f>SUM($B$4:B57)</f>
        <v>33150</v>
      </c>
      <c r="D57" s="31">
        <f t="shared" si="3"/>
        <v>33050.74</v>
      </c>
      <c r="O57" s="33">
        <v>44650</v>
      </c>
      <c r="P57" s="31">
        <v>200</v>
      </c>
      <c r="Q57" s="31">
        <f>SUM($P$4:P57)-100</f>
        <v>21800</v>
      </c>
      <c r="AB57" s="33"/>
      <c r="AC57" s="31"/>
      <c r="AD57" s="31"/>
    </row>
    <row r="58" spans="1:30" x14ac:dyDescent="0.45">
      <c r="A58" s="33">
        <f t="shared" si="4"/>
        <v>44027</v>
      </c>
      <c r="B58" s="31">
        <v>200</v>
      </c>
      <c r="C58" s="31">
        <f>SUM($B$4:B58)</f>
        <v>33350</v>
      </c>
      <c r="D58" s="31">
        <f t="shared" si="3"/>
        <v>33250.74</v>
      </c>
      <c r="O58" s="33">
        <v>44657</v>
      </c>
      <c r="P58" s="31">
        <v>200</v>
      </c>
      <c r="Q58" s="31">
        <f>SUM($P$4:P58)-100</f>
        <v>22000</v>
      </c>
      <c r="AB58" s="33"/>
      <c r="AC58" s="31"/>
      <c r="AD58" s="31"/>
    </row>
    <row r="59" spans="1:30" x14ac:dyDescent="0.45">
      <c r="A59" s="33">
        <f t="shared" si="4"/>
        <v>44034</v>
      </c>
      <c r="B59" s="31">
        <v>200</v>
      </c>
      <c r="C59" s="31">
        <f>SUM($B$4:B59)</f>
        <v>33550</v>
      </c>
      <c r="D59" s="31">
        <f t="shared" si="3"/>
        <v>33450.74</v>
      </c>
      <c r="O59" s="33">
        <v>44664</v>
      </c>
      <c r="P59" s="31">
        <v>200</v>
      </c>
      <c r="Q59" s="31">
        <f>SUM($P$4:P59)-100</f>
        <v>22200</v>
      </c>
      <c r="AB59" s="33"/>
      <c r="AC59" s="31"/>
      <c r="AD59" s="31"/>
    </row>
    <row r="60" spans="1:30" x14ac:dyDescent="0.45">
      <c r="A60" s="33">
        <f t="shared" si="4"/>
        <v>44041</v>
      </c>
      <c r="B60" s="31">
        <v>200</v>
      </c>
      <c r="C60" s="31">
        <f>SUM($B$4:B60)</f>
        <v>33750</v>
      </c>
      <c r="D60" s="31">
        <f t="shared" si="3"/>
        <v>33650.74</v>
      </c>
      <c r="O60" s="33">
        <v>44671</v>
      </c>
      <c r="P60" s="31">
        <v>200</v>
      </c>
      <c r="Q60" s="31">
        <f>SUM($P$4:P60)-100</f>
        <v>22400</v>
      </c>
      <c r="AB60" s="33"/>
      <c r="AC60" s="31"/>
      <c r="AD60" s="31"/>
    </row>
    <row r="61" spans="1:30" x14ac:dyDescent="0.45">
      <c r="A61" s="33">
        <f t="shared" si="4"/>
        <v>44048</v>
      </c>
      <c r="B61" s="31">
        <v>200</v>
      </c>
      <c r="C61" s="31">
        <f>SUM($B$4:B61)</f>
        <v>33950</v>
      </c>
      <c r="D61" s="31">
        <f t="shared" si="3"/>
        <v>33850.74</v>
      </c>
      <c r="O61" s="33">
        <v>44678</v>
      </c>
      <c r="P61" s="31">
        <v>200</v>
      </c>
      <c r="Q61" s="31">
        <f>SUM($P$4:P61)-100</f>
        <v>22600</v>
      </c>
      <c r="AB61" s="33"/>
      <c r="AC61" s="31"/>
      <c r="AD61" s="31"/>
    </row>
    <row r="62" spans="1:30" x14ac:dyDescent="0.45">
      <c r="A62" s="33">
        <f t="shared" si="4"/>
        <v>44055</v>
      </c>
      <c r="B62" s="31">
        <v>200</v>
      </c>
      <c r="C62" s="31">
        <f>SUM($B$4:B62)</f>
        <v>34150</v>
      </c>
      <c r="D62" s="31">
        <f t="shared" si="3"/>
        <v>34050.74</v>
      </c>
      <c r="O62" s="33">
        <v>44685</v>
      </c>
      <c r="P62" s="31">
        <v>200</v>
      </c>
      <c r="Q62" s="31">
        <f>SUM($P$4:P62)-100</f>
        <v>22800</v>
      </c>
      <c r="AB62" s="33"/>
      <c r="AC62" s="31"/>
      <c r="AD62" s="31"/>
    </row>
    <row r="63" spans="1:30" x14ac:dyDescent="0.45">
      <c r="A63" s="33">
        <f t="shared" si="4"/>
        <v>44062</v>
      </c>
      <c r="B63" s="31">
        <v>200</v>
      </c>
      <c r="C63" s="31">
        <f>SUM($B$4:B63)</f>
        <v>34350</v>
      </c>
      <c r="D63" s="31">
        <f t="shared" si="3"/>
        <v>34250.74</v>
      </c>
      <c r="O63" s="33">
        <v>44692</v>
      </c>
      <c r="P63" s="31">
        <v>150</v>
      </c>
      <c r="Q63" s="31">
        <f>SUM($P$4:P63)-100</f>
        <v>22950</v>
      </c>
      <c r="AB63" s="33"/>
      <c r="AC63" s="31"/>
      <c r="AD63" s="31"/>
    </row>
    <row r="64" spans="1:30" x14ac:dyDescent="0.45">
      <c r="A64" s="33">
        <f t="shared" si="4"/>
        <v>44069</v>
      </c>
      <c r="B64" s="31">
        <v>200</v>
      </c>
      <c r="C64" s="31">
        <f>SUM($B$4:B64)</f>
        <v>34550</v>
      </c>
      <c r="D64" s="31">
        <f t="shared" si="3"/>
        <v>34450.74</v>
      </c>
      <c r="O64" s="33">
        <v>44699</v>
      </c>
      <c r="P64" s="31">
        <v>150</v>
      </c>
      <c r="Q64" s="31">
        <f>SUM($P$4:P64)-100</f>
        <v>23100</v>
      </c>
      <c r="AB64" s="33"/>
      <c r="AC64" s="31"/>
      <c r="AD64" s="31"/>
    </row>
    <row r="65" spans="1:30" x14ac:dyDescent="0.45">
      <c r="A65" s="33">
        <f t="shared" si="4"/>
        <v>44076</v>
      </c>
      <c r="B65" s="31">
        <v>200</v>
      </c>
      <c r="C65" s="31">
        <f>SUM($B$4:B65)</f>
        <v>34750</v>
      </c>
      <c r="D65" s="31">
        <f t="shared" si="3"/>
        <v>34650.74</v>
      </c>
      <c r="O65" s="33">
        <v>44706</v>
      </c>
      <c r="P65" s="31">
        <v>150</v>
      </c>
      <c r="Q65" s="31">
        <f>SUM($P$4:P65)-100</f>
        <v>23250</v>
      </c>
      <c r="AB65" s="33"/>
      <c r="AC65" s="31"/>
      <c r="AD65" s="31"/>
    </row>
    <row r="66" spans="1:30" x14ac:dyDescent="0.45">
      <c r="A66" s="33">
        <f t="shared" si="4"/>
        <v>44083</v>
      </c>
      <c r="B66" s="31">
        <v>200</v>
      </c>
      <c r="C66" s="31">
        <f>SUM($B$4:B66)</f>
        <v>34950</v>
      </c>
      <c r="D66" s="31">
        <f t="shared" si="3"/>
        <v>34850.74</v>
      </c>
      <c r="O66" s="33">
        <v>44713</v>
      </c>
      <c r="P66" s="31">
        <v>150</v>
      </c>
      <c r="Q66" s="31">
        <f>SUM($P$4:P66)-100</f>
        <v>23400</v>
      </c>
      <c r="AB66" s="33"/>
      <c r="AC66" s="31"/>
      <c r="AD66" s="31"/>
    </row>
    <row r="67" spans="1:30" x14ac:dyDescent="0.45">
      <c r="A67" s="33">
        <f t="shared" si="4"/>
        <v>44090</v>
      </c>
      <c r="B67" s="31">
        <v>200</v>
      </c>
      <c r="C67" s="31">
        <f>SUM($B$4:B67)</f>
        <v>35150</v>
      </c>
      <c r="D67" s="31">
        <f t="shared" si="3"/>
        <v>35050.74</v>
      </c>
      <c r="O67" s="33">
        <v>44720</v>
      </c>
      <c r="P67" s="31">
        <v>150</v>
      </c>
      <c r="Q67" s="31">
        <f>SUM($P$4:P67)-100</f>
        <v>23550</v>
      </c>
      <c r="AB67" s="33"/>
      <c r="AC67" s="31"/>
      <c r="AD67" s="31"/>
    </row>
    <row r="68" spans="1:30" x14ac:dyDescent="0.45">
      <c r="A68" s="33">
        <f t="shared" si="4"/>
        <v>44097</v>
      </c>
      <c r="B68" s="31">
        <v>200</v>
      </c>
      <c r="C68" s="31">
        <f>SUM($B$4:B68)</f>
        <v>35350</v>
      </c>
      <c r="D68" s="31">
        <f t="shared" si="3"/>
        <v>35250.74</v>
      </c>
      <c r="O68" s="33">
        <v>44727</v>
      </c>
      <c r="P68" s="31">
        <v>150</v>
      </c>
      <c r="Q68" s="31">
        <f>SUM($P$4:P68)-100</f>
        <v>23700</v>
      </c>
      <c r="AB68" s="33"/>
      <c r="AC68" s="31"/>
      <c r="AD68" s="31"/>
    </row>
    <row r="69" spans="1:30" x14ac:dyDescent="0.45">
      <c r="A69" s="33">
        <f t="shared" si="4"/>
        <v>44104</v>
      </c>
      <c r="B69" s="31">
        <v>200</v>
      </c>
      <c r="C69" s="31">
        <f>SUM($B$4:B69)</f>
        <v>35550</v>
      </c>
      <c r="D69" s="31">
        <f t="shared" si="3"/>
        <v>35450.74</v>
      </c>
      <c r="O69" s="33">
        <v>44734</v>
      </c>
      <c r="P69" s="31">
        <v>150</v>
      </c>
      <c r="Q69" s="31">
        <f>SUM($P$4:P69)-100</f>
        <v>23850</v>
      </c>
      <c r="AB69" s="33"/>
      <c r="AC69" s="31"/>
      <c r="AD69" s="31"/>
    </row>
    <row r="70" spans="1:30" x14ac:dyDescent="0.45">
      <c r="A70" s="33">
        <f t="shared" si="4"/>
        <v>44111</v>
      </c>
      <c r="B70" s="31">
        <v>200</v>
      </c>
      <c r="C70" s="31">
        <f>SUM($B$4:B70)</f>
        <v>35750</v>
      </c>
      <c r="D70" s="31">
        <f>C70+0.74-100</f>
        <v>35650.74</v>
      </c>
      <c r="O70" s="33">
        <v>44741</v>
      </c>
      <c r="P70" s="31">
        <v>150</v>
      </c>
      <c r="Q70" s="31">
        <f>SUM($P$4:P70)-100</f>
        <v>24000</v>
      </c>
      <c r="AB70" s="33"/>
      <c r="AC70" s="31"/>
      <c r="AD70" s="31"/>
    </row>
    <row r="71" spans="1:30" x14ac:dyDescent="0.45">
      <c r="A71" s="33">
        <v>44118</v>
      </c>
      <c r="B71" s="31">
        <v>-83.04</v>
      </c>
      <c r="C71" s="31">
        <f>SUM($B$4:B71)</f>
        <v>35666.959999999999</v>
      </c>
      <c r="D71" s="31">
        <f>C71+0.74-100+83.04</f>
        <v>35650.74</v>
      </c>
      <c r="O71" s="33">
        <v>44748</v>
      </c>
      <c r="P71" s="31">
        <v>150</v>
      </c>
      <c r="Q71" s="31">
        <f>SUM($P$4:P71)-100</f>
        <v>24150</v>
      </c>
      <c r="AB71" s="33"/>
      <c r="AC71" s="31"/>
      <c r="AD71" s="31"/>
    </row>
    <row r="72" spans="1:30" x14ac:dyDescent="0.45">
      <c r="A72" s="33">
        <f>A70+7</f>
        <v>44118</v>
      </c>
      <c r="B72" s="31">
        <v>200</v>
      </c>
      <c r="C72" s="31">
        <f>SUM($B$4:B72)</f>
        <v>35866.959999999999</v>
      </c>
      <c r="D72" s="31">
        <f>C72+0.74-100+83.04</f>
        <v>35850.74</v>
      </c>
      <c r="O72" s="33">
        <v>44755</v>
      </c>
      <c r="P72" s="31">
        <v>150</v>
      </c>
      <c r="Q72" s="31">
        <f>SUM($P$4:P72)-100</f>
        <v>24300</v>
      </c>
      <c r="AB72" s="33"/>
      <c r="AC72" s="31"/>
      <c r="AD72" s="31"/>
    </row>
    <row r="73" spans="1:30" x14ac:dyDescent="0.45">
      <c r="A73" s="33">
        <f>A72+7</f>
        <v>44125</v>
      </c>
      <c r="B73" s="31">
        <v>200</v>
      </c>
      <c r="C73" s="31">
        <f>SUM($B$4:B73)</f>
        <v>36066.959999999999</v>
      </c>
      <c r="D73" s="31">
        <f>C73+0.74-100+83.04</f>
        <v>36050.74</v>
      </c>
      <c r="O73" s="33">
        <v>44762</v>
      </c>
      <c r="P73" s="31">
        <v>150</v>
      </c>
      <c r="Q73" s="31">
        <f>SUM($P$4:P73)-100</f>
        <v>24450</v>
      </c>
      <c r="AB73" s="33"/>
      <c r="AC73" s="31"/>
      <c r="AD73" s="31"/>
    </row>
    <row r="74" spans="1:30" x14ac:dyDescent="0.45">
      <c r="A74" s="33">
        <f t="shared" si="4"/>
        <v>44132</v>
      </c>
      <c r="B74" s="31">
        <v>200</v>
      </c>
      <c r="C74" s="31">
        <f>SUM($B$4:B74)</f>
        <v>36266.959999999999</v>
      </c>
      <c r="D74" s="31">
        <f>C74+0.74-100+83.04</f>
        <v>36250.74</v>
      </c>
      <c r="O74" s="33">
        <v>44769</v>
      </c>
      <c r="P74" s="31">
        <v>150</v>
      </c>
      <c r="Q74" s="31">
        <f>SUM($P$4:P74)-100</f>
        <v>24600</v>
      </c>
      <c r="AB74" s="33"/>
      <c r="AC74" s="31"/>
      <c r="AD74" s="31"/>
    </row>
    <row r="75" spans="1:30" x14ac:dyDescent="0.45">
      <c r="A75" s="33">
        <f t="shared" si="4"/>
        <v>44139</v>
      </c>
      <c r="B75" s="31">
        <v>200</v>
      </c>
      <c r="C75" s="31">
        <f>SUM($B$4:B75)</f>
        <v>36466.959999999999</v>
      </c>
      <c r="D75" s="31">
        <f t="shared" ref="D75:D117" si="5">C75+0.74-100+83.04</f>
        <v>36450.74</v>
      </c>
      <c r="O75" s="33">
        <v>44776</v>
      </c>
      <c r="P75" s="31">
        <v>150</v>
      </c>
      <c r="Q75" s="31">
        <f>SUM($P$4:P75)-100</f>
        <v>24750</v>
      </c>
      <c r="AB75" s="33"/>
      <c r="AC75" s="31"/>
      <c r="AD75" s="31"/>
    </row>
    <row r="76" spans="1:30" x14ac:dyDescent="0.45">
      <c r="A76" s="33">
        <f t="shared" si="4"/>
        <v>44146</v>
      </c>
      <c r="B76" s="31">
        <v>200</v>
      </c>
      <c r="C76" s="31">
        <f>SUM($B$4:B76)</f>
        <v>36666.959999999999</v>
      </c>
      <c r="D76" s="31">
        <f t="shared" si="5"/>
        <v>36650.74</v>
      </c>
      <c r="O76" s="33">
        <v>44783</v>
      </c>
      <c r="P76" s="31">
        <v>150</v>
      </c>
      <c r="Q76" s="31">
        <f>SUM($P$4:P76)-100</f>
        <v>24900</v>
      </c>
      <c r="AB76" s="33"/>
      <c r="AC76" s="31"/>
      <c r="AD76" s="31"/>
    </row>
    <row r="77" spans="1:30" x14ac:dyDescent="0.45">
      <c r="A77" s="33">
        <f t="shared" si="4"/>
        <v>44153</v>
      </c>
      <c r="B77" s="31">
        <v>200</v>
      </c>
      <c r="C77" s="31">
        <f>SUM($B$4:B77)</f>
        <v>36866.959999999999</v>
      </c>
      <c r="D77" s="31">
        <f t="shared" si="5"/>
        <v>36850.74</v>
      </c>
      <c r="O77" s="33">
        <v>44790</v>
      </c>
      <c r="P77" s="31">
        <v>150</v>
      </c>
      <c r="Q77" s="31">
        <f>SUM($P$4:P77)-100</f>
        <v>25050</v>
      </c>
      <c r="AB77" s="33"/>
      <c r="AC77" s="31"/>
      <c r="AD77" s="31"/>
    </row>
    <row r="78" spans="1:30" x14ac:dyDescent="0.45">
      <c r="A78" s="33">
        <f t="shared" si="4"/>
        <v>44160</v>
      </c>
      <c r="B78" s="31">
        <v>200</v>
      </c>
      <c r="C78" s="31">
        <f>SUM($B$4:B78)</f>
        <v>37066.959999999999</v>
      </c>
      <c r="D78" s="31">
        <f t="shared" si="5"/>
        <v>37050.74</v>
      </c>
      <c r="O78" s="33">
        <v>44797</v>
      </c>
      <c r="P78" s="31">
        <v>150</v>
      </c>
      <c r="Q78" s="31">
        <f>SUM($P$4:P78)-100</f>
        <v>25200</v>
      </c>
      <c r="AB78" s="33"/>
      <c r="AC78" s="31"/>
      <c r="AD78" s="31"/>
    </row>
    <row r="79" spans="1:30" x14ac:dyDescent="0.45">
      <c r="A79" s="33">
        <f t="shared" si="4"/>
        <v>44167</v>
      </c>
      <c r="B79" s="31">
        <v>200</v>
      </c>
      <c r="C79" s="31">
        <f>SUM($B$4:B79)</f>
        <v>37266.959999999999</v>
      </c>
      <c r="D79" s="31">
        <f t="shared" si="5"/>
        <v>37250.74</v>
      </c>
      <c r="O79" s="33">
        <v>44804</v>
      </c>
      <c r="P79" s="31">
        <v>150</v>
      </c>
      <c r="Q79" s="31">
        <f>SUM($P$4:P79)-100</f>
        <v>25350</v>
      </c>
      <c r="AB79" s="33"/>
      <c r="AC79" s="31"/>
      <c r="AD79" s="31"/>
    </row>
    <row r="80" spans="1:30" x14ac:dyDescent="0.45">
      <c r="A80" s="33">
        <f>A79+7</f>
        <v>44174</v>
      </c>
      <c r="B80" s="31">
        <v>200</v>
      </c>
      <c r="C80" s="31">
        <f>SUM($B$4:B80)</f>
        <v>37466.959999999999</v>
      </c>
      <c r="D80" s="31">
        <f t="shared" si="5"/>
        <v>37450.74</v>
      </c>
      <c r="O80" s="33">
        <v>44811</v>
      </c>
      <c r="P80" s="31">
        <v>150</v>
      </c>
      <c r="Q80" s="31">
        <f>SUM($P$4:P80)-100</f>
        <v>25500</v>
      </c>
      <c r="AB80" s="33"/>
      <c r="AC80" s="31"/>
      <c r="AD80" s="31"/>
    </row>
    <row r="81" spans="1:30" x14ac:dyDescent="0.45">
      <c r="A81" s="33">
        <f t="shared" si="4"/>
        <v>44181</v>
      </c>
      <c r="B81" s="31">
        <v>200</v>
      </c>
      <c r="C81" s="31">
        <f>SUM($B$4:B81)</f>
        <v>37666.959999999999</v>
      </c>
      <c r="D81" s="31">
        <f t="shared" si="5"/>
        <v>37650.74</v>
      </c>
      <c r="O81" s="33">
        <v>44818</v>
      </c>
      <c r="P81" s="31">
        <v>150</v>
      </c>
      <c r="Q81" s="31">
        <f>SUM($P$4:P81)-100</f>
        <v>25650</v>
      </c>
      <c r="AB81" s="33"/>
      <c r="AC81" s="31"/>
      <c r="AD81" s="31"/>
    </row>
    <row r="82" spans="1:30" x14ac:dyDescent="0.45">
      <c r="A82" s="33">
        <f t="shared" si="4"/>
        <v>44188</v>
      </c>
      <c r="B82" s="31">
        <v>200</v>
      </c>
      <c r="C82" s="31">
        <f>SUM($B$4:B82)</f>
        <v>37866.959999999999</v>
      </c>
      <c r="D82" s="31">
        <f t="shared" si="5"/>
        <v>37850.74</v>
      </c>
      <c r="O82" s="33">
        <v>44825</v>
      </c>
      <c r="P82" s="31">
        <v>150</v>
      </c>
      <c r="Q82" s="31">
        <f>SUM($P$4:P82)-100</f>
        <v>25800</v>
      </c>
      <c r="AB82" s="33"/>
      <c r="AC82" s="31"/>
      <c r="AD82" s="31"/>
    </row>
    <row r="83" spans="1:30" x14ac:dyDescent="0.45">
      <c r="A83" s="33">
        <f t="shared" si="4"/>
        <v>44195</v>
      </c>
      <c r="B83" s="31">
        <v>200</v>
      </c>
      <c r="C83" s="31">
        <f>SUM($B$4:B83)</f>
        <v>38066.959999999999</v>
      </c>
      <c r="D83" s="31">
        <f t="shared" si="5"/>
        <v>38050.74</v>
      </c>
      <c r="O83" s="33">
        <v>44832</v>
      </c>
      <c r="P83" s="31">
        <v>150</v>
      </c>
      <c r="Q83" s="31">
        <f>SUM($P$4:P83)-100</f>
        <v>25950</v>
      </c>
      <c r="AB83" s="33"/>
      <c r="AC83" s="31"/>
      <c r="AD83" s="31"/>
    </row>
    <row r="84" spans="1:30" x14ac:dyDescent="0.45">
      <c r="A84" s="33">
        <f t="shared" si="4"/>
        <v>44202</v>
      </c>
      <c r="B84" s="31">
        <v>200</v>
      </c>
      <c r="C84" s="31">
        <f>SUM($B$4:B84)</f>
        <v>38266.959999999999</v>
      </c>
      <c r="D84" s="31">
        <f t="shared" si="5"/>
        <v>38250.74</v>
      </c>
      <c r="O84" s="33">
        <v>44839</v>
      </c>
      <c r="P84" s="31">
        <v>150</v>
      </c>
      <c r="Q84" s="31">
        <f>SUM($P$4:P84)-100</f>
        <v>26100</v>
      </c>
      <c r="AB84" s="33"/>
      <c r="AC84" s="31"/>
      <c r="AD84" s="31"/>
    </row>
    <row r="85" spans="1:30" x14ac:dyDescent="0.45">
      <c r="A85" s="33">
        <f t="shared" si="4"/>
        <v>44209</v>
      </c>
      <c r="B85" s="31">
        <v>200</v>
      </c>
      <c r="C85" s="31">
        <f>SUM($B$4:B85)</f>
        <v>38466.959999999999</v>
      </c>
      <c r="D85" s="31">
        <f t="shared" si="5"/>
        <v>38450.74</v>
      </c>
      <c r="O85" s="33">
        <v>44846</v>
      </c>
      <c r="P85" s="31">
        <v>150</v>
      </c>
      <c r="Q85" s="31">
        <f>SUM($P$4:P85)-100</f>
        <v>26250</v>
      </c>
      <c r="AB85" s="33"/>
      <c r="AC85" s="31"/>
      <c r="AD85" s="31"/>
    </row>
    <row r="86" spans="1:30" x14ac:dyDescent="0.45">
      <c r="A86" s="33">
        <f t="shared" si="4"/>
        <v>44216</v>
      </c>
      <c r="B86" s="31">
        <v>200</v>
      </c>
      <c r="C86" s="31">
        <f>SUM($B$4:B86)</f>
        <v>38666.959999999999</v>
      </c>
      <c r="D86" s="31">
        <f t="shared" si="5"/>
        <v>38650.74</v>
      </c>
      <c r="O86" s="33">
        <v>44853</v>
      </c>
      <c r="P86" s="31">
        <v>150</v>
      </c>
      <c r="Q86" s="31">
        <f>SUM($P$4:P86)-100</f>
        <v>26400</v>
      </c>
      <c r="AB86" s="33"/>
      <c r="AC86" s="31"/>
      <c r="AD86" s="31"/>
    </row>
    <row r="87" spans="1:30" x14ac:dyDescent="0.45">
      <c r="A87" s="33">
        <f t="shared" si="4"/>
        <v>44223</v>
      </c>
      <c r="B87" s="31">
        <v>200</v>
      </c>
      <c r="C87" s="31">
        <f>SUM($B$4:B87)</f>
        <v>38866.959999999999</v>
      </c>
      <c r="D87" s="31">
        <f t="shared" si="5"/>
        <v>38850.74</v>
      </c>
      <c r="O87" s="33">
        <v>44860</v>
      </c>
      <c r="P87" s="31">
        <v>150</v>
      </c>
      <c r="Q87" s="31">
        <f>SUM($P$4:P87)-100</f>
        <v>26550</v>
      </c>
      <c r="AB87" s="33"/>
      <c r="AC87" s="31"/>
      <c r="AD87" s="31"/>
    </row>
    <row r="88" spans="1:30" x14ac:dyDescent="0.45">
      <c r="A88" s="33">
        <f t="shared" si="4"/>
        <v>44230</v>
      </c>
      <c r="B88" s="31">
        <v>200</v>
      </c>
      <c r="C88" s="31">
        <f>SUM($B$4:B88)</f>
        <v>39066.959999999999</v>
      </c>
      <c r="D88" s="31">
        <f t="shared" si="5"/>
        <v>39050.74</v>
      </c>
      <c r="O88" s="33">
        <v>44867</v>
      </c>
      <c r="P88" s="31">
        <v>150</v>
      </c>
      <c r="Q88" s="31">
        <f>SUM($P$4:P88)-100</f>
        <v>26700</v>
      </c>
      <c r="AB88" s="33"/>
      <c r="AC88" s="31"/>
      <c r="AD88" s="31"/>
    </row>
    <row r="89" spans="1:30" x14ac:dyDescent="0.45">
      <c r="A89" s="33">
        <f t="shared" si="4"/>
        <v>44237</v>
      </c>
      <c r="B89" s="31">
        <v>200</v>
      </c>
      <c r="C89" s="31">
        <f>SUM($B$4:B89)</f>
        <v>39266.959999999999</v>
      </c>
      <c r="D89" s="31">
        <f t="shared" si="5"/>
        <v>39250.74</v>
      </c>
      <c r="O89" s="33">
        <v>44874</v>
      </c>
      <c r="P89" s="31">
        <v>150</v>
      </c>
      <c r="Q89" s="31">
        <f>SUM($P$4:P89)-100</f>
        <v>26850</v>
      </c>
      <c r="AB89" s="33"/>
      <c r="AC89" s="31"/>
      <c r="AD89" s="31"/>
    </row>
    <row r="90" spans="1:30" x14ac:dyDescent="0.45">
      <c r="A90" s="33">
        <f t="shared" si="4"/>
        <v>44244</v>
      </c>
      <c r="B90" s="31">
        <v>200</v>
      </c>
      <c r="C90" s="31">
        <f>SUM($B$4:B90)</f>
        <v>39466.959999999999</v>
      </c>
      <c r="D90" s="31">
        <f t="shared" si="5"/>
        <v>39450.74</v>
      </c>
      <c r="O90" s="33">
        <v>44881</v>
      </c>
      <c r="P90" s="31">
        <v>150</v>
      </c>
      <c r="Q90" s="31">
        <f>SUM($P$4:P90)-100</f>
        <v>27000</v>
      </c>
      <c r="AB90" s="33"/>
      <c r="AC90" s="31"/>
      <c r="AD90" s="31"/>
    </row>
    <row r="91" spans="1:30" x14ac:dyDescent="0.45">
      <c r="A91" s="33">
        <f t="shared" si="4"/>
        <v>44251</v>
      </c>
      <c r="B91" s="31">
        <v>200</v>
      </c>
      <c r="C91" s="31">
        <f>SUM($B$4:B91)</f>
        <v>39666.959999999999</v>
      </c>
      <c r="D91" s="31">
        <f t="shared" si="5"/>
        <v>39650.74</v>
      </c>
      <c r="O91" s="33">
        <v>44888</v>
      </c>
      <c r="P91" s="31">
        <v>150</v>
      </c>
      <c r="Q91" s="31">
        <f>SUM($P$4:P91)-100</f>
        <v>27150</v>
      </c>
      <c r="AB91" s="33"/>
      <c r="AC91" s="31"/>
      <c r="AD91" s="31"/>
    </row>
    <row r="92" spans="1:30" x14ac:dyDescent="0.45">
      <c r="A92" s="33">
        <f t="shared" si="4"/>
        <v>44258</v>
      </c>
      <c r="B92" s="31">
        <v>200</v>
      </c>
      <c r="C92" s="31">
        <f>SUM($B$4:B92)</f>
        <v>39866.959999999999</v>
      </c>
      <c r="D92" s="31">
        <f t="shared" si="5"/>
        <v>39850.74</v>
      </c>
      <c r="O92" s="33">
        <v>44895</v>
      </c>
      <c r="P92" s="31">
        <v>150</v>
      </c>
      <c r="Q92" s="31">
        <f>SUM($P$4:P92)-100</f>
        <v>27300</v>
      </c>
      <c r="AB92" s="33"/>
      <c r="AC92" s="31"/>
      <c r="AD92" s="31"/>
    </row>
    <row r="93" spans="1:30" x14ac:dyDescent="0.45">
      <c r="A93" s="33">
        <f t="shared" si="4"/>
        <v>44265</v>
      </c>
      <c r="B93" s="31">
        <v>200</v>
      </c>
      <c r="C93" s="31">
        <f>SUM($B$4:B93)</f>
        <v>40066.959999999999</v>
      </c>
      <c r="D93" s="31">
        <f t="shared" si="5"/>
        <v>40050.74</v>
      </c>
      <c r="O93" s="33">
        <v>44902</v>
      </c>
      <c r="P93" s="31">
        <v>150</v>
      </c>
      <c r="Q93" s="31">
        <f>SUM($P$4:P93)-100</f>
        <v>27450</v>
      </c>
      <c r="AB93" s="33"/>
      <c r="AC93" s="31"/>
      <c r="AD93" s="31"/>
    </row>
    <row r="94" spans="1:30" x14ac:dyDescent="0.45">
      <c r="A94" s="33">
        <f t="shared" si="4"/>
        <v>44272</v>
      </c>
      <c r="B94" s="31">
        <v>200</v>
      </c>
      <c r="C94" s="31">
        <f>SUM($B$4:B94)</f>
        <v>40266.959999999999</v>
      </c>
      <c r="D94" s="31">
        <f t="shared" si="5"/>
        <v>40250.74</v>
      </c>
      <c r="O94" s="33">
        <v>44909</v>
      </c>
      <c r="P94" s="31">
        <v>150</v>
      </c>
      <c r="Q94" s="31">
        <f>SUM($P$4:P94)-100</f>
        <v>27600</v>
      </c>
      <c r="AB94" s="33"/>
      <c r="AC94" s="31"/>
      <c r="AD94" s="31"/>
    </row>
    <row r="95" spans="1:30" x14ac:dyDescent="0.45">
      <c r="A95" s="33">
        <f t="shared" si="4"/>
        <v>44279</v>
      </c>
      <c r="B95" s="31">
        <v>200</v>
      </c>
      <c r="C95" s="31">
        <f>SUM($B$4:B95)</f>
        <v>40466.959999999999</v>
      </c>
      <c r="D95" s="31">
        <f t="shared" si="5"/>
        <v>40450.74</v>
      </c>
      <c r="O95" s="33">
        <v>44916</v>
      </c>
      <c r="P95" s="31">
        <v>150</v>
      </c>
      <c r="Q95" s="31">
        <f>SUM($P$4:P95)-100</f>
        <v>27750</v>
      </c>
      <c r="AB95" s="33"/>
      <c r="AC95" s="31"/>
      <c r="AD95" s="31"/>
    </row>
    <row r="96" spans="1:30" x14ac:dyDescent="0.45">
      <c r="A96" s="33">
        <f t="shared" si="4"/>
        <v>44286</v>
      </c>
      <c r="B96" s="31">
        <v>200</v>
      </c>
      <c r="C96" s="31">
        <f>SUM($B$4:B96)</f>
        <v>40666.959999999999</v>
      </c>
      <c r="D96" s="31">
        <f t="shared" si="5"/>
        <v>40650.74</v>
      </c>
      <c r="O96" s="33">
        <v>44923</v>
      </c>
      <c r="P96" s="31">
        <v>150</v>
      </c>
      <c r="Q96" s="31">
        <f>SUM($P$4:P96)-100</f>
        <v>27900</v>
      </c>
      <c r="AB96" s="33"/>
      <c r="AC96" s="31"/>
      <c r="AD96" s="31"/>
    </row>
    <row r="97" spans="1:34" x14ac:dyDescent="0.45">
      <c r="A97" s="33">
        <f t="shared" si="4"/>
        <v>44293</v>
      </c>
      <c r="B97" s="31">
        <v>200</v>
      </c>
      <c r="C97" s="31">
        <f>SUM($B$4:B97)</f>
        <v>40866.959999999999</v>
      </c>
      <c r="D97" s="31">
        <f t="shared" si="5"/>
        <v>40850.74</v>
      </c>
      <c r="O97" s="33">
        <v>44930</v>
      </c>
      <c r="P97" s="31">
        <v>150</v>
      </c>
      <c r="Q97" s="31">
        <f>SUM($P$4:P97)-100</f>
        <v>28050</v>
      </c>
      <c r="AB97" s="33"/>
      <c r="AC97" s="31"/>
      <c r="AD97" s="31"/>
    </row>
    <row r="98" spans="1:34" x14ac:dyDescent="0.45">
      <c r="A98" s="33">
        <f t="shared" si="4"/>
        <v>44300</v>
      </c>
      <c r="B98" s="31">
        <v>200</v>
      </c>
      <c r="C98" s="31">
        <f>SUM($B$4:B98)</f>
        <v>41066.959999999999</v>
      </c>
      <c r="D98" s="31">
        <f t="shared" si="5"/>
        <v>41050.74</v>
      </c>
      <c r="O98" s="33">
        <v>44936</v>
      </c>
      <c r="P98" s="31">
        <v>150</v>
      </c>
      <c r="Q98" s="31">
        <f>SUM($P$4:P98)-100</f>
        <v>28200</v>
      </c>
      <c r="AB98" s="33"/>
      <c r="AC98" s="31"/>
      <c r="AD98" s="31"/>
    </row>
    <row r="99" spans="1:34" x14ac:dyDescent="0.45">
      <c r="A99" s="33">
        <f t="shared" si="4"/>
        <v>44307</v>
      </c>
      <c r="B99" s="31">
        <v>200</v>
      </c>
      <c r="C99" s="31">
        <f>SUM($B$4:B99)</f>
        <v>41266.959999999999</v>
      </c>
      <c r="D99" s="31">
        <f t="shared" si="5"/>
        <v>41250.74</v>
      </c>
      <c r="O99" s="33">
        <v>44942</v>
      </c>
      <c r="P99" s="31">
        <v>150</v>
      </c>
      <c r="Q99" s="31">
        <f>SUM($P$4:P99)-100</f>
        <v>28350</v>
      </c>
      <c r="AB99" s="33"/>
      <c r="AC99" s="31"/>
      <c r="AD99" s="31"/>
    </row>
    <row r="100" spans="1:34" x14ac:dyDescent="0.45">
      <c r="A100" s="33">
        <f t="shared" si="4"/>
        <v>44314</v>
      </c>
      <c r="B100" s="31">
        <v>200</v>
      </c>
      <c r="C100" s="31">
        <f>SUM($B$4:B100)</f>
        <v>41466.959999999999</v>
      </c>
      <c r="D100" s="31">
        <f t="shared" si="5"/>
        <v>41450.74</v>
      </c>
      <c r="O100" s="33">
        <v>44951</v>
      </c>
      <c r="P100" s="31">
        <v>150</v>
      </c>
      <c r="Q100" s="31">
        <f>SUM($P$4:P100)-100</f>
        <v>28500</v>
      </c>
      <c r="AB100" s="33"/>
      <c r="AC100" s="31"/>
      <c r="AD100" s="31"/>
    </row>
    <row r="101" spans="1:34" x14ac:dyDescent="0.45">
      <c r="A101" s="33">
        <f t="shared" ref="A101:A115" si="6">A100+7</f>
        <v>44321</v>
      </c>
      <c r="B101" s="31">
        <v>200</v>
      </c>
      <c r="C101" s="31">
        <f>SUM($B$4:B101)</f>
        <v>41666.959999999999</v>
      </c>
      <c r="D101" s="31">
        <f t="shared" si="5"/>
        <v>41650.74</v>
      </c>
      <c r="O101" s="33">
        <v>44958</v>
      </c>
      <c r="P101" s="31">
        <v>150</v>
      </c>
      <c r="Q101" s="31">
        <f>SUM($P$4:P101)-100</f>
        <v>28650</v>
      </c>
      <c r="AB101" s="33"/>
      <c r="AC101" s="31"/>
      <c r="AD101" s="31"/>
    </row>
    <row r="102" spans="1:34" x14ac:dyDescent="0.45">
      <c r="A102" s="33">
        <f t="shared" si="6"/>
        <v>44328</v>
      </c>
      <c r="B102" s="31">
        <v>200</v>
      </c>
      <c r="C102" s="31">
        <f>SUM($B$4:B102)</f>
        <v>41866.959999999999</v>
      </c>
      <c r="D102" s="31">
        <f t="shared" si="5"/>
        <v>41850.74</v>
      </c>
      <c r="O102" s="33">
        <v>44965</v>
      </c>
      <c r="P102" s="31">
        <v>150</v>
      </c>
      <c r="Q102" s="31">
        <f>SUM($P$4:P102)-100</f>
        <v>28800</v>
      </c>
      <c r="U102" s="95"/>
      <c r="AB102" s="33"/>
      <c r="AC102" s="31"/>
      <c r="AD102" s="31"/>
      <c r="AH102" s="95"/>
    </row>
    <row r="103" spans="1:34" x14ac:dyDescent="0.45">
      <c r="A103" s="33">
        <f t="shared" si="6"/>
        <v>44335</v>
      </c>
      <c r="B103" s="31">
        <v>200</v>
      </c>
      <c r="C103" s="31">
        <f>SUM($B$4:B103)</f>
        <v>42066.96</v>
      </c>
      <c r="D103" s="31">
        <f t="shared" si="5"/>
        <v>42050.74</v>
      </c>
      <c r="O103" s="33">
        <v>44972</v>
      </c>
      <c r="P103" s="31">
        <v>150</v>
      </c>
      <c r="Q103" s="31">
        <f>SUM($P$4:P103)-100</f>
        <v>28950</v>
      </c>
      <c r="U103" s="95"/>
      <c r="AB103" s="33"/>
      <c r="AC103" s="31"/>
      <c r="AD103" s="31"/>
      <c r="AH103" s="95"/>
    </row>
    <row r="104" spans="1:34" x14ac:dyDescent="0.45">
      <c r="A104" s="33">
        <f t="shared" si="6"/>
        <v>44342</v>
      </c>
      <c r="B104" s="31">
        <v>200</v>
      </c>
      <c r="C104" s="31">
        <f>SUM($B$4:B104)</f>
        <v>42266.96</v>
      </c>
      <c r="D104" s="31">
        <f t="shared" si="5"/>
        <v>42250.74</v>
      </c>
      <c r="O104" s="33">
        <v>44979</v>
      </c>
      <c r="P104" s="31">
        <v>150</v>
      </c>
      <c r="Q104" s="31">
        <f>SUM($P$4:P104)-100</f>
        <v>29100</v>
      </c>
      <c r="AB104" s="33"/>
      <c r="AC104" s="31"/>
      <c r="AD104" s="31"/>
    </row>
    <row r="105" spans="1:34" x14ac:dyDescent="0.45">
      <c r="A105" s="33">
        <f t="shared" si="6"/>
        <v>44349</v>
      </c>
      <c r="B105" s="31">
        <v>200</v>
      </c>
      <c r="C105" s="31">
        <f>SUM($B$4:B105)</f>
        <v>42466.96</v>
      </c>
      <c r="D105" s="31">
        <f t="shared" si="5"/>
        <v>42450.74</v>
      </c>
      <c r="O105" s="33">
        <v>44986</v>
      </c>
      <c r="P105" s="31">
        <v>150</v>
      </c>
      <c r="Q105" s="31">
        <f>SUM($P$4:P105)-100</f>
        <v>29250</v>
      </c>
      <c r="AB105" s="33"/>
      <c r="AC105" s="31"/>
      <c r="AD105" s="31"/>
    </row>
    <row r="106" spans="1:34" x14ac:dyDescent="0.45">
      <c r="A106" s="33">
        <f t="shared" si="6"/>
        <v>44356</v>
      </c>
      <c r="B106" s="31">
        <v>200</v>
      </c>
      <c r="C106" s="31">
        <f>SUM($B$4:B106)</f>
        <v>42666.96</v>
      </c>
      <c r="D106" s="31">
        <f t="shared" si="5"/>
        <v>42650.74</v>
      </c>
      <c r="O106" s="33">
        <v>44993</v>
      </c>
      <c r="P106" s="31">
        <v>150</v>
      </c>
      <c r="Q106" s="31">
        <f>SUM($P$4:P106)-100</f>
        <v>29400</v>
      </c>
      <c r="AB106" s="33"/>
      <c r="AC106" s="31"/>
      <c r="AD106" s="31"/>
    </row>
    <row r="107" spans="1:34" x14ac:dyDescent="0.45">
      <c r="A107" s="33">
        <f t="shared" si="6"/>
        <v>44363</v>
      </c>
      <c r="B107" s="31">
        <v>200</v>
      </c>
      <c r="C107" s="31">
        <f>SUM($B$4:B107)</f>
        <v>42866.96</v>
      </c>
      <c r="D107" s="31">
        <f t="shared" si="5"/>
        <v>42850.74</v>
      </c>
      <c r="O107" s="33">
        <v>45000</v>
      </c>
      <c r="P107" s="31">
        <v>150</v>
      </c>
      <c r="Q107" s="31">
        <f>SUM($P$4:P107)-100</f>
        <v>29550</v>
      </c>
      <c r="AB107" s="33"/>
      <c r="AC107" s="31"/>
      <c r="AD107" s="31"/>
    </row>
    <row r="108" spans="1:34" x14ac:dyDescent="0.45">
      <c r="A108" s="33">
        <f t="shared" si="6"/>
        <v>44370</v>
      </c>
      <c r="B108" s="31">
        <v>200</v>
      </c>
      <c r="C108" s="31">
        <f>SUM($B$4:B108)</f>
        <v>43066.96</v>
      </c>
      <c r="D108" s="31">
        <f t="shared" si="5"/>
        <v>43050.74</v>
      </c>
      <c r="G108" s="94"/>
      <c r="O108" s="33">
        <v>45007</v>
      </c>
      <c r="P108" s="31">
        <v>150</v>
      </c>
      <c r="Q108" s="31">
        <f>SUM($P$4:P108)-100</f>
        <v>29700</v>
      </c>
      <c r="AB108" s="33"/>
      <c r="AC108" s="31"/>
      <c r="AD108" s="31"/>
    </row>
    <row r="109" spans="1:34" x14ac:dyDescent="0.45">
      <c r="A109" s="33">
        <f t="shared" si="6"/>
        <v>44377</v>
      </c>
      <c r="B109" s="31">
        <v>200</v>
      </c>
      <c r="C109" s="31">
        <f>SUM($B$4:B109)</f>
        <v>43266.96</v>
      </c>
      <c r="D109" s="31">
        <f t="shared" si="5"/>
        <v>43250.74</v>
      </c>
      <c r="O109" s="33">
        <v>45014</v>
      </c>
      <c r="P109" s="31">
        <v>150</v>
      </c>
      <c r="Q109" s="31">
        <f>SUM($P$4:P109)-100</f>
        <v>29850</v>
      </c>
      <c r="AB109" s="33"/>
      <c r="AC109" s="31"/>
      <c r="AD109" s="31"/>
    </row>
    <row r="110" spans="1:34" x14ac:dyDescent="0.45">
      <c r="A110" s="33">
        <f t="shared" si="6"/>
        <v>44384</v>
      </c>
      <c r="B110" s="31">
        <v>200</v>
      </c>
      <c r="C110" s="31">
        <f>SUM($B$4:B110)</f>
        <v>43466.96</v>
      </c>
      <c r="D110" s="31">
        <f t="shared" si="5"/>
        <v>43450.74</v>
      </c>
      <c r="O110" s="33">
        <v>45021</v>
      </c>
      <c r="P110" s="31">
        <v>150</v>
      </c>
      <c r="Q110" s="31">
        <f>SUM($P$4:P110)-100</f>
        <v>30000</v>
      </c>
      <c r="AB110" s="33"/>
      <c r="AC110" s="31"/>
      <c r="AD110" s="31"/>
    </row>
    <row r="111" spans="1:34" x14ac:dyDescent="0.45">
      <c r="A111" s="33">
        <f t="shared" si="6"/>
        <v>44391</v>
      </c>
      <c r="B111" s="31">
        <v>200</v>
      </c>
      <c r="C111" s="31">
        <f>SUM($B$4:B111)</f>
        <v>43666.96</v>
      </c>
      <c r="D111" s="31">
        <f t="shared" si="5"/>
        <v>43650.74</v>
      </c>
      <c r="O111" s="33">
        <v>45028</v>
      </c>
      <c r="P111" s="31">
        <v>150</v>
      </c>
      <c r="Q111" s="31">
        <f>SUM($P$4:P111)-100</f>
        <v>30150</v>
      </c>
      <c r="AB111" s="33"/>
      <c r="AC111" s="31"/>
      <c r="AD111" s="31"/>
    </row>
    <row r="112" spans="1:34" x14ac:dyDescent="0.45">
      <c r="A112" s="33">
        <f t="shared" si="6"/>
        <v>44398</v>
      </c>
      <c r="B112" s="31">
        <v>200</v>
      </c>
      <c r="C112" s="31">
        <f>SUM($B$4:B112)</f>
        <v>43866.96</v>
      </c>
      <c r="D112" s="31">
        <f t="shared" si="5"/>
        <v>43850.74</v>
      </c>
      <c r="O112" s="33">
        <v>45035</v>
      </c>
      <c r="P112" s="31">
        <v>150</v>
      </c>
      <c r="Q112" s="31">
        <f>SUM($P$4:P112)-100</f>
        <v>30300</v>
      </c>
      <c r="AB112" s="33"/>
      <c r="AC112" s="31"/>
      <c r="AD112" s="31"/>
    </row>
    <row r="113" spans="1:30" x14ac:dyDescent="0.45">
      <c r="A113" s="33">
        <f t="shared" si="6"/>
        <v>44405</v>
      </c>
      <c r="B113" s="31">
        <v>200</v>
      </c>
      <c r="C113" s="31">
        <f>SUM($B$4:B113)</f>
        <v>44066.96</v>
      </c>
      <c r="D113" s="31">
        <f t="shared" si="5"/>
        <v>44050.74</v>
      </c>
      <c r="O113" s="33">
        <v>45042</v>
      </c>
      <c r="P113" s="31">
        <v>150</v>
      </c>
      <c r="Q113" s="31">
        <f>SUM($P$4:P113)-100</f>
        <v>30450</v>
      </c>
      <c r="AB113" s="33"/>
      <c r="AC113" s="31"/>
      <c r="AD113" s="31"/>
    </row>
    <row r="114" spans="1:30" x14ac:dyDescent="0.45">
      <c r="A114" s="33">
        <f t="shared" si="6"/>
        <v>44412</v>
      </c>
      <c r="B114" s="31">
        <v>200</v>
      </c>
      <c r="C114" s="31">
        <f>SUM($B$4:B114)</f>
        <v>44266.96</v>
      </c>
      <c r="D114" s="31">
        <f t="shared" si="5"/>
        <v>44250.74</v>
      </c>
      <c r="O114" s="33">
        <v>45049</v>
      </c>
      <c r="P114" s="31">
        <v>150</v>
      </c>
      <c r="Q114" s="31">
        <f>SUM($P$4:P114)-100</f>
        <v>30600</v>
      </c>
      <c r="AB114" s="33"/>
      <c r="AC114" s="31"/>
      <c r="AD114" s="31"/>
    </row>
    <row r="115" spans="1:30" x14ac:dyDescent="0.45">
      <c r="A115" s="33">
        <f t="shared" si="6"/>
        <v>44419</v>
      </c>
      <c r="B115" s="31">
        <v>200</v>
      </c>
      <c r="C115" s="31">
        <f>SUM($B$4:B115)</f>
        <v>44466.96</v>
      </c>
      <c r="D115" s="31">
        <f t="shared" si="5"/>
        <v>44450.74</v>
      </c>
      <c r="O115" s="33">
        <v>45056</v>
      </c>
      <c r="P115" s="31">
        <v>150</v>
      </c>
      <c r="Q115" s="31">
        <f>SUM($P$4:P115)-100</f>
        <v>30750</v>
      </c>
      <c r="AB115" s="33"/>
      <c r="AC115" s="31"/>
      <c r="AD115" s="31"/>
    </row>
    <row r="116" spans="1:30" x14ac:dyDescent="0.45">
      <c r="A116" s="33">
        <v>44593</v>
      </c>
      <c r="B116" s="31">
        <v>250</v>
      </c>
      <c r="C116" s="31">
        <f>SUM($B$4:B116)</f>
        <v>44716.959999999999</v>
      </c>
      <c r="D116" s="31">
        <f t="shared" si="5"/>
        <v>44700.74</v>
      </c>
      <c r="O116" s="33">
        <v>45063</v>
      </c>
      <c r="P116" s="31">
        <v>150</v>
      </c>
      <c r="Q116" s="31">
        <f>SUM($P$4:P116)-100</f>
        <v>30900</v>
      </c>
      <c r="AB116" s="33"/>
      <c r="AC116" s="31"/>
      <c r="AD116" s="31"/>
    </row>
    <row r="117" spans="1:30" x14ac:dyDescent="0.45">
      <c r="A117" s="33">
        <v>44607</v>
      </c>
      <c r="B117" s="31">
        <v>250</v>
      </c>
      <c r="C117" s="31">
        <f>SUM($B$4:B117)</f>
        <v>44966.96</v>
      </c>
      <c r="D117" s="31">
        <f t="shared" si="5"/>
        <v>44950.74</v>
      </c>
      <c r="O117" s="33">
        <v>45070</v>
      </c>
      <c r="P117" s="31">
        <v>150</v>
      </c>
      <c r="Q117" s="31">
        <f>SUM($P$4:P117)-100</f>
        <v>31050</v>
      </c>
      <c r="AB117" s="33"/>
      <c r="AC117" s="31"/>
      <c r="AD117" s="31"/>
    </row>
    <row r="118" spans="1:30" x14ac:dyDescent="0.45">
      <c r="A118" s="33">
        <v>44621</v>
      </c>
      <c r="B118" s="31">
        <v>250</v>
      </c>
      <c r="C118" s="31">
        <f>SUM($B$4:B118)</f>
        <v>45216.959999999999</v>
      </c>
      <c r="D118" s="31">
        <f t="shared" ref="D118:D132" si="7">C118+0.74-100+83.04</f>
        <v>45200.74</v>
      </c>
      <c r="O118" s="33">
        <v>45077</v>
      </c>
      <c r="P118" s="31">
        <v>150</v>
      </c>
      <c r="Q118" s="31">
        <f>SUM($P$4:P118)-100</f>
        <v>31200</v>
      </c>
      <c r="AB118" s="33"/>
      <c r="AC118" s="31"/>
      <c r="AD118" s="31"/>
    </row>
    <row r="119" spans="1:30" x14ac:dyDescent="0.45">
      <c r="A119" s="33">
        <v>44635</v>
      </c>
      <c r="B119" s="31">
        <v>250</v>
      </c>
      <c r="C119" s="31">
        <f>SUM($B$4:B119)</f>
        <v>45466.96</v>
      </c>
      <c r="D119" s="31">
        <f t="shared" si="7"/>
        <v>45450.74</v>
      </c>
      <c r="O119" s="33">
        <v>45084</v>
      </c>
      <c r="P119" s="31">
        <v>150</v>
      </c>
      <c r="Q119" s="31">
        <f>SUM($P$4:P119)-100</f>
        <v>31350</v>
      </c>
      <c r="AB119" s="33"/>
      <c r="AC119" s="31"/>
      <c r="AD119" s="31"/>
    </row>
    <row r="120" spans="1:30" x14ac:dyDescent="0.45">
      <c r="A120" s="33">
        <v>44652</v>
      </c>
      <c r="B120" s="31">
        <v>250</v>
      </c>
      <c r="C120" s="31">
        <f>SUM($B$4:B120)</f>
        <v>45716.959999999999</v>
      </c>
      <c r="D120" s="31">
        <f t="shared" si="7"/>
        <v>45700.74</v>
      </c>
      <c r="O120" s="33">
        <v>45091</v>
      </c>
      <c r="P120" s="31">
        <v>150</v>
      </c>
      <c r="Q120" s="31">
        <f>SUM($P$4:P120)-100</f>
        <v>31500</v>
      </c>
      <c r="AB120" s="33"/>
      <c r="AC120" s="31"/>
      <c r="AD120" s="31"/>
    </row>
    <row r="121" spans="1:30" x14ac:dyDescent="0.45">
      <c r="A121" s="33">
        <v>44666</v>
      </c>
      <c r="B121" s="31">
        <v>250</v>
      </c>
      <c r="C121" s="31">
        <f>SUM($B$4:B121)</f>
        <v>45966.96</v>
      </c>
      <c r="D121" s="31">
        <f t="shared" si="7"/>
        <v>45950.74</v>
      </c>
      <c r="O121" s="33">
        <v>45093</v>
      </c>
      <c r="P121" s="31">
        <v>-463</v>
      </c>
      <c r="Q121" s="31">
        <f>SUM($P$4:P121)-100</f>
        <v>31037</v>
      </c>
      <c r="AB121" s="33"/>
      <c r="AC121" s="31"/>
      <c r="AD121" s="31"/>
    </row>
    <row r="122" spans="1:30" x14ac:dyDescent="0.45">
      <c r="A122" s="33">
        <v>44682</v>
      </c>
      <c r="B122" s="31">
        <v>250</v>
      </c>
      <c r="C122" s="31">
        <f>SUM($B$4:B122)</f>
        <v>46216.959999999999</v>
      </c>
      <c r="D122" s="31">
        <f t="shared" si="7"/>
        <v>46200.74</v>
      </c>
      <c r="O122" s="33"/>
      <c r="P122" s="31"/>
      <c r="Q122" s="31"/>
      <c r="AB122" s="33"/>
      <c r="AC122" s="31"/>
      <c r="AD122" s="31"/>
    </row>
    <row r="123" spans="1:30" x14ac:dyDescent="0.45">
      <c r="A123" s="33">
        <v>44696</v>
      </c>
      <c r="B123" s="31">
        <v>250</v>
      </c>
      <c r="C123" s="31">
        <f>SUM($B$4:B123)</f>
        <v>46466.96</v>
      </c>
      <c r="D123" s="31">
        <f t="shared" si="7"/>
        <v>46450.74</v>
      </c>
      <c r="O123" s="33"/>
      <c r="P123" s="31"/>
      <c r="Q123" s="31"/>
      <c r="AB123" s="33"/>
      <c r="AC123" s="31"/>
      <c r="AD123" s="31"/>
    </row>
    <row r="124" spans="1:30" x14ac:dyDescent="0.45">
      <c r="A124" s="33">
        <v>44713</v>
      </c>
      <c r="B124" s="31">
        <v>250</v>
      </c>
      <c r="C124" s="31">
        <f>SUM($B$4:B124)</f>
        <v>46716.959999999999</v>
      </c>
      <c r="D124" s="31">
        <f t="shared" si="7"/>
        <v>46700.74</v>
      </c>
      <c r="O124" s="33"/>
      <c r="P124" s="31"/>
      <c r="Q124" s="31"/>
      <c r="AB124" s="33"/>
      <c r="AC124" s="31"/>
      <c r="AD124" s="31"/>
    </row>
    <row r="125" spans="1:30" x14ac:dyDescent="0.45">
      <c r="A125" s="33">
        <v>44727</v>
      </c>
      <c r="B125" s="31">
        <v>250</v>
      </c>
      <c r="C125" s="31">
        <f>SUM($B$4:B125)</f>
        <v>46966.96</v>
      </c>
      <c r="D125" s="31">
        <f t="shared" si="7"/>
        <v>46950.74</v>
      </c>
      <c r="O125" s="33"/>
      <c r="P125" s="31"/>
      <c r="Q125" s="31"/>
      <c r="AB125" s="33"/>
      <c r="AC125" s="31"/>
      <c r="AD125" s="31"/>
    </row>
    <row r="126" spans="1:30" x14ac:dyDescent="0.45">
      <c r="A126" s="33">
        <v>44743</v>
      </c>
      <c r="B126" s="31">
        <v>250</v>
      </c>
      <c r="C126" s="31">
        <f>SUM($B$4:B126)</f>
        <v>47216.959999999999</v>
      </c>
      <c r="D126" s="31">
        <f t="shared" si="7"/>
        <v>47200.74</v>
      </c>
      <c r="O126" s="33"/>
      <c r="P126" s="31"/>
      <c r="Q126" s="31"/>
      <c r="AB126" s="33"/>
      <c r="AC126" s="31"/>
      <c r="AD126" s="31"/>
    </row>
    <row r="127" spans="1:30" x14ac:dyDescent="0.45">
      <c r="A127" s="33">
        <v>44757</v>
      </c>
      <c r="B127" s="31">
        <v>250</v>
      </c>
      <c r="C127" s="31">
        <f>SUM($B$4:B127)</f>
        <v>47466.96</v>
      </c>
      <c r="D127" s="31">
        <f t="shared" si="7"/>
        <v>47450.74</v>
      </c>
      <c r="O127" s="33"/>
      <c r="P127" s="31"/>
      <c r="Q127" s="31"/>
      <c r="AB127" s="33"/>
      <c r="AC127" s="31"/>
      <c r="AD127" s="31"/>
    </row>
    <row r="128" spans="1:30" x14ac:dyDescent="0.45">
      <c r="A128" s="33">
        <v>44774</v>
      </c>
      <c r="B128" s="31">
        <v>250</v>
      </c>
      <c r="C128" s="31">
        <f>SUM($B$4:B128)</f>
        <v>47716.959999999999</v>
      </c>
      <c r="D128" s="31">
        <f t="shared" si="7"/>
        <v>47700.74</v>
      </c>
      <c r="O128" s="33"/>
      <c r="P128" s="31"/>
      <c r="Q128" s="31"/>
      <c r="AB128" s="33"/>
      <c r="AC128" s="31"/>
      <c r="AD128" s="31"/>
    </row>
    <row r="129" spans="1:30" x14ac:dyDescent="0.45">
      <c r="A129" s="33">
        <v>44788</v>
      </c>
      <c r="B129" s="31">
        <v>250</v>
      </c>
      <c r="C129" s="31">
        <f>SUM($B$4:B129)</f>
        <v>47966.96</v>
      </c>
      <c r="D129" s="31">
        <f t="shared" si="7"/>
        <v>47950.74</v>
      </c>
      <c r="O129" s="33"/>
      <c r="P129" s="31"/>
      <c r="Q129" s="31"/>
      <c r="AB129" s="33"/>
      <c r="AC129" s="31"/>
      <c r="AD129" s="31"/>
    </row>
    <row r="130" spans="1:30" x14ac:dyDescent="0.45">
      <c r="A130" s="33">
        <v>44805</v>
      </c>
      <c r="B130" s="31">
        <v>250</v>
      </c>
      <c r="C130" s="31">
        <f>SUM($B$4:B130)</f>
        <v>48216.959999999999</v>
      </c>
      <c r="D130" s="31">
        <f t="shared" si="7"/>
        <v>48200.74</v>
      </c>
      <c r="O130" s="33"/>
      <c r="P130" s="31"/>
      <c r="Q130" s="31"/>
      <c r="AB130" s="33"/>
      <c r="AC130" s="31"/>
      <c r="AD130" s="31"/>
    </row>
    <row r="131" spans="1:30" x14ac:dyDescent="0.45">
      <c r="A131" s="33">
        <v>44819</v>
      </c>
      <c r="B131" s="31">
        <v>250</v>
      </c>
      <c r="C131" s="31">
        <f>SUM($B$4:B131)</f>
        <v>48466.96</v>
      </c>
      <c r="D131" s="31">
        <f t="shared" si="7"/>
        <v>48450.74</v>
      </c>
      <c r="O131" s="33"/>
      <c r="P131" s="31"/>
      <c r="Q131" s="31"/>
      <c r="AB131" s="33"/>
      <c r="AC131" s="31"/>
      <c r="AD131" s="31"/>
    </row>
    <row r="132" spans="1:30" x14ac:dyDescent="0.45">
      <c r="A132" s="33">
        <v>44835</v>
      </c>
      <c r="B132" s="31">
        <v>250</v>
      </c>
      <c r="C132" s="31">
        <f>SUM($B$4:B132)</f>
        <v>48716.959999999999</v>
      </c>
      <c r="D132" s="31">
        <f t="shared" si="7"/>
        <v>48700.74</v>
      </c>
      <c r="O132" s="33"/>
      <c r="P132" s="31"/>
      <c r="Q132" s="31"/>
      <c r="AB132" s="33"/>
      <c r="AC132" s="31"/>
      <c r="AD132" s="31"/>
    </row>
    <row r="133" spans="1:30" x14ac:dyDescent="0.45">
      <c r="A133" s="33">
        <v>44851</v>
      </c>
      <c r="B133" s="31">
        <v>250</v>
      </c>
      <c r="C133" s="31">
        <f>SUM($B$4:B133)</f>
        <v>48966.96</v>
      </c>
      <c r="D133" s="31">
        <f t="shared" ref="D133:D138" si="8">C133+0.74-100+83.04</f>
        <v>48950.74</v>
      </c>
      <c r="O133" s="33"/>
      <c r="P133" s="31"/>
      <c r="Q133" s="31"/>
      <c r="AB133" s="33"/>
      <c r="AC133" s="31"/>
      <c r="AD133" s="31"/>
    </row>
    <row r="134" spans="1:30" x14ac:dyDescent="0.45">
      <c r="A134" s="33">
        <v>44866</v>
      </c>
      <c r="B134" s="31">
        <v>250</v>
      </c>
      <c r="C134" s="31">
        <f>SUM($B$4:B134)</f>
        <v>49216.959999999999</v>
      </c>
      <c r="D134" s="31">
        <f t="shared" si="8"/>
        <v>49200.74</v>
      </c>
      <c r="O134" s="33"/>
      <c r="P134" s="31"/>
      <c r="Q134" s="31"/>
      <c r="AB134" s="33"/>
      <c r="AC134" s="31"/>
      <c r="AD134" s="31"/>
    </row>
    <row r="135" spans="1:30" x14ac:dyDescent="0.45">
      <c r="A135" s="33">
        <v>44880</v>
      </c>
      <c r="B135" s="31">
        <v>250</v>
      </c>
      <c r="C135" s="31">
        <f>SUM($B$4:B135)</f>
        <v>49466.96</v>
      </c>
      <c r="D135" s="31">
        <f t="shared" si="8"/>
        <v>49450.74</v>
      </c>
      <c r="O135" s="33"/>
      <c r="P135" s="31"/>
      <c r="Q135" s="31"/>
      <c r="AB135" s="33"/>
      <c r="AC135" s="31"/>
      <c r="AD135" s="31"/>
    </row>
    <row r="136" spans="1:30" x14ac:dyDescent="0.45">
      <c r="A136" s="33">
        <v>44896</v>
      </c>
      <c r="B136" s="31">
        <v>250</v>
      </c>
      <c r="C136" s="31">
        <f>SUM($B$4:B136)</f>
        <v>49716.959999999999</v>
      </c>
      <c r="D136" s="31">
        <f t="shared" si="8"/>
        <v>49700.74</v>
      </c>
      <c r="O136" s="33"/>
      <c r="P136" s="31"/>
      <c r="Q136" s="31"/>
      <c r="AB136" s="33"/>
      <c r="AC136" s="31"/>
      <c r="AD136" s="31"/>
    </row>
    <row r="137" spans="1:30" x14ac:dyDescent="0.45">
      <c r="A137" s="33">
        <v>44910</v>
      </c>
      <c r="B137" s="31">
        <v>250</v>
      </c>
      <c r="C137" s="31">
        <f>SUM($B$4:B137)</f>
        <v>49966.96</v>
      </c>
      <c r="D137" s="31">
        <f t="shared" si="8"/>
        <v>49950.74</v>
      </c>
      <c r="O137" s="33"/>
      <c r="P137" s="31"/>
      <c r="Q137" s="31"/>
      <c r="AB137" s="33"/>
      <c r="AC137" s="31"/>
      <c r="AD137" s="31"/>
    </row>
    <row r="138" spans="1:30" x14ac:dyDescent="0.45">
      <c r="A138" s="33">
        <v>44929</v>
      </c>
      <c r="B138" s="31">
        <v>250</v>
      </c>
      <c r="C138" s="31">
        <f>SUM($B$4:B138)</f>
        <v>50216.959999999999</v>
      </c>
      <c r="D138" s="31">
        <f t="shared" si="8"/>
        <v>50200.74</v>
      </c>
      <c r="O138" s="33"/>
      <c r="P138" s="31"/>
      <c r="Q138" s="31"/>
      <c r="AB138" s="33"/>
      <c r="AC138" s="31"/>
      <c r="AD138" s="31"/>
    </row>
    <row r="139" spans="1:30" x14ac:dyDescent="0.45">
      <c r="A139" s="33">
        <v>44941</v>
      </c>
      <c r="B139" s="31">
        <v>250</v>
      </c>
      <c r="C139" s="31">
        <f>SUM($B$4:B139)</f>
        <v>50466.96</v>
      </c>
      <c r="D139" s="31">
        <f t="shared" ref="D139:D145" si="9">C139+0.74-100+83.04</f>
        <v>50450.74</v>
      </c>
      <c r="O139" s="33"/>
      <c r="P139" s="31"/>
      <c r="Q139" s="31"/>
      <c r="AB139" s="33"/>
      <c r="AC139" s="31"/>
      <c r="AD139" s="31"/>
    </row>
    <row r="140" spans="1:30" x14ac:dyDescent="0.45">
      <c r="A140" s="33">
        <v>44958</v>
      </c>
      <c r="B140" s="31">
        <v>250</v>
      </c>
      <c r="C140" s="31">
        <f>SUM($B$4:B140)</f>
        <v>50716.959999999999</v>
      </c>
      <c r="D140" s="31">
        <f t="shared" si="9"/>
        <v>50700.74</v>
      </c>
      <c r="O140" s="33"/>
      <c r="P140" s="31"/>
      <c r="Q140" s="31"/>
      <c r="AB140" s="33"/>
      <c r="AC140" s="31"/>
      <c r="AD140" s="31"/>
    </row>
    <row r="141" spans="1:30" x14ac:dyDescent="0.45">
      <c r="A141" s="33">
        <v>44972</v>
      </c>
      <c r="B141" s="31">
        <v>250</v>
      </c>
      <c r="C141" s="31">
        <f>SUM($B$4:B141)</f>
        <v>50966.96</v>
      </c>
      <c r="D141" s="31">
        <f t="shared" si="9"/>
        <v>50950.74</v>
      </c>
      <c r="O141" s="33"/>
      <c r="P141" s="31"/>
      <c r="Q141" s="31"/>
      <c r="AB141" s="33"/>
      <c r="AC141" s="31"/>
      <c r="AD141" s="31"/>
    </row>
    <row r="142" spans="1:30" x14ac:dyDescent="0.45">
      <c r="A142" s="33">
        <v>44986</v>
      </c>
      <c r="B142" s="31">
        <v>250</v>
      </c>
      <c r="C142" s="31">
        <f>SUM($B$4:B142)</f>
        <v>51216.959999999999</v>
      </c>
      <c r="D142" s="31">
        <f t="shared" si="9"/>
        <v>51200.74</v>
      </c>
      <c r="O142" s="33"/>
      <c r="P142" s="31"/>
      <c r="Q142" s="31"/>
      <c r="AB142" s="33"/>
      <c r="AC142" s="31"/>
      <c r="AD142" s="31"/>
    </row>
    <row r="143" spans="1:30" x14ac:dyDescent="0.45">
      <c r="A143" s="33">
        <v>45000</v>
      </c>
      <c r="B143" s="31">
        <v>250</v>
      </c>
      <c r="C143" s="31">
        <f>SUM($B$4:B143)</f>
        <v>51466.96</v>
      </c>
      <c r="D143" s="31">
        <f t="shared" si="9"/>
        <v>51450.74</v>
      </c>
      <c r="O143" s="33"/>
      <c r="P143" s="31"/>
      <c r="Q143" s="31"/>
      <c r="AB143" s="33"/>
      <c r="AC143" s="31"/>
      <c r="AD143" s="31"/>
    </row>
    <row r="144" spans="1:30" x14ac:dyDescent="0.45">
      <c r="A144" s="33">
        <v>45017</v>
      </c>
      <c r="B144" s="31">
        <v>250</v>
      </c>
      <c r="C144" s="31">
        <f>SUM($B$4:B144)</f>
        <v>51716.959999999999</v>
      </c>
      <c r="D144" s="31">
        <f t="shared" si="9"/>
        <v>51700.74</v>
      </c>
      <c r="O144" s="33"/>
      <c r="P144" s="31"/>
      <c r="Q144" s="31"/>
      <c r="AB144" s="33"/>
      <c r="AC144" s="31"/>
      <c r="AD144" s="31"/>
    </row>
    <row r="145" spans="1:4" x14ac:dyDescent="0.45">
      <c r="A145" s="33">
        <v>45031</v>
      </c>
      <c r="B145" s="31">
        <v>250</v>
      </c>
      <c r="C145" s="31">
        <f>SUM($B$4:B145)</f>
        <v>51966.96</v>
      </c>
      <c r="D145" s="31">
        <f t="shared" si="9"/>
        <v>51950.74</v>
      </c>
    </row>
    <row r="146" spans="1:4" x14ac:dyDescent="0.45">
      <c r="A146" s="33">
        <v>45047</v>
      </c>
      <c r="B146" s="31">
        <v>250</v>
      </c>
      <c r="C146" s="31">
        <f>SUM($B$4:B146)</f>
        <v>52216.959999999999</v>
      </c>
      <c r="D146" s="31">
        <f t="shared" ref="D146:D152" si="10">C146+0.74-100+83.04</f>
        <v>52200.74</v>
      </c>
    </row>
    <row r="147" spans="1:4" x14ac:dyDescent="0.45">
      <c r="A147" s="33">
        <v>45061</v>
      </c>
      <c r="B147" s="31">
        <v>250</v>
      </c>
      <c r="C147" s="31">
        <f>SUM($B$4:B147)</f>
        <v>52466.96</v>
      </c>
      <c r="D147" s="31">
        <f t="shared" si="10"/>
        <v>52450.74</v>
      </c>
    </row>
    <row r="148" spans="1:4" x14ac:dyDescent="0.45">
      <c r="A148" s="33">
        <v>45078</v>
      </c>
      <c r="B148" s="31">
        <v>250</v>
      </c>
      <c r="C148" s="31">
        <f>SUM($B$4:B148)</f>
        <v>52716.959999999999</v>
      </c>
      <c r="D148" s="31">
        <f t="shared" si="10"/>
        <v>52700.74</v>
      </c>
    </row>
    <row r="149" spans="1:4" x14ac:dyDescent="0.45">
      <c r="A149" s="33">
        <v>45092</v>
      </c>
      <c r="B149" s="31">
        <v>250</v>
      </c>
      <c r="C149" s="31">
        <f>SUM($B$4:B149)</f>
        <v>52966.96</v>
      </c>
      <c r="D149" s="31">
        <f t="shared" si="10"/>
        <v>52950.74</v>
      </c>
    </row>
    <row r="150" spans="1:4" x14ac:dyDescent="0.45">
      <c r="A150" s="33">
        <v>45108</v>
      </c>
      <c r="B150" s="31">
        <v>300</v>
      </c>
      <c r="C150" s="31">
        <f>SUM($B$4:B150)</f>
        <v>53266.96</v>
      </c>
      <c r="D150" s="31">
        <f t="shared" si="10"/>
        <v>53250.74</v>
      </c>
    </row>
    <row r="151" spans="1:4" x14ac:dyDescent="0.45">
      <c r="A151" s="33">
        <v>45122</v>
      </c>
      <c r="B151" s="31">
        <v>300</v>
      </c>
      <c r="C151" s="31">
        <f>SUM($B$4:B151)</f>
        <v>53566.96</v>
      </c>
      <c r="D151" s="31">
        <f t="shared" si="10"/>
        <v>53550.74</v>
      </c>
    </row>
    <row r="152" spans="1:4" x14ac:dyDescent="0.45">
      <c r="A152" s="33">
        <v>45139</v>
      </c>
      <c r="B152" s="31">
        <v>300</v>
      </c>
      <c r="C152" s="31">
        <f>SUM($B$4:B152)</f>
        <v>53866.96</v>
      </c>
      <c r="D152" s="31">
        <f t="shared" si="10"/>
        <v>53850.74</v>
      </c>
    </row>
    <row r="153" spans="1:4" x14ac:dyDescent="0.45">
      <c r="A153" s="33">
        <v>45153</v>
      </c>
      <c r="B153" s="31">
        <v>300</v>
      </c>
      <c r="C153" s="31">
        <f>SUM($B$4:B153)</f>
        <v>54166.96</v>
      </c>
      <c r="D153" s="31">
        <f t="shared" ref="D153:D161" si="11">C153+0.74-100+83.04</f>
        <v>54150.74</v>
      </c>
    </row>
    <row r="154" spans="1:4" x14ac:dyDescent="0.45">
      <c r="A154" s="33">
        <v>45170</v>
      </c>
      <c r="B154" s="31">
        <v>300</v>
      </c>
      <c r="C154" s="31">
        <f>SUM($B$4:B154)</f>
        <v>54466.96</v>
      </c>
      <c r="D154" s="31">
        <f t="shared" si="11"/>
        <v>54450.74</v>
      </c>
    </row>
    <row r="155" spans="1:4" x14ac:dyDescent="0.45">
      <c r="A155" s="33">
        <v>45184</v>
      </c>
      <c r="B155" s="31">
        <v>300</v>
      </c>
      <c r="C155" s="31">
        <f>SUM($B$4:B155)</f>
        <v>54766.96</v>
      </c>
      <c r="D155" s="31">
        <f t="shared" si="11"/>
        <v>54750.74</v>
      </c>
    </row>
    <row r="156" spans="1:4" x14ac:dyDescent="0.45">
      <c r="A156" s="33">
        <v>45200</v>
      </c>
      <c r="B156" s="31">
        <v>300</v>
      </c>
      <c r="C156" s="31">
        <f>SUM($B$4:B156)</f>
        <v>55066.96</v>
      </c>
      <c r="D156" s="31">
        <f t="shared" si="11"/>
        <v>55050.74</v>
      </c>
    </row>
    <row r="157" spans="1:4" x14ac:dyDescent="0.45">
      <c r="A157" s="33">
        <v>45214</v>
      </c>
      <c r="B157" s="31">
        <v>300</v>
      </c>
      <c r="C157" s="31">
        <f>SUM($B$4:B157)</f>
        <v>55366.96</v>
      </c>
      <c r="D157" s="31">
        <f t="shared" si="11"/>
        <v>55350.74</v>
      </c>
    </row>
    <row r="158" spans="1:4" x14ac:dyDescent="0.45">
      <c r="A158" s="33">
        <v>45231</v>
      </c>
      <c r="B158" s="31">
        <v>300</v>
      </c>
      <c r="C158" s="31">
        <f>SUM($B$4:B158)</f>
        <v>55666.96</v>
      </c>
      <c r="D158" s="31">
        <f t="shared" si="11"/>
        <v>55650.74</v>
      </c>
    </row>
    <row r="159" spans="1:4" x14ac:dyDescent="0.45">
      <c r="A159" s="33">
        <v>45245</v>
      </c>
      <c r="B159" s="31">
        <v>300</v>
      </c>
      <c r="C159" s="31">
        <f>SUM($B$4:B159)</f>
        <v>55966.96</v>
      </c>
      <c r="D159" s="31">
        <f t="shared" si="11"/>
        <v>55950.74</v>
      </c>
    </row>
    <row r="160" spans="1:4" x14ac:dyDescent="0.45">
      <c r="A160" s="33">
        <v>45261</v>
      </c>
      <c r="B160" s="31">
        <v>300</v>
      </c>
      <c r="C160" s="31">
        <f>SUM($B$4:B160)</f>
        <v>56266.96</v>
      </c>
      <c r="D160" s="31">
        <f t="shared" si="11"/>
        <v>56250.74</v>
      </c>
    </row>
    <row r="161" spans="1:4" x14ac:dyDescent="0.45">
      <c r="A161" s="33">
        <v>45275</v>
      </c>
      <c r="B161" s="31">
        <v>300</v>
      </c>
      <c r="C161" s="31">
        <f>SUM($B$4:B161)</f>
        <v>56566.96</v>
      </c>
      <c r="D161" s="31">
        <f t="shared" si="11"/>
        <v>56550.74</v>
      </c>
    </row>
    <row r="162" spans="1:4" x14ac:dyDescent="0.45">
      <c r="A162" s="33">
        <v>45294</v>
      </c>
      <c r="B162" s="31">
        <v>134</v>
      </c>
      <c r="C162" s="31">
        <f>SUM($B$4:B162)</f>
        <v>56700.959999999999</v>
      </c>
      <c r="D162" s="31">
        <f t="shared" ref="D162:D167" si="12">C162+0.74-100+83.04</f>
        <v>56684.74</v>
      </c>
    </row>
    <row r="163" spans="1:4" x14ac:dyDescent="0.45">
      <c r="A163" s="33">
        <v>45300</v>
      </c>
      <c r="B163" s="31">
        <v>134</v>
      </c>
      <c r="C163" s="31">
        <f>SUM($B$4:B163)</f>
        <v>56834.96</v>
      </c>
      <c r="D163" s="31">
        <f t="shared" si="12"/>
        <v>56818.74</v>
      </c>
    </row>
    <row r="164" spans="1:4" x14ac:dyDescent="0.45">
      <c r="A164" s="33">
        <v>45306</v>
      </c>
      <c r="B164" s="31">
        <v>134</v>
      </c>
      <c r="C164" s="31">
        <f>SUM($B$4:B164)</f>
        <v>56968.959999999999</v>
      </c>
      <c r="D164" s="31">
        <f t="shared" si="12"/>
        <v>56952.74</v>
      </c>
    </row>
    <row r="165" spans="1:4" x14ac:dyDescent="0.45">
      <c r="A165" s="33">
        <v>45313</v>
      </c>
      <c r="B165" s="31">
        <v>134</v>
      </c>
      <c r="C165" s="31">
        <f>SUM($B$4:B165)</f>
        <v>57102.96</v>
      </c>
      <c r="D165" s="31">
        <f t="shared" si="12"/>
        <v>57086.74</v>
      </c>
    </row>
    <row r="166" spans="1:4" x14ac:dyDescent="0.45">
      <c r="A166" s="33">
        <v>45320</v>
      </c>
      <c r="B166" s="31">
        <v>134</v>
      </c>
      <c r="C166" s="31">
        <f>SUM($B$4:B166)</f>
        <v>57236.959999999999</v>
      </c>
      <c r="D166" s="31">
        <f t="shared" si="12"/>
        <v>57220.74</v>
      </c>
    </row>
    <row r="167" spans="1:4" x14ac:dyDescent="0.45">
      <c r="A167" s="33">
        <v>45327</v>
      </c>
      <c r="B167" s="31">
        <v>134</v>
      </c>
      <c r="C167" s="31">
        <f>SUM($B$4:B167)</f>
        <v>57370.96</v>
      </c>
      <c r="D167" s="31">
        <f t="shared" si="12"/>
        <v>57354.74</v>
      </c>
    </row>
    <row r="168" spans="1:4" x14ac:dyDescent="0.45">
      <c r="A168" s="33">
        <v>45334</v>
      </c>
      <c r="B168" s="31">
        <v>134</v>
      </c>
      <c r="C168" s="31">
        <f>SUM($B$4:B168)</f>
        <v>57504.959999999999</v>
      </c>
      <c r="D168" s="31">
        <f t="shared" ref="D168:D178" si="13">C168+0.74-100+83.04</f>
        <v>57488.74</v>
      </c>
    </row>
    <row r="169" spans="1:4" x14ac:dyDescent="0.45">
      <c r="A169" s="33">
        <v>45341</v>
      </c>
      <c r="B169" s="31">
        <v>134</v>
      </c>
      <c r="C169" s="31">
        <f>SUM($B$4:B169)</f>
        <v>57638.96</v>
      </c>
      <c r="D169" s="31">
        <f t="shared" si="13"/>
        <v>57622.74</v>
      </c>
    </row>
    <row r="170" spans="1:4" x14ac:dyDescent="0.45">
      <c r="A170" s="33">
        <v>45348</v>
      </c>
      <c r="B170" s="31">
        <v>134</v>
      </c>
      <c r="C170" s="31">
        <f>SUM($B$4:B170)</f>
        <v>57772.959999999999</v>
      </c>
      <c r="D170" s="31">
        <f t="shared" si="13"/>
        <v>57756.74</v>
      </c>
    </row>
    <row r="171" spans="1:4" x14ac:dyDescent="0.45">
      <c r="A171" s="33">
        <v>45355</v>
      </c>
      <c r="B171" s="31">
        <v>134</v>
      </c>
      <c r="C171" s="31">
        <f>SUM($B$4:B171)</f>
        <v>57906.96</v>
      </c>
      <c r="D171" s="31">
        <f t="shared" si="13"/>
        <v>57890.74</v>
      </c>
    </row>
    <row r="172" spans="1:4" x14ac:dyDescent="0.45">
      <c r="A172" s="33">
        <v>45362</v>
      </c>
      <c r="B172" s="31">
        <v>134</v>
      </c>
      <c r="C172" s="31">
        <f>SUM($B$4:B172)</f>
        <v>58040.959999999999</v>
      </c>
      <c r="D172" s="31">
        <f t="shared" si="13"/>
        <v>58024.74</v>
      </c>
    </row>
    <row r="173" spans="1:4" x14ac:dyDescent="0.45">
      <c r="A173" s="33">
        <v>45369</v>
      </c>
      <c r="B173" s="31">
        <v>134</v>
      </c>
      <c r="C173" s="31">
        <f>SUM($B$4:B173)</f>
        <v>58174.96</v>
      </c>
      <c r="D173" s="31">
        <f t="shared" si="13"/>
        <v>58158.74</v>
      </c>
    </row>
    <row r="174" spans="1:4" x14ac:dyDescent="0.45">
      <c r="A174" s="33">
        <v>45376</v>
      </c>
      <c r="B174" s="31">
        <v>134</v>
      </c>
      <c r="C174" s="31">
        <f>SUM($B$4:B174)</f>
        <v>58308.959999999999</v>
      </c>
      <c r="D174" s="31">
        <f t="shared" si="13"/>
        <v>58292.74</v>
      </c>
    </row>
    <row r="175" spans="1:4" x14ac:dyDescent="0.45">
      <c r="A175" s="33">
        <v>45383</v>
      </c>
      <c r="B175" s="31">
        <v>134</v>
      </c>
      <c r="C175" s="31">
        <f>SUM($B$4:B175)</f>
        <v>58442.96</v>
      </c>
      <c r="D175" s="31">
        <f t="shared" si="13"/>
        <v>58426.74</v>
      </c>
    </row>
    <row r="176" spans="1:4" x14ac:dyDescent="0.45">
      <c r="A176" s="33">
        <v>45390</v>
      </c>
      <c r="B176" s="31">
        <v>134</v>
      </c>
      <c r="C176" s="31">
        <f>SUM($B$4:B176)</f>
        <v>58576.959999999999</v>
      </c>
      <c r="D176" s="31">
        <f t="shared" si="13"/>
        <v>58560.74</v>
      </c>
    </row>
    <row r="177" spans="1:4" x14ac:dyDescent="0.45">
      <c r="A177" s="33">
        <v>45397</v>
      </c>
      <c r="B177" s="31">
        <v>134</v>
      </c>
      <c r="C177" s="31">
        <f>SUM($B$4:B177)</f>
        <v>58710.96</v>
      </c>
      <c r="D177" s="31">
        <f t="shared" si="13"/>
        <v>58694.74</v>
      </c>
    </row>
    <row r="178" spans="1:4" x14ac:dyDescent="0.45">
      <c r="A178" s="33">
        <v>45404</v>
      </c>
      <c r="B178" s="31">
        <v>134</v>
      </c>
      <c r="C178" s="31">
        <f>SUM($B$4:B178)</f>
        <v>58844.959999999999</v>
      </c>
      <c r="D178" s="31">
        <f t="shared" si="13"/>
        <v>58828.74</v>
      </c>
    </row>
    <row r="179" spans="1:4" x14ac:dyDescent="0.45">
      <c r="A179" s="33"/>
      <c r="B179" s="31"/>
    </row>
    <row r="180" spans="1:4" x14ac:dyDescent="0.45">
      <c r="A180" s="33"/>
      <c r="B180" s="31"/>
    </row>
  </sheetData>
  <mergeCells count="6">
    <mergeCell ref="A1:L1"/>
    <mergeCell ref="O1:Y1"/>
    <mergeCell ref="A2:D2"/>
    <mergeCell ref="O2:Q2"/>
    <mergeCell ref="AB1:AL1"/>
    <mergeCell ref="AB2:AD2"/>
  </mergeCells>
  <pageMargins left="0.7" right="0.7" top="0.75" bottom="0.75" header="0.3" footer="0.3"/>
  <pageSetup orientation="portrait" horizontalDpi="300" verticalDpi="300" r:id="rId1"/>
  <ignoredErrors>
    <ignoredError sqref="Q5:Q84 Q85:Q97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63C0-C20C-458D-B9D7-AD646078F278}">
  <dimension ref="A1:F29"/>
  <sheetViews>
    <sheetView zoomScaleNormal="100" workbookViewId="0">
      <selection activeCell="D14" sqref="D14"/>
    </sheetView>
  </sheetViews>
  <sheetFormatPr defaultColWidth="9" defaultRowHeight="14.25" x14ac:dyDescent="0.45"/>
  <cols>
    <col min="1" max="1" width="7" style="8" bestFit="1" customWidth="1"/>
    <col min="2" max="2" width="9" style="3"/>
    <col min="3" max="3" width="19.53125" style="3" bestFit="1" customWidth="1"/>
    <col min="4" max="4" width="11.796875" style="3" bestFit="1" customWidth="1"/>
    <col min="5" max="5" width="12.19921875" style="3" bestFit="1" customWidth="1"/>
    <col min="6" max="6" width="10.19921875" style="3" bestFit="1" customWidth="1"/>
    <col min="7" max="16384" width="9" style="3"/>
  </cols>
  <sheetData>
    <row r="1" spans="1:6" ht="14.65" thickBot="1" x14ac:dyDescent="0.5">
      <c r="A1" s="7" t="s">
        <v>27</v>
      </c>
      <c r="C1" s="6" t="s">
        <v>23</v>
      </c>
      <c r="D1" s="4">
        <v>950</v>
      </c>
      <c r="F1" s="52"/>
    </row>
    <row r="2" spans="1:6" x14ac:dyDescent="0.45">
      <c r="A2" s="8">
        <v>1.4</v>
      </c>
      <c r="C2" s="6" t="s">
        <v>24</v>
      </c>
      <c r="D2" s="4">
        <v>30</v>
      </c>
      <c r="F2" s="52"/>
    </row>
    <row r="3" spans="1:6" x14ac:dyDescent="0.45">
      <c r="A3" s="8">
        <v>8.49</v>
      </c>
      <c r="C3" s="6" t="s">
        <v>25</v>
      </c>
      <c r="D3" s="4">
        <v>0</v>
      </c>
    </row>
    <row r="4" spans="1:6" x14ac:dyDescent="0.45">
      <c r="A4" s="8">
        <v>767.84</v>
      </c>
      <c r="C4" s="6" t="s">
        <v>26</v>
      </c>
      <c r="D4" s="4">
        <v>59.36</v>
      </c>
    </row>
    <row r="5" spans="1:6" x14ac:dyDescent="0.45">
      <c r="A5" s="8">
        <v>5.66</v>
      </c>
      <c r="C5" s="6" t="s">
        <v>28</v>
      </c>
      <c r="D5" s="4">
        <f>SUM(A:A)-D4</f>
        <v>1885.94</v>
      </c>
      <c r="E5" s="6" t="s">
        <v>30</v>
      </c>
      <c r="F5" s="28">
        <f ca="1">D5/D8</f>
        <v>94.296999999999997</v>
      </c>
    </row>
    <row r="6" spans="1:6" x14ac:dyDescent="0.45">
      <c r="A6" s="8">
        <v>95.22</v>
      </c>
      <c r="C6" s="6" t="s">
        <v>29</v>
      </c>
      <c r="D6" s="4">
        <f>SUM(D1:D5)</f>
        <v>2925.3</v>
      </c>
      <c r="E6" s="6" t="s">
        <v>30</v>
      </c>
      <c r="F6" s="4">
        <f ca="1">D6/D8</f>
        <v>146.26500000000001</v>
      </c>
    </row>
    <row r="7" spans="1:6" x14ac:dyDescent="0.45">
      <c r="A7" s="8">
        <v>11.4</v>
      </c>
    </row>
    <row r="8" spans="1:6" x14ac:dyDescent="0.45">
      <c r="A8" s="8">
        <v>84.88</v>
      </c>
      <c r="C8" s="6" t="s">
        <v>31</v>
      </c>
      <c r="D8" s="5">
        <f ca="1">DAY(TODAY())</f>
        <v>20</v>
      </c>
      <c r="F8" s="123"/>
    </row>
    <row r="9" spans="1:6" x14ac:dyDescent="0.45">
      <c r="A9" s="8">
        <v>105.47</v>
      </c>
      <c r="F9" s="52"/>
    </row>
    <row r="10" spans="1:6" x14ac:dyDescent="0.45">
      <c r="A10" s="8">
        <v>57.27</v>
      </c>
      <c r="C10" s="6" t="s">
        <v>32</v>
      </c>
      <c r="D10" s="71">
        <f>1991.72*26/12</f>
        <v>4315.3933333333334</v>
      </c>
      <c r="F10" s="52"/>
    </row>
    <row r="11" spans="1:6" x14ac:dyDescent="0.45">
      <c r="A11" s="8">
        <v>158.76</v>
      </c>
      <c r="C11" s="6" t="s">
        <v>33</v>
      </c>
      <c r="D11" s="72">
        <f>D10-D6</f>
        <v>1390.0933333333332</v>
      </c>
    </row>
    <row r="12" spans="1:6" x14ac:dyDescent="0.45">
      <c r="A12" s="8">
        <v>46.68</v>
      </c>
      <c r="C12" s="6" t="s">
        <v>34</v>
      </c>
      <c r="D12" s="72">
        <f>D11*12</f>
        <v>16681.12</v>
      </c>
    </row>
    <row r="13" spans="1:6" x14ac:dyDescent="0.45">
      <c r="A13" s="8">
        <v>37.86</v>
      </c>
      <c r="F13" s="52"/>
    </row>
    <row r="14" spans="1:6" x14ac:dyDescent="0.45">
      <c r="A14" s="8">
        <v>11</v>
      </c>
      <c r="D14" s="9"/>
      <c r="F14" s="52"/>
    </row>
    <row r="15" spans="1:6" x14ac:dyDescent="0.45">
      <c r="A15" s="8">
        <v>6.98</v>
      </c>
    </row>
    <row r="16" spans="1:6" x14ac:dyDescent="0.45">
      <c r="A16" s="8">
        <v>6.98</v>
      </c>
      <c r="E16" s="52"/>
    </row>
    <row r="17" spans="1:5" x14ac:dyDescent="0.45">
      <c r="A17" s="8">
        <v>32.49</v>
      </c>
      <c r="E17" s="52"/>
    </row>
    <row r="18" spans="1:5" x14ac:dyDescent="0.45">
      <c r="A18" s="8">
        <v>12</v>
      </c>
      <c r="E18" s="52"/>
    </row>
    <row r="19" spans="1:5" x14ac:dyDescent="0.45">
      <c r="A19" s="8">
        <v>56.85</v>
      </c>
    </row>
    <row r="20" spans="1:5" x14ac:dyDescent="0.45">
      <c r="A20" s="8">
        <v>6.98</v>
      </c>
    </row>
    <row r="21" spans="1:5" x14ac:dyDescent="0.45">
      <c r="A21" s="8">
        <v>6.98</v>
      </c>
    </row>
    <row r="22" spans="1:5" x14ac:dyDescent="0.45">
      <c r="A22" s="8">
        <v>109.44</v>
      </c>
    </row>
    <row r="23" spans="1:5" x14ac:dyDescent="0.45">
      <c r="A23" s="8">
        <v>9.9600000000000009</v>
      </c>
    </row>
    <row r="24" spans="1:5" x14ac:dyDescent="0.45">
      <c r="A24" s="8">
        <v>77.42</v>
      </c>
    </row>
    <row r="25" spans="1:5" x14ac:dyDescent="0.45">
      <c r="A25" s="8">
        <v>92.77</v>
      </c>
    </row>
    <row r="26" spans="1:5" x14ac:dyDescent="0.45">
      <c r="A26" s="8">
        <v>12</v>
      </c>
    </row>
    <row r="27" spans="1:5" x14ac:dyDescent="0.45">
      <c r="A27" s="8">
        <v>1.38</v>
      </c>
    </row>
    <row r="28" spans="1:5" x14ac:dyDescent="0.45">
      <c r="A28" s="8">
        <v>64.31</v>
      </c>
    </row>
    <row r="29" spans="1:5" x14ac:dyDescent="0.45">
      <c r="A29" s="8">
        <v>56.83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C9E-9876-428D-BF66-37EA5AD968FB}">
  <dimension ref="A1:AK1237"/>
  <sheetViews>
    <sheetView topLeftCell="Q1" zoomScale="92" zoomScaleNormal="100" workbookViewId="0">
      <pane ySplit="3" topLeftCell="A1151" activePane="bottomLeft" state="frozen"/>
      <selection activeCell="F19" sqref="F19"/>
      <selection pane="bottomLeft" activeCell="AC1189" sqref="AC1189"/>
    </sheetView>
  </sheetViews>
  <sheetFormatPr defaultColWidth="9" defaultRowHeight="14.25" x14ac:dyDescent="0.45"/>
  <cols>
    <col min="1" max="1" width="11.53125" style="3" bestFit="1" customWidth="1"/>
    <col min="2" max="2" width="16.796875" style="3" bestFit="1" customWidth="1"/>
    <col min="3" max="3" width="24" style="3" bestFit="1" customWidth="1"/>
    <col min="4" max="4" width="22.265625" style="3" bestFit="1" customWidth="1"/>
    <col min="5" max="5" width="9.53125" style="3" bestFit="1" customWidth="1"/>
    <col min="6" max="6" width="11.19921875" style="38" bestFit="1" customWidth="1"/>
    <col min="7" max="7" width="11.53125" style="3" bestFit="1" customWidth="1"/>
    <col min="8" max="8" width="15.265625" style="38" bestFit="1" customWidth="1"/>
    <col min="9" max="9" width="9.53125" style="3" bestFit="1" customWidth="1"/>
    <col min="10" max="10" width="11.53125" style="3" bestFit="1" customWidth="1"/>
    <col min="11" max="11" width="16.796875" style="3" bestFit="1" customWidth="1"/>
    <col min="12" max="12" width="16.265625" style="3" bestFit="1" customWidth="1"/>
    <col min="13" max="13" width="9.265625" style="3" bestFit="1" customWidth="1"/>
    <col min="14" max="14" width="12.265625" style="38" customWidth="1"/>
    <col min="15" max="15" width="11" style="3" bestFit="1" customWidth="1"/>
    <col min="16" max="16" width="15.265625" style="38" bestFit="1" customWidth="1"/>
    <col min="17" max="17" width="9" style="3"/>
    <col min="18" max="18" width="11.53125" style="3" bestFit="1" customWidth="1"/>
    <col min="19" max="19" width="16.796875" style="3" bestFit="1" customWidth="1"/>
    <col min="20" max="20" width="16.265625" style="3" bestFit="1" customWidth="1"/>
    <col min="21" max="21" width="9.265625" style="3" bestFit="1" customWidth="1"/>
    <col min="22" max="22" width="12.265625" style="38" customWidth="1"/>
    <col min="23" max="23" width="11" style="3" bestFit="1" customWidth="1"/>
    <col min="24" max="24" width="15.265625" style="38" bestFit="1" customWidth="1"/>
    <col min="25" max="25" width="9" style="3"/>
    <col min="26" max="26" width="15.796875" style="3" bestFit="1" customWidth="1"/>
    <col min="27" max="27" width="16.796875" style="3" bestFit="1" customWidth="1"/>
    <col min="28" max="28" width="22.265625" style="3" bestFit="1" customWidth="1"/>
    <col min="29" max="29" width="12" style="3" bestFit="1" customWidth="1"/>
    <col min="30" max="30" width="11.53125" style="38" bestFit="1" customWidth="1"/>
    <col min="31" max="31" width="11.796875" style="3" bestFit="1" customWidth="1"/>
    <col min="32" max="32" width="16.53125" style="38" bestFit="1" customWidth="1"/>
    <col min="33" max="33" width="11.265625" style="3" customWidth="1"/>
    <col min="34" max="34" width="19.53125" style="3" customWidth="1"/>
    <col min="35" max="35" width="9.796875" style="3" bestFit="1" customWidth="1"/>
    <col min="36" max="36" width="13.796875" style="3" bestFit="1" customWidth="1"/>
    <col min="37" max="37" width="16" style="3" bestFit="1" customWidth="1"/>
    <col min="38" max="16384" width="9" style="3"/>
  </cols>
  <sheetData>
    <row r="1" spans="1:37" ht="18" x14ac:dyDescent="0.45">
      <c r="B1" s="130" t="s">
        <v>41</v>
      </c>
      <c r="C1" s="130"/>
      <c r="D1" s="130"/>
      <c r="E1" s="130"/>
      <c r="F1" s="130"/>
      <c r="G1" s="130"/>
      <c r="K1" s="130" t="s">
        <v>42</v>
      </c>
      <c r="L1" s="130"/>
      <c r="M1" s="130"/>
      <c r="N1" s="130"/>
      <c r="O1" s="130"/>
      <c r="P1" s="130"/>
      <c r="S1" s="130" t="s">
        <v>79</v>
      </c>
      <c r="T1" s="130"/>
      <c r="U1" s="130"/>
      <c r="V1" s="130"/>
      <c r="W1" s="130"/>
      <c r="X1" s="130"/>
      <c r="AA1" s="130" t="s">
        <v>22</v>
      </c>
      <c r="AB1" s="130"/>
      <c r="AC1" s="130"/>
      <c r="AD1" s="130"/>
      <c r="AE1" s="130"/>
      <c r="AF1" s="130"/>
    </row>
    <row r="2" spans="1:37" s="36" customFormat="1" ht="16.149999999999999" thickBot="1" x14ac:dyDescent="0.5">
      <c r="B2" s="131" t="s">
        <v>76</v>
      </c>
      <c r="C2" s="131"/>
      <c r="D2" s="131"/>
      <c r="E2" s="131"/>
      <c r="F2" s="131"/>
      <c r="G2" s="131"/>
      <c r="H2" s="45"/>
      <c r="K2" s="131" t="s">
        <v>77</v>
      </c>
      <c r="L2" s="131"/>
      <c r="M2" s="131"/>
      <c r="N2" s="131"/>
      <c r="O2" s="131"/>
      <c r="P2" s="131"/>
      <c r="S2" s="131" t="s">
        <v>80</v>
      </c>
      <c r="T2" s="131"/>
      <c r="U2" s="131"/>
      <c r="V2" s="131"/>
      <c r="W2" s="131"/>
      <c r="X2" s="131"/>
      <c r="AA2" s="131" t="s">
        <v>78</v>
      </c>
      <c r="AB2" s="131"/>
      <c r="AC2" s="131"/>
      <c r="AD2" s="131"/>
      <c r="AE2" s="131"/>
      <c r="AF2" s="131"/>
    </row>
    <row r="3" spans="1:37" s="2" customFormat="1" ht="14.65" thickBot="1" x14ac:dyDescent="0.5">
      <c r="A3" s="35" t="s">
        <v>44</v>
      </c>
      <c r="B3" s="35" t="s">
        <v>46</v>
      </c>
      <c r="C3" s="35" t="s">
        <v>50</v>
      </c>
      <c r="D3" s="107" t="s">
        <v>51</v>
      </c>
      <c r="E3" s="35" t="s">
        <v>47</v>
      </c>
      <c r="F3" s="44" t="s">
        <v>48</v>
      </c>
      <c r="G3" s="35" t="s">
        <v>49</v>
      </c>
      <c r="H3" s="44" t="s">
        <v>52</v>
      </c>
      <c r="J3" s="35" t="s">
        <v>44</v>
      </c>
      <c r="K3" s="35" t="s">
        <v>46</v>
      </c>
      <c r="L3" s="35" t="s">
        <v>45</v>
      </c>
      <c r="M3" s="35" t="s">
        <v>47</v>
      </c>
      <c r="N3" s="44" t="s">
        <v>48</v>
      </c>
      <c r="O3" s="35" t="s">
        <v>49</v>
      </c>
      <c r="P3" s="44" t="s">
        <v>52</v>
      </c>
      <c r="R3" s="35" t="s">
        <v>44</v>
      </c>
      <c r="S3" s="35" t="s">
        <v>46</v>
      </c>
      <c r="T3" s="35" t="s">
        <v>45</v>
      </c>
      <c r="U3" s="35" t="s">
        <v>47</v>
      </c>
      <c r="V3" s="44" t="s">
        <v>48</v>
      </c>
      <c r="W3" s="35" t="s">
        <v>49</v>
      </c>
      <c r="X3" s="44" t="s">
        <v>52</v>
      </c>
      <c r="Z3" s="35" t="s">
        <v>44</v>
      </c>
      <c r="AA3" s="35" t="s">
        <v>46</v>
      </c>
      <c r="AB3" s="35" t="s">
        <v>51</v>
      </c>
      <c r="AC3" s="35" t="s">
        <v>47</v>
      </c>
      <c r="AD3" s="44" t="s">
        <v>48</v>
      </c>
      <c r="AE3" s="35" t="s">
        <v>49</v>
      </c>
      <c r="AF3" s="44" t="s">
        <v>52</v>
      </c>
      <c r="AI3" s="2" t="s">
        <v>55</v>
      </c>
      <c r="AJ3" s="2" t="s">
        <v>56</v>
      </c>
      <c r="AK3" s="2" t="s">
        <v>57</v>
      </c>
    </row>
    <row r="4" spans="1:37" x14ac:dyDescent="0.45">
      <c r="A4" s="37">
        <v>43843</v>
      </c>
      <c r="B4" s="42">
        <v>29225.15</v>
      </c>
      <c r="C4" s="42">
        <v>29225.15</v>
      </c>
      <c r="D4" s="42">
        <v>28050.74</v>
      </c>
      <c r="E4" s="3">
        <f t="shared" ref="E4:E67" si="0">B4-D4</f>
        <v>1174.4099999999999</v>
      </c>
      <c r="F4" s="38">
        <f t="shared" ref="F4:F67" si="1">B4/D4-1</f>
        <v>4.1867344676111973E-2</v>
      </c>
      <c r="J4" s="37">
        <v>43843</v>
      </c>
      <c r="K4" s="43">
        <v>7800</v>
      </c>
      <c r="L4" s="58">
        <v>7800</v>
      </c>
      <c r="M4" s="43">
        <f t="shared" ref="M4:M20" si="2">K4-L4</f>
        <v>0</v>
      </c>
      <c r="N4" s="39"/>
      <c r="O4" s="40"/>
      <c r="P4" s="39"/>
      <c r="R4" s="37">
        <v>43843</v>
      </c>
      <c r="S4" s="96"/>
      <c r="T4" s="97"/>
      <c r="U4" s="96"/>
      <c r="V4" s="98"/>
      <c r="W4" s="99"/>
      <c r="X4" s="98"/>
      <c r="Z4" s="37">
        <v>43843</v>
      </c>
      <c r="AA4" s="3">
        <f t="shared" ref="AA4:AA67" si="3">B4+K4</f>
        <v>37025.15</v>
      </c>
      <c r="AB4" s="43">
        <f t="shared" ref="AB4:AB27" si="4">D4+L4</f>
        <v>35850.740000000005</v>
      </c>
      <c r="AC4" s="3">
        <f t="shared" ref="AC4:AC27" si="5">E4+M4</f>
        <v>1174.4099999999999</v>
      </c>
      <c r="AD4" s="39"/>
      <c r="AE4" s="40"/>
      <c r="AF4" s="39"/>
      <c r="AH4" s="37" t="s">
        <v>71</v>
      </c>
      <c r="AI4" s="37">
        <v>43831</v>
      </c>
      <c r="AJ4" s="53">
        <f>SUMIFS($AE$4:$AE$10126,$Z$4:$Z$10126,"&gt;="&amp;AI4,$Z$4:$Z$10126,"&lt;="&amp;EOMONTH(AI4,0))+$AC$4</f>
        <v>1318.7999999999993</v>
      </c>
      <c r="AK4" s="52">
        <f>SUM($AJ$4:AJ4)</f>
        <v>1318.7999999999993</v>
      </c>
    </row>
    <row r="5" spans="1:37" x14ac:dyDescent="0.45">
      <c r="A5" s="37">
        <v>43844</v>
      </c>
      <c r="B5" s="42">
        <v>29111.35</v>
      </c>
      <c r="C5" s="42">
        <v>29225.15</v>
      </c>
      <c r="D5" s="42">
        <v>28050.74</v>
      </c>
      <c r="E5" s="3">
        <f t="shared" si="0"/>
        <v>1060.6099999999969</v>
      </c>
      <c r="F5" s="38">
        <f t="shared" si="1"/>
        <v>3.7810410705742425E-2</v>
      </c>
      <c r="G5" s="3">
        <f>B5-B4</f>
        <v>-113.80000000000291</v>
      </c>
      <c r="H5" s="38">
        <f>B5/B4-1</f>
        <v>-3.8939064470158158E-3</v>
      </c>
      <c r="J5" s="37">
        <v>43844</v>
      </c>
      <c r="K5" s="43">
        <v>7769.63</v>
      </c>
      <c r="L5" s="58">
        <v>7800</v>
      </c>
      <c r="M5" s="43">
        <f t="shared" si="2"/>
        <v>-30.369999999999891</v>
      </c>
      <c r="N5" s="38">
        <f t="shared" ref="N5:N68" si="6">K5/L5-1</f>
        <v>-3.8935897435897759E-3</v>
      </c>
      <c r="O5" s="3">
        <f>K5-K4</f>
        <v>-30.369999999999891</v>
      </c>
      <c r="P5" s="38">
        <f>K5/K4-1</f>
        <v>-3.8935897435897759E-3</v>
      </c>
      <c r="R5" s="37">
        <v>43844</v>
      </c>
      <c r="S5" s="100"/>
      <c r="T5" s="101"/>
      <c r="U5" s="100"/>
      <c r="V5" s="102"/>
      <c r="W5" s="103"/>
      <c r="X5" s="102"/>
      <c r="Z5" s="37">
        <v>43844</v>
      </c>
      <c r="AA5" s="3">
        <f t="shared" si="3"/>
        <v>36880.979999999996</v>
      </c>
      <c r="AB5" s="43">
        <f t="shared" si="4"/>
        <v>35850.740000000005</v>
      </c>
      <c r="AC5" s="3">
        <f t="shared" si="5"/>
        <v>1030.2399999999971</v>
      </c>
      <c r="AD5" s="38">
        <f t="shared" ref="AD5:AD68" si="7">(AA5)/(AB5)-1</f>
        <v>2.8736924258745855E-2</v>
      </c>
      <c r="AE5" s="3">
        <f t="shared" ref="AE5:AE19" si="8">AA5-AA4</f>
        <v>-144.17000000000553</v>
      </c>
      <c r="AF5" s="38">
        <f>AA5/AA4-1</f>
        <v>-3.8938397278608372E-3</v>
      </c>
      <c r="AI5" s="37">
        <v>43862</v>
      </c>
      <c r="AJ5" s="53">
        <f t="shared" ref="AJ5:AJ36" si="9">SUMIFS($AE$4:$AE$10376,$Z$4:$Z$10376,"&gt;="&amp;AI5,$Z$4:$Z$10376,"&lt;="&amp;EOMONTH(AI5,0))</f>
        <v>-1815.3799999999974</v>
      </c>
      <c r="AK5" s="52">
        <f>SUM($AJ$4:AJ5)</f>
        <v>-496.57999999999811</v>
      </c>
    </row>
    <row r="6" spans="1:37" x14ac:dyDescent="0.45">
      <c r="A6" s="37">
        <v>43845</v>
      </c>
      <c r="B6" s="42">
        <v>29086.27</v>
      </c>
      <c r="C6" s="42">
        <v>29225.15</v>
      </c>
      <c r="D6" s="42">
        <v>28050.74</v>
      </c>
      <c r="E6" s="3">
        <f t="shared" si="0"/>
        <v>1035.5299999999988</v>
      </c>
      <c r="F6" s="38">
        <f t="shared" si="1"/>
        <v>3.6916316646191882E-2</v>
      </c>
      <c r="G6" s="3">
        <f>B6-B5</f>
        <v>-25.079999999998108</v>
      </c>
      <c r="H6" s="38">
        <f>B6/B5-1</f>
        <v>-8.6151964783487411E-4</v>
      </c>
      <c r="J6" s="37">
        <v>43845</v>
      </c>
      <c r="K6" s="43">
        <v>7762.93</v>
      </c>
      <c r="L6" s="58">
        <v>7800</v>
      </c>
      <c r="M6" s="43">
        <f t="shared" si="2"/>
        <v>-37.069999999999709</v>
      </c>
      <c r="N6" s="38">
        <f t="shared" si="6"/>
        <v>-4.752564102564083E-3</v>
      </c>
      <c r="O6" s="3">
        <f>K6-K5</f>
        <v>-6.6999999999998181</v>
      </c>
      <c r="P6" s="38">
        <f>K6/K5-1</f>
        <v>-8.6233192571583128E-4</v>
      </c>
      <c r="R6" s="37">
        <v>43845</v>
      </c>
      <c r="S6" s="100"/>
      <c r="T6" s="101"/>
      <c r="U6" s="100"/>
      <c r="V6" s="102"/>
      <c r="W6" s="103"/>
      <c r="X6" s="102"/>
      <c r="Z6" s="37">
        <v>43845</v>
      </c>
      <c r="AA6" s="3">
        <f t="shared" si="3"/>
        <v>36849.199999999997</v>
      </c>
      <c r="AB6" s="43">
        <f t="shared" si="4"/>
        <v>35850.740000000005</v>
      </c>
      <c r="AC6" s="3">
        <f t="shared" si="5"/>
        <v>998.45999999999913</v>
      </c>
      <c r="AD6" s="38">
        <f t="shared" si="7"/>
        <v>2.7850471147875755E-2</v>
      </c>
      <c r="AE6" s="3">
        <f t="shared" si="8"/>
        <v>-31.779999999998836</v>
      </c>
      <c r="AF6" s="38">
        <f>AA6/AA5-1</f>
        <v>-8.6169076852071758E-4</v>
      </c>
      <c r="AI6" s="37">
        <v>43891</v>
      </c>
      <c r="AJ6" s="53">
        <f t="shared" si="9"/>
        <v>-1159.75</v>
      </c>
      <c r="AK6" s="52">
        <f>SUM($AJ$4:AJ6)</f>
        <v>-1656.3299999999981</v>
      </c>
    </row>
    <row r="7" spans="1:37" x14ac:dyDescent="0.45">
      <c r="A7" s="37">
        <v>43846</v>
      </c>
      <c r="B7" s="42">
        <v>29354.57</v>
      </c>
      <c r="C7" s="42">
        <v>29225.15</v>
      </c>
      <c r="D7" s="42">
        <v>28050.74</v>
      </c>
      <c r="E7" s="3">
        <f t="shared" si="0"/>
        <v>1303.8299999999981</v>
      </c>
      <c r="F7" s="38">
        <f t="shared" si="1"/>
        <v>4.6481126701113595E-2</v>
      </c>
      <c r="G7" s="3">
        <f>B7-B6</f>
        <v>268.29999999999927</v>
      </c>
      <c r="H7" s="38">
        <f>B7/B6-1</f>
        <v>9.2242834849569633E-3</v>
      </c>
      <c r="J7" s="37">
        <v>43846</v>
      </c>
      <c r="K7" s="43">
        <v>7834.54</v>
      </c>
      <c r="L7" s="58">
        <v>7800</v>
      </c>
      <c r="M7" s="43">
        <f t="shared" si="2"/>
        <v>34.539999999999964</v>
      </c>
      <c r="N7" s="38">
        <f t="shared" si="6"/>
        <v>4.4282051282051871E-3</v>
      </c>
      <c r="O7" s="3">
        <f>K7-K6</f>
        <v>71.609999999999673</v>
      </c>
      <c r="P7" s="38">
        <f>K7/K6-1</f>
        <v>9.2246097800701143E-3</v>
      </c>
      <c r="R7" s="37">
        <v>43846</v>
      </c>
      <c r="S7" s="100"/>
      <c r="T7" s="101"/>
      <c r="U7" s="100"/>
      <c r="V7" s="102"/>
      <c r="W7" s="103"/>
      <c r="X7" s="102"/>
      <c r="Z7" s="37">
        <v>43846</v>
      </c>
      <c r="AA7" s="3">
        <f t="shared" si="3"/>
        <v>37189.11</v>
      </c>
      <c r="AB7" s="43">
        <f t="shared" si="4"/>
        <v>35850.740000000005</v>
      </c>
      <c r="AC7" s="3">
        <f t="shared" si="5"/>
        <v>1338.3699999999981</v>
      </c>
      <c r="AD7" s="38">
        <f t="shared" si="7"/>
        <v>3.7331725928111847E-2</v>
      </c>
      <c r="AE7" s="3">
        <f t="shared" si="8"/>
        <v>339.91000000000349</v>
      </c>
      <c r="AF7" s="38">
        <f>AA7/AA6-1</f>
        <v>9.2243522247430487E-3</v>
      </c>
      <c r="AI7" s="37">
        <v>43922</v>
      </c>
      <c r="AJ7" s="53">
        <f t="shared" si="9"/>
        <v>5187.6900000000023</v>
      </c>
      <c r="AK7" s="52">
        <f>SUM($AJ$4:AJ7)</f>
        <v>3531.3600000000042</v>
      </c>
    </row>
    <row r="8" spans="1:37" x14ac:dyDescent="0.45">
      <c r="A8" s="37">
        <v>43847</v>
      </c>
      <c r="B8" s="42">
        <v>29567.7</v>
      </c>
      <c r="C8" s="42">
        <v>29225.15</v>
      </c>
      <c r="D8" s="42">
        <v>28050.74</v>
      </c>
      <c r="E8" s="3">
        <f t="shared" si="0"/>
        <v>1516.9599999999991</v>
      </c>
      <c r="F8" s="38">
        <f t="shared" si="1"/>
        <v>5.4079143723124501E-2</v>
      </c>
      <c r="G8" s="3">
        <f>B8-B7</f>
        <v>213.13000000000102</v>
      </c>
      <c r="H8" s="38">
        <f>B8/B7-1</f>
        <v>7.2605389893294348E-3</v>
      </c>
      <c r="J8" s="37">
        <v>43847</v>
      </c>
      <c r="K8" s="43">
        <v>7891.42</v>
      </c>
      <c r="L8" s="58">
        <v>7800</v>
      </c>
      <c r="M8" s="43">
        <f t="shared" si="2"/>
        <v>91.420000000000073</v>
      </c>
      <c r="N8" s="38">
        <f t="shared" si="6"/>
        <v>1.1720512820512896E-2</v>
      </c>
      <c r="O8" s="3">
        <f>K8-K7</f>
        <v>56.880000000000109</v>
      </c>
      <c r="P8" s="38">
        <f>K8/K7-1</f>
        <v>7.260158222435642E-3</v>
      </c>
      <c r="R8" s="37">
        <v>43847</v>
      </c>
      <c r="S8" s="100"/>
      <c r="T8" s="101"/>
      <c r="U8" s="100"/>
      <c r="V8" s="102"/>
      <c r="W8" s="103"/>
      <c r="X8" s="102"/>
      <c r="Z8" s="37">
        <v>43847</v>
      </c>
      <c r="AA8" s="3">
        <f t="shared" si="3"/>
        <v>37459.120000000003</v>
      </c>
      <c r="AB8" s="43">
        <f t="shared" si="4"/>
        <v>35850.740000000005</v>
      </c>
      <c r="AC8" s="3">
        <f t="shared" si="5"/>
        <v>1608.3799999999992</v>
      </c>
      <c r="AD8" s="38">
        <f t="shared" si="7"/>
        <v>4.4863230159265743E-2</v>
      </c>
      <c r="AE8" s="3">
        <f t="shared" si="8"/>
        <v>270.01000000000204</v>
      </c>
      <c r="AF8" s="38">
        <f>AA8/AA7-1</f>
        <v>7.2604587740874305E-3</v>
      </c>
      <c r="AI8" s="37">
        <v>43952</v>
      </c>
      <c r="AJ8" s="53">
        <f t="shared" si="9"/>
        <v>2214.8999999999942</v>
      </c>
      <c r="AK8" s="52">
        <f>SUM($AJ$4:AJ8)</f>
        <v>5746.2599999999984</v>
      </c>
    </row>
    <row r="9" spans="1:37" x14ac:dyDescent="0.45">
      <c r="A9" s="37">
        <v>43851</v>
      </c>
      <c r="B9" s="42">
        <v>29568.41</v>
      </c>
      <c r="C9" s="42">
        <v>29225.15</v>
      </c>
      <c r="D9" s="42">
        <v>28050.74</v>
      </c>
      <c r="E9" s="3">
        <f t="shared" si="0"/>
        <v>1517.6699999999983</v>
      </c>
      <c r="F9" s="38">
        <f t="shared" si="1"/>
        <v>5.4104454998335161E-2</v>
      </c>
      <c r="G9" s="41">
        <f>B9-B8</f>
        <v>0.70999999999912689</v>
      </c>
      <c r="H9" s="38">
        <f>B9/B8-1</f>
        <v>2.4012689522567854E-5</v>
      </c>
      <c r="J9" s="37">
        <v>43851</v>
      </c>
      <c r="K9" s="43">
        <v>7891.62</v>
      </c>
      <c r="L9" s="58">
        <v>7800</v>
      </c>
      <c r="M9" s="43">
        <f t="shared" si="2"/>
        <v>91.619999999999891</v>
      </c>
      <c r="N9" s="38">
        <f t="shared" si="6"/>
        <v>1.1746153846153851E-2</v>
      </c>
      <c r="O9" s="43">
        <f t="shared" ref="O9:O14" si="10">K9-K8</f>
        <v>0.1999999999998181</v>
      </c>
      <c r="P9" s="38">
        <f t="shared" ref="P9:P14" si="11">K9/K8-1</f>
        <v>2.5343981184589026E-5</v>
      </c>
      <c r="R9" s="37">
        <v>43851</v>
      </c>
      <c r="S9" s="100"/>
      <c r="T9" s="101"/>
      <c r="U9" s="100"/>
      <c r="V9" s="102"/>
      <c r="W9" s="100"/>
      <c r="X9" s="102"/>
      <c r="Z9" s="37">
        <v>43851</v>
      </c>
      <c r="AA9" s="3">
        <f t="shared" si="3"/>
        <v>37460.03</v>
      </c>
      <c r="AB9" s="43">
        <f t="shared" si="4"/>
        <v>35850.740000000005</v>
      </c>
      <c r="AC9" s="3">
        <f t="shared" si="5"/>
        <v>1609.2899999999981</v>
      </c>
      <c r="AD9" s="38">
        <f t="shared" si="7"/>
        <v>4.4888613177858971E-2</v>
      </c>
      <c r="AE9" s="3">
        <f t="shared" si="8"/>
        <v>0.9099999999962165</v>
      </c>
      <c r="AF9" s="38">
        <f>AA9/AA8-1</f>
        <v>2.4293149438525674E-5</v>
      </c>
      <c r="AI9" s="37">
        <v>43983</v>
      </c>
      <c r="AJ9" s="53">
        <f t="shared" si="9"/>
        <v>2243.9700000000012</v>
      </c>
      <c r="AK9" s="52">
        <f>SUM($AJ$4:AJ9)</f>
        <v>7990.23</v>
      </c>
    </row>
    <row r="10" spans="1:37" x14ac:dyDescent="0.45">
      <c r="A10" s="37">
        <v>43852</v>
      </c>
      <c r="B10" s="42">
        <v>29973.66</v>
      </c>
      <c r="C10" s="46">
        <f>C9+200</f>
        <v>29425.15</v>
      </c>
      <c r="D10" s="46">
        <f>D9+200</f>
        <v>28250.74</v>
      </c>
      <c r="E10" s="47">
        <f t="shared" si="0"/>
        <v>1722.9199999999983</v>
      </c>
      <c r="F10" s="38">
        <f t="shared" si="1"/>
        <v>6.0986721055802384E-2</v>
      </c>
      <c r="G10" s="49">
        <f>B10-B9-200</f>
        <v>205.25</v>
      </c>
      <c r="H10" s="48">
        <f>(B10-200)/B9-1</f>
        <v>6.9415298286246152E-3</v>
      </c>
      <c r="J10" s="37">
        <v>43852</v>
      </c>
      <c r="K10" s="43">
        <v>7946.39</v>
      </c>
      <c r="L10" s="58">
        <v>7800</v>
      </c>
      <c r="M10" s="43">
        <f t="shared" si="2"/>
        <v>146.39000000000033</v>
      </c>
      <c r="N10" s="38">
        <f t="shared" si="6"/>
        <v>1.8767948717948846E-2</v>
      </c>
      <c r="O10" s="43">
        <f t="shared" si="10"/>
        <v>54.770000000000437</v>
      </c>
      <c r="P10" s="38">
        <f t="shared" si="11"/>
        <v>6.9402733532533123E-3</v>
      </c>
      <c r="R10" s="37">
        <v>43852</v>
      </c>
      <c r="S10" s="100"/>
      <c r="T10" s="101"/>
      <c r="U10" s="100"/>
      <c r="V10" s="102"/>
      <c r="W10" s="100"/>
      <c r="X10" s="102"/>
      <c r="Z10" s="37">
        <v>43852</v>
      </c>
      <c r="AA10" s="3">
        <f t="shared" si="3"/>
        <v>37920.050000000003</v>
      </c>
      <c r="AB10" s="43">
        <f t="shared" si="4"/>
        <v>36050.740000000005</v>
      </c>
      <c r="AC10" s="3">
        <f t="shared" si="5"/>
        <v>1869.3099999999986</v>
      </c>
      <c r="AD10" s="38">
        <f t="shared" si="7"/>
        <v>5.1852194989617351E-2</v>
      </c>
      <c r="AE10" s="47">
        <f>AA10-AA9-200</f>
        <v>260.02000000000407</v>
      </c>
      <c r="AF10" s="48">
        <f>(AA10-200)/AA9-1</f>
        <v>6.941265129793095E-3</v>
      </c>
      <c r="AI10" s="37">
        <v>44013</v>
      </c>
      <c r="AJ10" s="53">
        <f t="shared" si="9"/>
        <v>2982.6600000000035</v>
      </c>
      <c r="AK10" s="52">
        <f>SUM($AJ$4:AJ10)</f>
        <v>10972.890000000003</v>
      </c>
    </row>
    <row r="11" spans="1:37" x14ac:dyDescent="0.45">
      <c r="A11" s="37">
        <v>43853</v>
      </c>
      <c r="B11" s="3">
        <v>30047.68</v>
      </c>
      <c r="C11" s="3">
        <v>29425.15</v>
      </c>
      <c r="D11" s="3">
        <v>28250.74</v>
      </c>
      <c r="E11" s="3">
        <f t="shared" si="0"/>
        <v>1796.9399999999987</v>
      </c>
      <c r="F11" s="38">
        <f t="shared" si="1"/>
        <v>6.3606829414025956E-2</v>
      </c>
      <c r="G11" s="41">
        <f>B11-B10</f>
        <v>74.020000000000437</v>
      </c>
      <c r="H11" s="38">
        <f>B11/B10-1</f>
        <v>2.4695015556992495E-3</v>
      </c>
      <c r="J11" s="37">
        <v>43853</v>
      </c>
      <c r="K11" s="3">
        <v>7966.02</v>
      </c>
      <c r="L11" s="58">
        <v>7800</v>
      </c>
      <c r="M11" s="43">
        <f t="shared" si="2"/>
        <v>166.02000000000044</v>
      </c>
      <c r="N11" s="38">
        <f t="shared" si="6"/>
        <v>2.1284615384615346E-2</v>
      </c>
      <c r="O11" s="43">
        <f t="shared" si="10"/>
        <v>19.630000000000109</v>
      </c>
      <c r="P11" s="38">
        <f t="shared" si="11"/>
        <v>2.4703041255211833E-3</v>
      </c>
      <c r="R11" s="37">
        <v>43853</v>
      </c>
      <c r="S11" s="103"/>
      <c r="T11" s="101"/>
      <c r="U11" s="100"/>
      <c r="V11" s="102"/>
      <c r="W11" s="100"/>
      <c r="X11" s="102"/>
      <c r="Z11" s="37">
        <v>43853</v>
      </c>
      <c r="AA11" s="3">
        <f t="shared" si="3"/>
        <v>38013.699999999997</v>
      </c>
      <c r="AB11" s="43">
        <f t="shared" si="4"/>
        <v>36050.740000000005</v>
      </c>
      <c r="AC11" s="3">
        <f t="shared" si="5"/>
        <v>1962.9599999999991</v>
      </c>
      <c r="AD11" s="38">
        <f t="shared" si="7"/>
        <v>5.4449922525861894E-2</v>
      </c>
      <c r="AE11" s="3">
        <f t="shared" si="8"/>
        <v>93.649999999994179</v>
      </c>
      <c r="AF11" s="38">
        <f>AA11/AA10-1</f>
        <v>2.4696697393593592E-3</v>
      </c>
      <c r="AI11" s="37">
        <v>44044</v>
      </c>
      <c r="AJ11" s="53">
        <f t="shared" si="9"/>
        <v>4508.9599999999991</v>
      </c>
      <c r="AK11" s="52">
        <f>SUM($AJ$4:AJ11)</f>
        <v>15481.850000000002</v>
      </c>
    </row>
    <row r="12" spans="1:37" x14ac:dyDescent="0.45">
      <c r="A12" s="37">
        <v>43854</v>
      </c>
      <c r="B12" s="3">
        <v>29824.9</v>
      </c>
      <c r="C12" s="3">
        <v>29425.15</v>
      </c>
      <c r="D12" s="3">
        <v>28250.74</v>
      </c>
      <c r="E12" s="3">
        <f t="shared" si="0"/>
        <v>1574.1599999999999</v>
      </c>
      <c r="F12" s="38">
        <f t="shared" si="1"/>
        <v>5.5721018281291057E-2</v>
      </c>
      <c r="G12" s="41">
        <f>B12-B11</f>
        <v>-222.77999999999884</v>
      </c>
      <c r="H12" s="38">
        <f>B12/B11-1</f>
        <v>-7.4142163388321025E-3</v>
      </c>
      <c r="J12" s="37">
        <v>43854</v>
      </c>
      <c r="K12" s="3">
        <v>7906.96</v>
      </c>
      <c r="L12" s="58">
        <v>7800</v>
      </c>
      <c r="M12" s="43">
        <f t="shared" si="2"/>
        <v>106.96000000000004</v>
      </c>
      <c r="N12" s="38">
        <f t="shared" si="6"/>
        <v>1.3712820512820523E-2</v>
      </c>
      <c r="O12" s="43">
        <f t="shared" si="10"/>
        <v>-59.0600000000004</v>
      </c>
      <c r="P12" s="38">
        <f t="shared" si="11"/>
        <v>-7.4139909264602233E-3</v>
      </c>
      <c r="R12" s="37">
        <v>43854</v>
      </c>
      <c r="S12" s="103"/>
      <c r="T12" s="101"/>
      <c r="U12" s="100"/>
      <c r="V12" s="102"/>
      <c r="W12" s="100"/>
      <c r="X12" s="102"/>
      <c r="Z12" s="37">
        <v>43854</v>
      </c>
      <c r="AA12" s="3">
        <f t="shared" si="3"/>
        <v>37731.86</v>
      </c>
      <c r="AB12" s="43">
        <f t="shared" si="4"/>
        <v>36050.740000000005</v>
      </c>
      <c r="AC12" s="3">
        <f t="shared" si="5"/>
        <v>1681.12</v>
      </c>
      <c r="AD12" s="38">
        <f t="shared" si="7"/>
        <v>4.6632052490461984E-2</v>
      </c>
      <c r="AE12" s="3">
        <f t="shared" si="8"/>
        <v>-281.83999999999651</v>
      </c>
      <c r="AF12" s="38">
        <f>AA12/AA11-1</f>
        <v>-7.4141691021920586E-3</v>
      </c>
      <c r="AI12" s="37">
        <v>44075</v>
      </c>
      <c r="AJ12" s="53">
        <f t="shared" si="9"/>
        <v>-2278.4500000000044</v>
      </c>
      <c r="AK12" s="52">
        <f>SUM($AJ$4:AJ12)</f>
        <v>13203.399999999998</v>
      </c>
    </row>
    <row r="13" spans="1:37" x14ac:dyDescent="0.45">
      <c r="A13" s="37">
        <v>43857</v>
      </c>
      <c r="B13" s="3">
        <v>29305.75</v>
      </c>
      <c r="C13" s="3">
        <v>29425.15</v>
      </c>
      <c r="D13" s="3">
        <v>28250.74</v>
      </c>
      <c r="E13" s="3">
        <f t="shared" si="0"/>
        <v>1055.0099999999984</v>
      </c>
      <c r="F13" s="38">
        <f t="shared" si="1"/>
        <v>3.7344508497830331E-2</v>
      </c>
      <c r="G13" s="41">
        <f>B13-B12</f>
        <v>-519.15000000000146</v>
      </c>
      <c r="H13" s="38">
        <f>B13/B12-1</f>
        <v>-1.740659650158094E-2</v>
      </c>
      <c r="J13" s="37">
        <v>43857</v>
      </c>
      <c r="K13" s="3">
        <v>7769.32</v>
      </c>
      <c r="L13" s="58">
        <v>7800</v>
      </c>
      <c r="M13" s="43">
        <f t="shared" si="2"/>
        <v>-30.680000000000291</v>
      </c>
      <c r="N13" s="38">
        <f t="shared" si="6"/>
        <v>-3.9333333333333442E-3</v>
      </c>
      <c r="O13" s="43">
        <f t="shared" si="10"/>
        <v>-137.64000000000033</v>
      </c>
      <c r="P13" s="38">
        <f t="shared" si="11"/>
        <v>-1.7407448627538291E-2</v>
      </c>
      <c r="R13" s="37">
        <v>43857</v>
      </c>
      <c r="S13" s="103"/>
      <c r="T13" s="101"/>
      <c r="U13" s="100"/>
      <c r="V13" s="102"/>
      <c r="W13" s="100"/>
      <c r="X13" s="102"/>
      <c r="Z13" s="37">
        <v>43857</v>
      </c>
      <c r="AA13" s="3">
        <f t="shared" si="3"/>
        <v>37075.07</v>
      </c>
      <c r="AB13" s="43">
        <f t="shared" si="4"/>
        <v>36050.740000000005</v>
      </c>
      <c r="AC13" s="3">
        <f t="shared" si="5"/>
        <v>1024.3299999999981</v>
      </c>
      <c r="AD13" s="38">
        <f t="shared" si="7"/>
        <v>2.8413563771506389E-2</v>
      </c>
      <c r="AE13" s="3">
        <f t="shared" si="8"/>
        <v>-656.79000000000087</v>
      </c>
      <c r="AF13" s="38">
        <f>AA13/AA12-1</f>
        <v>-1.7406775070192726E-2</v>
      </c>
      <c r="AI13" s="37">
        <v>44105</v>
      </c>
      <c r="AJ13" s="53">
        <f t="shared" si="9"/>
        <v>-1968.1900000000023</v>
      </c>
      <c r="AK13" s="52">
        <f>SUM($AJ$4:AJ13)</f>
        <v>11235.209999999995</v>
      </c>
    </row>
    <row r="14" spans="1:37" x14ac:dyDescent="0.45">
      <c r="A14" s="37">
        <v>43858</v>
      </c>
      <c r="B14" s="3">
        <v>29710.48</v>
      </c>
      <c r="C14" s="3">
        <v>29425.15</v>
      </c>
      <c r="D14" s="3">
        <v>28250.74</v>
      </c>
      <c r="E14" s="3">
        <f t="shared" si="0"/>
        <v>1459.739999999998</v>
      </c>
      <c r="F14" s="38">
        <f t="shared" si="1"/>
        <v>5.1670858887236104E-2</v>
      </c>
      <c r="G14" s="41">
        <f>B14-B13</f>
        <v>404.72999999999956</v>
      </c>
      <c r="H14" s="38">
        <f>B14/B13-1</f>
        <v>1.3810600308813203E-2</v>
      </c>
      <c r="J14" s="37">
        <v>43858</v>
      </c>
      <c r="K14" s="3">
        <v>7876.62</v>
      </c>
      <c r="L14" s="58">
        <v>7800</v>
      </c>
      <c r="M14" s="43">
        <f t="shared" si="2"/>
        <v>76.619999999999891</v>
      </c>
      <c r="N14" s="38">
        <f t="shared" si="6"/>
        <v>9.8230769230769344E-3</v>
      </c>
      <c r="O14" s="43">
        <f t="shared" si="10"/>
        <v>107.30000000000018</v>
      </c>
      <c r="P14" s="38">
        <f t="shared" si="11"/>
        <v>1.381073247079545E-2</v>
      </c>
      <c r="R14" s="37">
        <v>43858</v>
      </c>
      <c r="S14" s="103"/>
      <c r="T14" s="101"/>
      <c r="U14" s="100"/>
      <c r="V14" s="102"/>
      <c r="W14" s="100"/>
      <c r="X14" s="102"/>
      <c r="Z14" s="37">
        <v>43858</v>
      </c>
      <c r="AA14" s="3">
        <f t="shared" si="3"/>
        <v>37587.1</v>
      </c>
      <c r="AB14" s="43">
        <f t="shared" si="4"/>
        <v>36050.740000000005</v>
      </c>
      <c r="AC14" s="3">
        <f t="shared" si="5"/>
        <v>1536.3599999999979</v>
      </c>
      <c r="AD14" s="38">
        <f t="shared" si="7"/>
        <v>4.2616600935237114E-2</v>
      </c>
      <c r="AE14" s="3">
        <f t="shared" si="8"/>
        <v>512.02999999999884</v>
      </c>
      <c r="AF14" s="38">
        <f>AA14/AA13-1</f>
        <v>1.3810628004208736E-2</v>
      </c>
      <c r="AI14" s="37">
        <v>44136</v>
      </c>
      <c r="AJ14" s="53">
        <f t="shared" si="9"/>
        <v>4813.7100000000064</v>
      </c>
      <c r="AK14" s="52">
        <f>SUM($AJ$4:AJ14)</f>
        <v>16048.920000000002</v>
      </c>
    </row>
    <row r="15" spans="1:37" x14ac:dyDescent="0.45">
      <c r="A15" s="37">
        <v>43859</v>
      </c>
      <c r="B15" s="3">
        <v>30033.99</v>
      </c>
      <c r="C15" s="47">
        <f>C14+200</f>
        <v>29625.15</v>
      </c>
      <c r="D15" s="47">
        <f>D14+200</f>
        <v>28450.74</v>
      </c>
      <c r="E15" s="47">
        <f t="shared" si="0"/>
        <v>1583.25</v>
      </c>
      <c r="F15" s="38">
        <f t="shared" si="1"/>
        <v>5.5648816164359793E-2</v>
      </c>
      <c r="G15" s="49">
        <f>B15-B14-200</f>
        <v>123.51000000000204</v>
      </c>
      <c r="H15" s="48">
        <f>(B15-200)/B14-1</f>
        <v>4.1571189694680211E-3</v>
      </c>
      <c r="J15" s="37">
        <v>43859</v>
      </c>
      <c r="K15" s="3">
        <v>7909.37</v>
      </c>
      <c r="L15" s="58">
        <v>7800</v>
      </c>
      <c r="M15" s="43">
        <f t="shared" si="2"/>
        <v>109.36999999999989</v>
      </c>
      <c r="N15" s="38">
        <f t="shared" si="6"/>
        <v>1.402179487179489E-2</v>
      </c>
      <c r="O15" s="43">
        <f t="shared" ref="O15:O20" si="12">K15-K14</f>
        <v>32.75</v>
      </c>
      <c r="P15" s="38">
        <f t="shared" ref="P15:P20" si="13">K15/K14-1</f>
        <v>4.1578748244806008E-3</v>
      </c>
      <c r="R15" s="37">
        <v>43859</v>
      </c>
      <c r="S15" s="103"/>
      <c r="T15" s="101"/>
      <c r="U15" s="100"/>
      <c r="V15" s="102"/>
      <c r="W15" s="100"/>
      <c r="X15" s="102"/>
      <c r="Z15" s="37">
        <v>43859</v>
      </c>
      <c r="AA15" s="3">
        <f t="shared" si="3"/>
        <v>37943.360000000001</v>
      </c>
      <c r="AB15" s="43">
        <f t="shared" si="4"/>
        <v>36250.740000000005</v>
      </c>
      <c r="AC15" s="3">
        <f t="shared" si="5"/>
        <v>1692.62</v>
      </c>
      <c r="AD15" s="38">
        <f t="shared" si="7"/>
        <v>4.6692012356161383E-2</v>
      </c>
      <c r="AE15" s="47">
        <f>AA15-AA14-200</f>
        <v>156.26000000000204</v>
      </c>
      <c r="AF15" s="48">
        <f>(AA15-200)/AA14-1</f>
        <v>4.1572773637763571E-3</v>
      </c>
      <c r="AI15" s="37">
        <v>44166</v>
      </c>
      <c r="AJ15" s="53">
        <f t="shared" si="9"/>
        <v>1903.5</v>
      </c>
      <c r="AK15" s="52">
        <f>SUM($AJ$4:AJ15)</f>
        <v>17952.420000000002</v>
      </c>
    </row>
    <row r="16" spans="1:37" x14ac:dyDescent="0.45">
      <c r="A16" s="37">
        <v>43860</v>
      </c>
      <c r="B16" s="3">
        <v>30122.01</v>
      </c>
      <c r="C16" s="3">
        <v>29625.15</v>
      </c>
      <c r="D16" s="3">
        <v>28450.74</v>
      </c>
      <c r="E16" s="3">
        <f t="shared" si="0"/>
        <v>1671.2699999999968</v>
      </c>
      <c r="F16" s="38">
        <f t="shared" si="1"/>
        <v>5.8742584551403576E-2</v>
      </c>
      <c r="G16" s="41">
        <f>B16-B15</f>
        <v>88.019999999996799</v>
      </c>
      <c r="H16" s="38">
        <f>B16/B15-1</f>
        <v>2.9306795400809715E-3</v>
      </c>
      <c r="J16" s="37">
        <v>43860</v>
      </c>
      <c r="K16" s="3">
        <v>7932.55</v>
      </c>
      <c r="L16" s="58">
        <v>7800</v>
      </c>
      <c r="M16" s="43">
        <f t="shared" si="2"/>
        <v>132.55000000000018</v>
      </c>
      <c r="N16" s="38">
        <f t="shared" si="6"/>
        <v>1.6993589743589776E-2</v>
      </c>
      <c r="O16" s="43">
        <f t="shared" si="12"/>
        <v>23.180000000000291</v>
      </c>
      <c r="P16" s="38">
        <f t="shared" si="13"/>
        <v>2.9307011810042471E-3</v>
      </c>
      <c r="R16" s="37">
        <v>43860</v>
      </c>
      <c r="S16" s="103"/>
      <c r="T16" s="101"/>
      <c r="U16" s="100"/>
      <c r="V16" s="102"/>
      <c r="W16" s="100"/>
      <c r="X16" s="102"/>
      <c r="Z16" s="37">
        <v>43860</v>
      </c>
      <c r="AA16" s="3">
        <f t="shared" si="3"/>
        <v>38054.559999999998</v>
      </c>
      <c r="AB16" s="43">
        <f t="shared" si="4"/>
        <v>36250.740000000005</v>
      </c>
      <c r="AC16" s="3">
        <f t="shared" si="5"/>
        <v>1803.819999999997</v>
      </c>
      <c r="AD16" s="38">
        <f t="shared" si="7"/>
        <v>4.9759535943266098E-2</v>
      </c>
      <c r="AE16" s="3">
        <f t="shared" si="8"/>
        <v>111.19999999999709</v>
      </c>
      <c r="AF16" s="38">
        <f>AA16/AA15-1</f>
        <v>2.9306840511751364E-3</v>
      </c>
      <c r="AI16" s="37">
        <v>44197</v>
      </c>
      <c r="AJ16" s="53">
        <f t="shared" si="9"/>
        <v>495.47999999999593</v>
      </c>
      <c r="AK16" s="52">
        <f>SUM($AJ$4:AJ16)</f>
        <v>18447.899999999998</v>
      </c>
    </row>
    <row r="17" spans="1:37" x14ac:dyDescent="0.45">
      <c r="A17" s="37">
        <v>43861</v>
      </c>
      <c r="B17" s="3">
        <v>29738.1</v>
      </c>
      <c r="C17" s="3">
        <v>29625.15</v>
      </c>
      <c r="D17" s="3">
        <v>28450.74</v>
      </c>
      <c r="E17" s="3">
        <f t="shared" si="0"/>
        <v>1287.3599999999969</v>
      </c>
      <c r="F17" s="38">
        <f t="shared" si="1"/>
        <v>4.524873518228345E-2</v>
      </c>
      <c r="G17" s="41">
        <f>B17-B16</f>
        <v>-383.90999999999985</v>
      </c>
      <c r="H17" s="38">
        <f>B17/B16-1</f>
        <v>-1.2745165412268333E-2</v>
      </c>
      <c r="J17" s="37">
        <v>43861</v>
      </c>
      <c r="K17" s="3">
        <v>7831.44</v>
      </c>
      <c r="L17" s="58">
        <v>7800</v>
      </c>
      <c r="M17" s="43">
        <f t="shared" si="2"/>
        <v>31.4399999999996</v>
      </c>
      <c r="N17" s="38">
        <f t="shared" si="6"/>
        <v>4.0307692307692822E-3</v>
      </c>
      <c r="O17" s="43">
        <f t="shared" si="12"/>
        <v>-101.11000000000058</v>
      </c>
      <c r="P17" s="38">
        <f t="shared" si="13"/>
        <v>-1.2746216538187638E-2</v>
      </c>
      <c r="R17" s="37">
        <v>43861</v>
      </c>
      <c r="S17" s="103"/>
      <c r="T17" s="101"/>
      <c r="U17" s="100"/>
      <c r="V17" s="102"/>
      <c r="W17" s="100"/>
      <c r="X17" s="102"/>
      <c r="Z17" s="37">
        <v>43861</v>
      </c>
      <c r="AA17" s="3">
        <f t="shared" si="3"/>
        <v>37569.54</v>
      </c>
      <c r="AB17" s="43">
        <f t="shared" si="4"/>
        <v>36250.740000000005</v>
      </c>
      <c r="AC17" s="3">
        <f t="shared" si="5"/>
        <v>1318.7999999999965</v>
      </c>
      <c r="AD17" s="38">
        <f t="shared" si="7"/>
        <v>3.6379947002461055E-2</v>
      </c>
      <c r="AE17" s="3">
        <f t="shared" si="8"/>
        <v>-485.0199999999968</v>
      </c>
      <c r="AF17" s="38">
        <f>AA17/AA16-1</f>
        <v>-1.2745384521592018E-2</v>
      </c>
      <c r="AI17" s="37">
        <v>44228</v>
      </c>
      <c r="AJ17" s="53">
        <f t="shared" si="9"/>
        <v>-457.75999999999476</v>
      </c>
      <c r="AK17" s="52">
        <f>SUM($AJ$4:AJ17)</f>
        <v>17990.140000000003</v>
      </c>
    </row>
    <row r="18" spans="1:37" x14ac:dyDescent="0.45">
      <c r="A18" s="37">
        <v>43864</v>
      </c>
      <c r="B18" s="3">
        <v>30324.639999999999</v>
      </c>
      <c r="C18" s="3">
        <v>29625.15</v>
      </c>
      <c r="D18" s="3">
        <v>28450.74</v>
      </c>
      <c r="E18" s="3">
        <f t="shared" si="0"/>
        <v>1873.8999999999978</v>
      </c>
      <c r="F18" s="38">
        <f t="shared" si="1"/>
        <v>6.5864719160204643E-2</v>
      </c>
      <c r="G18" s="41">
        <f>B18-B17</f>
        <v>586.54000000000087</v>
      </c>
      <c r="H18" s="38">
        <f>B18/B17-1</f>
        <v>1.9723519659964772E-2</v>
      </c>
      <c r="J18" s="37">
        <v>43864</v>
      </c>
      <c r="K18" s="3">
        <v>7985.91</v>
      </c>
      <c r="L18" s="58">
        <v>7800</v>
      </c>
      <c r="M18" s="43">
        <f t="shared" si="2"/>
        <v>185.90999999999985</v>
      </c>
      <c r="N18" s="38">
        <f t="shared" si="6"/>
        <v>2.3834615384615399E-2</v>
      </c>
      <c r="O18" s="43">
        <f t="shared" si="12"/>
        <v>154.47000000000025</v>
      </c>
      <c r="P18" s="38">
        <f t="shared" si="13"/>
        <v>1.9724341883485152E-2</v>
      </c>
      <c r="R18" s="37">
        <v>43864</v>
      </c>
      <c r="S18" s="103"/>
      <c r="T18" s="101"/>
      <c r="U18" s="100"/>
      <c r="V18" s="102"/>
      <c r="W18" s="100"/>
      <c r="X18" s="102"/>
      <c r="Z18" s="37">
        <v>43864</v>
      </c>
      <c r="AA18" s="3">
        <f t="shared" si="3"/>
        <v>38310.550000000003</v>
      </c>
      <c r="AB18" s="43">
        <f t="shared" si="4"/>
        <v>36250.740000000005</v>
      </c>
      <c r="AC18" s="3">
        <f t="shared" si="5"/>
        <v>2059.8099999999977</v>
      </c>
      <c r="AD18" s="38">
        <f t="shared" si="7"/>
        <v>5.6821184891673759E-2</v>
      </c>
      <c r="AE18" s="3">
        <f t="shared" si="8"/>
        <v>741.01000000000204</v>
      </c>
      <c r="AF18" s="38">
        <f>AA18/AA17-1</f>
        <v>1.97236910539762E-2</v>
      </c>
      <c r="AI18" s="37">
        <v>44256</v>
      </c>
      <c r="AJ18" s="53">
        <f t="shared" si="9"/>
        <v>116.07999999998719</v>
      </c>
      <c r="AK18" s="52">
        <f>SUM($AJ$4:AJ18)</f>
        <v>18106.21999999999</v>
      </c>
    </row>
    <row r="19" spans="1:37" x14ac:dyDescent="0.45">
      <c r="A19" s="37">
        <v>43865</v>
      </c>
      <c r="B19" s="3">
        <v>30973.79</v>
      </c>
      <c r="C19" s="3">
        <v>29625.15</v>
      </c>
      <c r="D19" s="3">
        <v>28450.74</v>
      </c>
      <c r="E19" s="3">
        <f t="shared" si="0"/>
        <v>2523.0499999999993</v>
      </c>
      <c r="F19" s="38">
        <f t="shared" si="1"/>
        <v>8.8681348885828681E-2</v>
      </c>
      <c r="G19" s="41">
        <f>B19-B18</f>
        <v>649.15000000000146</v>
      </c>
      <c r="H19" s="38">
        <f>B19/B18-1</f>
        <v>2.1406684465174353E-2</v>
      </c>
      <c r="J19" s="37">
        <v>43865</v>
      </c>
      <c r="K19" s="3">
        <v>8156.86</v>
      </c>
      <c r="L19" s="58">
        <v>7800</v>
      </c>
      <c r="M19" s="43">
        <f t="shared" si="2"/>
        <v>356.85999999999967</v>
      </c>
      <c r="N19" s="38">
        <f t="shared" si="6"/>
        <v>4.5751282051281983E-2</v>
      </c>
      <c r="O19" s="43">
        <f t="shared" si="12"/>
        <v>170.94999999999982</v>
      </c>
      <c r="P19" s="38">
        <f t="shared" si="13"/>
        <v>2.1406452113785335E-2</v>
      </c>
      <c r="R19" s="37">
        <v>43865</v>
      </c>
      <c r="S19" s="103"/>
      <c r="T19" s="101"/>
      <c r="U19" s="100"/>
      <c r="V19" s="102"/>
      <c r="W19" s="100"/>
      <c r="X19" s="102"/>
      <c r="Z19" s="37">
        <v>43865</v>
      </c>
      <c r="AA19" s="3">
        <f t="shared" si="3"/>
        <v>39130.65</v>
      </c>
      <c r="AB19" s="43">
        <f t="shared" si="4"/>
        <v>36250.740000000005</v>
      </c>
      <c r="AC19" s="3">
        <f t="shared" si="5"/>
        <v>2879.9099999999989</v>
      </c>
      <c r="AD19" s="38">
        <f t="shared" si="7"/>
        <v>7.9444171346571002E-2</v>
      </c>
      <c r="AE19" s="3">
        <f t="shared" si="8"/>
        <v>820.09999999999854</v>
      </c>
      <c r="AF19" s="38">
        <f>AA19/AA18-1</f>
        <v>2.1406636031067183E-2</v>
      </c>
      <c r="AI19" s="37">
        <v>44287</v>
      </c>
      <c r="AJ19" s="53">
        <f t="shared" si="9"/>
        <v>2518.9100000000035</v>
      </c>
      <c r="AK19" s="52">
        <f>SUM($AJ$4:AJ19)</f>
        <v>20625.129999999994</v>
      </c>
    </row>
    <row r="20" spans="1:37" x14ac:dyDescent="0.45">
      <c r="A20" s="37">
        <v>43866</v>
      </c>
      <c r="B20" s="3">
        <v>31307.86</v>
      </c>
      <c r="C20" s="47">
        <f>C19+200</f>
        <v>29825.15</v>
      </c>
      <c r="D20" s="47">
        <f>D19+200</f>
        <v>28650.74</v>
      </c>
      <c r="E20" s="47">
        <f t="shared" si="0"/>
        <v>2657.119999999999</v>
      </c>
      <c r="F20" s="38">
        <f t="shared" si="1"/>
        <v>9.2741758153541465E-2</v>
      </c>
      <c r="G20" s="49">
        <f>B20-B19-200</f>
        <v>134.06999999999971</v>
      </c>
      <c r="H20" s="48">
        <f>(B20-200)/B19-1</f>
        <v>4.3284983852476255E-3</v>
      </c>
      <c r="J20" s="37">
        <v>43866</v>
      </c>
      <c r="K20" s="3">
        <v>8192.17</v>
      </c>
      <c r="L20" s="58">
        <v>7800</v>
      </c>
      <c r="M20" s="43">
        <f t="shared" si="2"/>
        <v>392.17000000000007</v>
      </c>
      <c r="N20" s="38">
        <f t="shared" si="6"/>
        <v>5.0278205128205133E-2</v>
      </c>
      <c r="O20" s="43">
        <f t="shared" si="12"/>
        <v>35.3100000000004</v>
      </c>
      <c r="P20" s="38">
        <f t="shared" si="13"/>
        <v>4.3288716491396428E-3</v>
      </c>
      <c r="R20" s="37">
        <v>43866</v>
      </c>
      <c r="S20" s="103"/>
      <c r="T20" s="101"/>
      <c r="U20" s="100"/>
      <c r="V20" s="102"/>
      <c r="W20" s="100"/>
      <c r="X20" s="102"/>
      <c r="Z20" s="37">
        <v>43866</v>
      </c>
      <c r="AA20" s="3">
        <f t="shared" si="3"/>
        <v>39500.03</v>
      </c>
      <c r="AB20" s="43">
        <f t="shared" si="4"/>
        <v>36450.740000000005</v>
      </c>
      <c r="AC20" s="3">
        <f t="shared" si="5"/>
        <v>3049.2899999999991</v>
      </c>
      <c r="AD20" s="38">
        <f t="shared" si="7"/>
        <v>8.3655091775914459E-2</v>
      </c>
      <c r="AE20" s="47">
        <f>AA20-AA19-200</f>
        <v>169.37999999999738</v>
      </c>
      <c r="AF20" s="48">
        <f>(AA20-200)/AA19-1</f>
        <v>4.3285761928308908E-3</v>
      </c>
      <c r="AI20" s="37">
        <v>44317</v>
      </c>
      <c r="AJ20" s="53">
        <f t="shared" si="9"/>
        <v>-2253.1399999999849</v>
      </c>
      <c r="AK20" s="52">
        <f>SUM($AJ$4:AJ20)</f>
        <v>18371.990000000009</v>
      </c>
    </row>
    <row r="21" spans="1:37" x14ac:dyDescent="0.45">
      <c r="A21" s="37">
        <v>43867</v>
      </c>
      <c r="B21" s="3">
        <v>31576.41</v>
      </c>
      <c r="C21" s="3">
        <v>29825.15</v>
      </c>
      <c r="D21" s="3">
        <v>28650.74</v>
      </c>
      <c r="E21" s="3">
        <f t="shared" si="0"/>
        <v>2925.6699999999983</v>
      </c>
      <c r="F21" s="38">
        <f t="shared" si="1"/>
        <v>0.1021149890020292</v>
      </c>
      <c r="G21" s="41">
        <f>B21-B20</f>
        <v>268.54999999999927</v>
      </c>
      <c r="H21" s="38">
        <f>(B21)/B20-1</f>
        <v>8.5777181832293881E-3</v>
      </c>
      <c r="J21" s="37">
        <v>43867</v>
      </c>
      <c r="K21" s="3">
        <v>8262.44</v>
      </c>
      <c r="L21" s="58">
        <v>7800</v>
      </c>
      <c r="M21" s="43">
        <f t="shared" ref="M21:M27" si="14">K21-L21</f>
        <v>462.44000000000051</v>
      </c>
      <c r="N21" s="38">
        <f t="shared" si="6"/>
        <v>5.9287179487179653E-2</v>
      </c>
      <c r="O21" s="43">
        <f t="shared" ref="O21:O27" si="15">K21-K20</f>
        <v>70.270000000000437</v>
      </c>
      <c r="P21" s="38">
        <f t="shared" ref="P21:P27" si="16">K21/K20-1</f>
        <v>8.5777028552875834E-3</v>
      </c>
      <c r="R21" s="37">
        <v>43867</v>
      </c>
      <c r="S21" s="103"/>
      <c r="T21" s="101"/>
      <c r="U21" s="100"/>
      <c r="V21" s="102"/>
      <c r="W21" s="100"/>
      <c r="X21" s="102"/>
      <c r="Z21" s="37">
        <v>43867</v>
      </c>
      <c r="AA21" s="3">
        <f t="shared" si="3"/>
        <v>39838.85</v>
      </c>
      <c r="AB21" s="43">
        <f t="shared" si="4"/>
        <v>36450.740000000005</v>
      </c>
      <c r="AC21" s="3">
        <f t="shared" si="5"/>
        <v>3388.1099999999988</v>
      </c>
      <c r="AD21" s="38">
        <f t="shared" si="7"/>
        <v>9.2950376316091043E-2</v>
      </c>
      <c r="AE21" s="3">
        <f>AA21-AA20</f>
        <v>338.81999999999971</v>
      </c>
      <c r="AF21" s="38">
        <f>(AA21)/AA20-1</f>
        <v>8.5777150042671835E-3</v>
      </c>
      <c r="AI21" s="37">
        <v>44348</v>
      </c>
      <c r="AJ21" s="53">
        <f t="shared" si="9"/>
        <v>6945.2099999999919</v>
      </c>
      <c r="AK21" s="52">
        <f>SUM($AJ$4:AJ21)</f>
        <v>25317.200000000001</v>
      </c>
    </row>
    <row r="22" spans="1:37" x14ac:dyDescent="0.45">
      <c r="A22" s="37">
        <v>43868</v>
      </c>
      <c r="B22" s="3">
        <v>31455.8</v>
      </c>
      <c r="C22" s="3">
        <v>29825.15</v>
      </c>
      <c r="D22" s="3">
        <v>28650.74</v>
      </c>
      <c r="E22" s="3">
        <f t="shared" si="0"/>
        <v>2805.0599999999977</v>
      </c>
      <c r="F22" s="38">
        <f t="shared" si="1"/>
        <v>9.7905324609416589E-2</v>
      </c>
      <c r="G22" s="41">
        <f>B22-B21</f>
        <v>-120.61000000000058</v>
      </c>
      <c r="H22" s="38">
        <f>(B22)/B21-1</f>
        <v>-3.8196235734208051E-3</v>
      </c>
      <c r="J22" s="37">
        <v>43868</v>
      </c>
      <c r="K22" s="3">
        <v>8230.8799999999992</v>
      </c>
      <c r="L22" s="58">
        <v>7800</v>
      </c>
      <c r="M22" s="43">
        <f t="shared" si="14"/>
        <v>430.8799999999992</v>
      </c>
      <c r="N22" s="38">
        <f t="shared" si="6"/>
        <v>5.5241025641025621E-2</v>
      </c>
      <c r="O22" s="43">
        <f t="shared" si="15"/>
        <v>-31.56000000000131</v>
      </c>
      <c r="P22" s="38">
        <f t="shared" si="16"/>
        <v>-3.8196949085259613E-3</v>
      </c>
      <c r="R22" s="37">
        <v>43868</v>
      </c>
      <c r="S22" s="103"/>
      <c r="T22" s="101"/>
      <c r="U22" s="100"/>
      <c r="V22" s="102"/>
      <c r="W22" s="100"/>
      <c r="X22" s="102"/>
      <c r="Z22" s="37">
        <v>43868</v>
      </c>
      <c r="AA22" s="3">
        <f t="shared" si="3"/>
        <v>39686.68</v>
      </c>
      <c r="AB22" s="43">
        <f t="shared" si="4"/>
        <v>36450.740000000005</v>
      </c>
      <c r="AC22" s="3">
        <f t="shared" si="5"/>
        <v>3235.9399999999969</v>
      </c>
      <c r="AD22" s="38">
        <f t="shared" si="7"/>
        <v>8.8775701124311768E-2</v>
      </c>
      <c r="AE22" s="3">
        <f>AA22-AA21</f>
        <v>-152.16999999999825</v>
      </c>
      <c r="AF22" s="38">
        <f>(AA22)/AA21-1</f>
        <v>-3.8196383680753065E-3</v>
      </c>
      <c r="AI22" s="37">
        <v>44378</v>
      </c>
      <c r="AJ22" s="53">
        <f t="shared" si="9"/>
        <v>2836.2300000000105</v>
      </c>
      <c r="AK22" s="52">
        <f>SUM($AJ$4:AJ22)</f>
        <v>28153.430000000011</v>
      </c>
    </row>
    <row r="23" spans="1:37" x14ac:dyDescent="0.45">
      <c r="A23" s="37">
        <v>43871</v>
      </c>
      <c r="B23" s="3">
        <v>31875.51</v>
      </c>
      <c r="C23" s="3">
        <v>29825.15</v>
      </c>
      <c r="D23" s="3">
        <v>28650.74</v>
      </c>
      <c r="E23" s="3">
        <f t="shared" si="0"/>
        <v>3224.7699999999968</v>
      </c>
      <c r="F23" s="38">
        <f t="shared" si="1"/>
        <v>0.11255450993586891</v>
      </c>
      <c r="G23" s="41">
        <f>B23-B22</f>
        <v>419.70999999999913</v>
      </c>
      <c r="H23" s="38">
        <f>(B23)/B22-1</f>
        <v>1.3342849331442919E-2</v>
      </c>
      <c r="J23" s="37">
        <v>43871</v>
      </c>
      <c r="K23" s="3">
        <v>8340.7000000000007</v>
      </c>
      <c r="L23" s="58">
        <v>7800</v>
      </c>
      <c r="M23" s="43">
        <f t="shared" si="14"/>
        <v>540.70000000000073</v>
      </c>
      <c r="N23" s="38">
        <f t="shared" si="6"/>
        <v>6.9320512820512992E-2</v>
      </c>
      <c r="O23" s="43">
        <f t="shared" si="15"/>
        <v>109.82000000000153</v>
      </c>
      <c r="P23" s="38">
        <f t="shared" si="16"/>
        <v>1.3342437260657647E-2</v>
      </c>
      <c r="R23" s="37">
        <v>43871</v>
      </c>
      <c r="S23" s="103"/>
      <c r="T23" s="101"/>
      <c r="U23" s="100"/>
      <c r="V23" s="102"/>
      <c r="W23" s="100"/>
      <c r="X23" s="102"/>
      <c r="Z23" s="37">
        <v>43871</v>
      </c>
      <c r="AA23" s="3">
        <f t="shared" si="3"/>
        <v>40216.21</v>
      </c>
      <c r="AB23" s="43">
        <f t="shared" si="4"/>
        <v>36450.740000000005</v>
      </c>
      <c r="AC23" s="3">
        <f t="shared" si="5"/>
        <v>3765.4699999999975</v>
      </c>
      <c r="AD23" s="38">
        <f t="shared" si="7"/>
        <v>0.10330297821114165</v>
      </c>
      <c r="AE23" s="3">
        <f>AA23-AA22</f>
        <v>529.52999999999884</v>
      </c>
      <c r="AF23" s="38">
        <f>(AA23)/AA22-1</f>
        <v>1.3342763869388818E-2</v>
      </c>
      <c r="AI23" s="37">
        <v>44409</v>
      </c>
      <c r="AJ23" s="53">
        <f t="shared" si="9"/>
        <v>4696.6299999999901</v>
      </c>
      <c r="AK23" s="52">
        <f>SUM($AJ$4:AJ23)</f>
        <v>32850.06</v>
      </c>
    </row>
    <row r="24" spans="1:37" x14ac:dyDescent="0.45">
      <c r="A24" s="37">
        <v>43872</v>
      </c>
      <c r="B24" s="3">
        <v>31811.19</v>
      </c>
      <c r="C24" s="3">
        <v>29825.15</v>
      </c>
      <c r="D24" s="3">
        <v>28650.74</v>
      </c>
      <c r="E24" s="3">
        <f t="shared" si="0"/>
        <v>3160.4499999999971</v>
      </c>
      <c r="F24" s="38">
        <f t="shared" si="1"/>
        <v>0.11030954174307528</v>
      </c>
      <c r="G24" s="41">
        <f>B24-B23</f>
        <v>-64.319999999999709</v>
      </c>
      <c r="H24" s="38">
        <f>(B24)/B23-1</f>
        <v>-2.0178500673401212E-3</v>
      </c>
      <c r="J24" s="37">
        <v>43872</v>
      </c>
      <c r="K24" s="3">
        <v>8323.8700000000008</v>
      </c>
      <c r="L24" s="58">
        <v>7800</v>
      </c>
      <c r="M24" s="43">
        <f t="shared" si="14"/>
        <v>523.8700000000008</v>
      </c>
      <c r="N24" s="38">
        <f t="shared" si="6"/>
        <v>6.716282051282052E-2</v>
      </c>
      <c r="O24" s="43">
        <f t="shared" si="15"/>
        <v>-16.829999999999927</v>
      </c>
      <c r="P24" s="38">
        <f t="shared" si="16"/>
        <v>-2.0178162504346231E-3</v>
      </c>
      <c r="R24" s="37">
        <v>43872</v>
      </c>
      <c r="S24" s="103"/>
      <c r="T24" s="101"/>
      <c r="U24" s="100"/>
      <c r="V24" s="102"/>
      <c r="W24" s="100"/>
      <c r="X24" s="102"/>
      <c r="Z24" s="37">
        <v>43872</v>
      </c>
      <c r="AA24" s="3">
        <f t="shared" si="3"/>
        <v>40135.06</v>
      </c>
      <c r="AB24" s="43">
        <f t="shared" si="4"/>
        <v>36450.740000000005</v>
      </c>
      <c r="AC24" s="3">
        <f t="shared" si="5"/>
        <v>3684.3199999999979</v>
      </c>
      <c r="AD24" s="38">
        <f t="shared" si="7"/>
        <v>0.10107668596028474</v>
      </c>
      <c r="AE24" s="3">
        <f>AA24-AA23</f>
        <v>-81.150000000001455</v>
      </c>
      <c r="AF24" s="38">
        <f>(AA24)/AA23-1</f>
        <v>-2.0178430538333458E-3</v>
      </c>
      <c r="AI24" s="37">
        <v>44440</v>
      </c>
      <c r="AJ24" s="53">
        <f t="shared" si="9"/>
        <v>-5018.0299999999988</v>
      </c>
      <c r="AK24" s="52">
        <f>SUM($AJ$4:AJ24)</f>
        <v>27832.03</v>
      </c>
    </row>
    <row r="25" spans="1:37" x14ac:dyDescent="0.45">
      <c r="A25" s="37">
        <v>43873</v>
      </c>
      <c r="B25" s="3">
        <v>32238.22</v>
      </c>
      <c r="C25" s="47">
        <f>C24+200</f>
        <v>30025.15</v>
      </c>
      <c r="D25" s="47">
        <f>D24+200</f>
        <v>28850.74</v>
      </c>
      <c r="E25" s="47">
        <f t="shared" si="0"/>
        <v>3387.4799999999996</v>
      </c>
      <c r="F25" s="38">
        <f t="shared" si="1"/>
        <v>0.11741397274385323</v>
      </c>
      <c r="G25" s="49">
        <f>B25-B24-200</f>
        <v>227.03000000000247</v>
      </c>
      <c r="H25" s="48">
        <f>(B25-200)/B24-1</f>
        <v>7.1367968315552144E-3</v>
      </c>
      <c r="J25" s="37">
        <v>43873</v>
      </c>
      <c r="K25" s="3">
        <v>8383.2800000000007</v>
      </c>
      <c r="L25" s="58">
        <v>7800</v>
      </c>
      <c r="M25" s="43">
        <f t="shared" si="14"/>
        <v>583.28000000000065</v>
      </c>
      <c r="N25" s="38">
        <f t="shared" si="6"/>
        <v>7.4779487179487347E-2</v>
      </c>
      <c r="O25" s="43">
        <f t="shared" si="15"/>
        <v>59.409999999999854</v>
      </c>
      <c r="P25" s="38">
        <f t="shared" si="16"/>
        <v>7.1373051236984786E-3</v>
      </c>
      <c r="R25" s="37">
        <v>43873</v>
      </c>
      <c r="S25" s="103"/>
      <c r="T25" s="101"/>
      <c r="U25" s="100"/>
      <c r="V25" s="102"/>
      <c r="W25" s="100"/>
      <c r="X25" s="102"/>
      <c r="Z25" s="37">
        <v>43873</v>
      </c>
      <c r="AA25" s="3">
        <f t="shared" si="3"/>
        <v>40621.5</v>
      </c>
      <c r="AB25" s="43">
        <f t="shared" si="4"/>
        <v>36650.740000000005</v>
      </c>
      <c r="AC25" s="3">
        <f t="shared" si="5"/>
        <v>3970.76</v>
      </c>
      <c r="AD25" s="38">
        <f t="shared" si="7"/>
        <v>0.10834051372496156</v>
      </c>
      <c r="AE25" s="47">
        <f>AA25-AA24-200</f>
        <v>286.44000000000233</v>
      </c>
      <c r="AF25" s="48">
        <f>(AA25-200)/AA24-1</f>
        <v>7.1369022495544332E-3</v>
      </c>
      <c r="AI25" s="37">
        <v>44470</v>
      </c>
      <c r="AJ25" s="53">
        <f t="shared" si="9"/>
        <v>4818.9599999999919</v>
      </c>
      <c r="AK25" s="52">
        <f>SUM($AJ$4:AJ25)</f>
        <v>32650.989999999991</v>
      </c>
    </row>
    <row r="26" spans="1:37" x14ac:dyDescent="0.45">
      <c r="A26" s="37">
        <v>43874</v>
      </c>
      <c r="B26" s="3">
        <v>32204.97</v>
      </c>
      <c r="C26" s="3">
        <v>30025.15</v>
      </c>
      <c r="D26" s="3">
        <v>28850.74</v>
      </c>
      <c r="E26" s="3">
        <f t="shared" si="0"/>
        <v>3354.2299999999996</v>
      </c>
      <c r="F26" s="38">
        <f t="shared" si="1"/>
        <v>0.11626148930668667</v>
      </c>
      <c r="G26" s="41">
        <f>B26-B25</f>
        <v>-33.25</v>
      </c>
      <c r="H26" s="38">
        <f>(B26)/B25-1</f>
        <v>-1.0313844871088218E-3</v>
      </c>
      <c r="J26" s="37">
        <v>43874</v>
      </c>
      <c r="K26" s="3">
        <v>8374.6299999999992</v>
      </c>
      <c r="L26" s="58">
        <v>7800</v>
      </c>
      <c r="M26" s="43">
        <f t="shared" si="14"/>
        <v>574.6299999999992</v>
      </c>
      <c r="N26" s="38">
        <f t="shared" si="6"/>
        <v>7.3670512820512624E-2</v>
      </c>
      <c r="O26" s="43">
        <f t="shared" si="15"/>
        <v>-8.6500000000014552</v>
      </c>
      <c r="P26" s="38">
        <f t="shared" si="16"/>
        <v>-1.0318157093645031E-3</v>
      </c>
      <c r="R26" s="37">
        <v>43874</v>
      </c>
      <c r="S26" s="103"/>
      <c r="T26" s="101"/>
      <c r="U26" s="100"/>
      <c r="V26" s="102"/>
      <c r="W26" s="100"/>
      <c r="X26" s="102"/>
      <c r="Z26" s="37">
        <v>43874</v>
      </c>
      <c r="AA26" s="3">
        <f t="shared" si="3"/>
        <v>40579.599999999999</v>
      </c>
      <c r="AB26" s="43">
        <f t="shared" si="4"/>
        <v>36650.740000000005</v>
      </c>
      <c r="AC26" s="3">
        <f t="shared" si="5"/>
        <v>3928.8599999999988</v>
      </c>
      <c r="AD26" s="38">
        <f t="shared" si="7"/>
        <v>0.10719728987736654</v>
      </c>
      <c r="AE26" s="3">
        <f>AA26-AA25</f>
        <v>-41.900000000001455</v>
      </c>
      <c r="AF26" s="38">
        <f>(AA26)/AA25-1</f>
        <v>-1.0314734807922443E-3</v>
      </c>
      <c r="AI26" s="37">
        <v>44501</v>
      </c>
      <c r="AJ26" s="53">
        <f t="shared" si="9"/>
        <v>4816.5500000000029</v>
      </c>
      <c r="AK26" s="52">
        <f>SUM($AJ$4:AJ26)</f>
        <v>37467.539999999994</v>
      </c>
    </row>
    <row r="27" spans="1:37" x14ac:dyDescent="0.45">
      <c r="A27" s="37">
        <v>43875</v>
      </c>
      <c r="B27" s="3">
        <v>32265.43</v>
      </c>
      <c r="C27" s="3">
        <v>30025.15</v>
      </c>
      <c r="D27" s="3">
        <v>28850.74</v>
      </c>
      <c r="E27" s="3">
        <f t="shared" si="0"/>
        <v>3414.6899999999987</v>
      </c>
      <c r="F27" s="38">
        <f t="shared" si="1"/>
        <v>0.11835710279874956</v>
      </c>
      <c r="G27" s="41">
        <f>B27-B26</f>
        <v>60.459999999999127</v>
      </c>
      <c r="H27" s="38">
        <f>(B27)/B26-1</f>
        <v>1.8773499866635568E-3</v>
      </c>
      <c r="J27" s="37">
        <v>43875</v>
      </c>
      <c r="K27" s="3">
        <v>8390.35</v>
      </c>
      <c r="L27" s="58">
        <v>7800</v>
      </c>
      <c r="M27" s="43">
        <f t="shared" si="14"/>
        <v>590.35000000000036</v>
      </c>
      <c r="N27" s="38">
        <f t="shared" si="6"/>
        <v>7.5685897435897376E-2</v>
      </c>
      <c r="O27" s="43">
        <f t="shared" si="15"/>
        <v>15.720000000001164</v>
      </c>
      <c r="P27" s="38">
        <f t="shared" si="16"/>
        <v>1.8770978538755756E-3</v>
      </c>
      <c r="R27" s="37">
        <v>43875</v>
      </c>
      <c r="S27" s="103"/>
      <c r="T27" s="101"/>
      <c r="U27" s="100"/>
      <c r="V27" s="102"/>
      <c r="W27" s="100"/>
      <c r="X27" s="102"/>
      <c r="Z27" s="37">
        <v>43875</v>
      </c>
      <c r="AA27" s="3">
        <f t="shared" si="3"/>
        <v>40655.78</v>
      </c>
      <c r="AB27" s="43">
        <f t="shared" si="4"/>
        <v>36650.740000000005</v>
      </c>
      <c r="AC27" s="3">
        <f t="shared" si="5"/>
        <v>4005.0399999999991</v>
      </c>
      <c r="AD27" s="38">
        <f t="shared" si="7"/>
        <v>0.10927582908285061</v>
      </c>
      <c r="AE27" s="3">
        <f>AA27-AA26</f>
        <v>76.180000000000291</v>
      </c>
      <c r="AF27" s="38">
        <f>(AA27)/AA26-1</f>
        <v>1.8772979526657796E-3</v>
      </c>
      <c r="AI27" s="37">
        <v>44531</v>
      </c>
      <c r="AJ27" s="53">
        <f t="shared" si="9"/>
        <v>117.64999999999418</v>
      </c>
      <c r="AK27" s="52">
        <f>SUM($AJ$4:AJ27)</f>
        <v>37585.189999999988</v>
      </c>
    </row>
    <row r="28" spans="1:37" x14ac:dyDescent="0.45">
      <c r="A28" s="37">
        <v>43879</v>
      </c>
      <c r="B28" s="3">
        <v>32302.65</v>
      </c>
      <c r="C28" s="3">
        <v>30025.15</v>
      </c>
      <c r="D28" s="3">
        <v>28850.74</v>
      </c>
      <c r="E28" s="3">
        <f t="shared" si="0"/>
        <v>3451.91</v>
      </c>
      <c r="F28" s="38">
        <f t="shared" si="1"/>
        <v>0.11964719102525612</v>
      </c>
      <c r="G28" s="41">
        <f>B28-B27</f>
        <v>37.220000000001164</v>
      </c>
      <c r="H28" s="38">
        <f>(B28)/B27-1</f>
        <v>1.153556608419537E-3</v>
      </c>
      <c r="J28" s="37">
        <v>43879</v>
      </c>
      <c r="K28" s="3">
        <v>8800.0300000000007</v>
      </c>
      <c r="L28" s="57">
        <f>L27+400</f>
        <v>8200</v>
      </c>
      <c r="M28" s="43">
        <f t="shared" ref="M28:M59" si="17">K28-L28</f>
        <v>600.03000000000065</v>
      </c>
      <c r="N28" s="38">
        <f t="shared" si="6"/>
        <v>7.3174390243902598E-2</v>
      </c>
      <c r="O28" s="50">
        <f>K28-K27-400</f>
        <v>9.680000000000291</v>
      </c>
      <c r="P28" s="51">
        <f>(K28-400)/K27-1</f>
        <v>1.1537063412134785E-3</v>
      </c>
      <c r="R28" s="37">
        <v>43879</v>
      </c>
      <c r="S28" s="103"/>
      <c r="T28" s="101"/>
      <c r="U28" s="100"/>
      <c r="V28" s="102"/>
      <c r="W28" s="100"/>
      <c r="X28" s="102"/>
      <c r="Z28" s="37">
        <v>43879</v>
      </c>
      <c r="AA28" s="3">
        <f t="shared" si="3"/>
        <v>41102.68</v>
      </c>
      <c r="AB28" s="50">
        <f>AB27+400</f>
        <v>37050.740000000005</v>
      </c>
      <c r="AC28" s="3">
        <f t="shared" ref="AC28:AC91" si="18">E28+M28</f>
        <v>4051.9400000000005</v>
      </c>
      <c r="AD28" s="38">
        <f t="shared" si="7"/>
        <v>0.10936191827747566</v>
      </c>
      <c r="AE28" s="50">
        <f>AA28-AA27-400</f>
        <v>46.900000000001455</v>
      </c>
      <c r="AF28" s="51">
        <f>(AA28-400)/AA27-1</f>
        <v>1.1535875095742831E-3</v>
      </c>
      <c r="AI28" s="37">
        <v>44562</v>
      </c>
      <c r="AJ28" s="53">
        <f t="shared" si="9"/>
        <v>-8194.9199999999983</v>
      </c>
      <c r="AK28" s="52">
        <f>SUM($AJ$4:AJ28)</f>
        <v>29390.26999999999</v>
      </c>
    </row>
    <row r="29" spans="1:37" x14ac:dyDescent="0.45">
      <c r="A29" s="37">
        <v>43880</v>
      </c>
      <c r="B29" s="3">
        <v>32736.39</v>
      </c>
      <c r="C29" s="47">
        <f>C28+200</f>
        <v>30225.15</v>
      </c>
      <c r="D29" s="47">
        <f>D28+200</f>
        <v>29050.74</v>
      </c>
      <c r="E29" s="47">
        <f t="shared" si="0"/>
        <v>3685.6499999999978</v>
      </c>
      <c r="F29" s="38">
        <f t="shared" si="1"/>
        <v>0.12686940160560445</v>
      </c>
      <c r="G29" s="49">
        <f>B29-B28-200</f>
        <v>233.73999999999796</v>
      </c>
      <c r="H29" s="48">
        <f>(B29-200)/B28-1</f>
        <v>7.2359388471223696E-3</v>
      </c>
      <c r="J29" s="37">
        <v>43880</v>
      </c>
      <c r="K29" s="3">
        <v>8863.7099999999991</v>
      </c>
      <c r="L29" s="58">
        <v>8200</v>
      </c>
      <c r="M29" s="43">
        <f t="shared" si="17"/>
        <v>663.70999999999913</v>
      </c>
      <c r="N29" s="38">
        <f t="shared" si="6"/>
        <v>8.0940243902438924E-2</v>
      </c>
      <c r="O29" s="43">
        <f t="shared" ref="O29:O46" si="19">K29-K28</f>
        <v>63.679999999998472</v>
      </c>
      <c r="P29" s="38">
        <f t="shared" ref="P29:P46" si="20">K29/K28-1</f>
        <v>7.2363389670260236E-3</v>
      </c>
      <c r="R29" s="37">
        <v>43880</v>
      </c>
      <c r="S29" s="103"/>
      <c r="T29" s="101"/>
      <c r="U29" s="100"/>
      <c r="V29" s="102"/>
      <c r="W29" s="100"/>
      <c r="X29" s="102"/>
      <c r="Z29" s="37">
        <v>43880</v>
      </c>
      <c r="AA29" s="3">
        <f t="shared" si="3"/>
        <v>41600.1</v>
      </c>
      <c r="AB29" s="43">
        <f t="shared" ref="AB29:AB46" si="21">D29+L29</f>
        <v>37250.740000000005</v>
      </c>
      <c r="AC29" s="3">
        <f t="shared" si="18"/>
        <v>4349.3599999999969</v>
      </c>
      <c r="AD29" s="38">
        <f t="shared" si="7"/>
        <v>0.11675902277377559</v>
      </c>
      <c r="AE29" s="47">
        <f>AA29-AA28-200</f>
        <v>297.41999999999825</v>
      </c>
      <c r="AF29" s="48">
        <f>(AA29-200)/AA28-1</f>
        <v>7.2360245122702338E-3</v>
      </c>
      <c r="AI29" s="37">
        <v>44593</v>
      </c>
      <c r="AJ29" s="53">
        <f t="shared" si="9"/>
        <v>-4598.9499999999971</v>
      </c>
      <c r="AK29" s="52">
        <f>SUM($AJ$4:AJ29)</f>
        <v>24791.319999999992</v>
      </c>
    </row>
    <row r="30" spans="1:37" x14ac:dyDescent="0.45">
      <c r="A30" s="37">
        <v>43881</v>
      </c>
      <c r="B30" s="3">
        <v>32509.200000000001</v>
      </c>
      <c r="C30" s="3">
        <v>30225.15</v>
      </c>
      <c r="D30" s="3">
        <v>29050.74</v>
      </c>
      <c r="E30" s="3">
        <f t="shared" si="0"/>
        <v>3458.4599999999991</v>
      </c>
      <c r="F30" s="38">
        <f t="shared" si="1"/>
        <v>0.11904894677381717</v>
      </c>
      <c r="G30" s="41">
        <f>B30-B29</f>
        <v>-227.18999999999869</v>
      </c>
      <c r="H30" s="38">
        <f>(B30)/B29-1</f>
        <v>-6.9399833029848423E-3</v>
      </c>
      <c r="J30" s="37">
        <v>43881</v>
      </c>
      <c r="K30" s="3">
        <v>8802.19</v>
      </c>
      <c r="L30" s="58">
        <v>8200</v>
      </c>
      <c r="M30" s="43">
        <f t="shared" si="17"/>
        <v>602.19000000000051</v>
      </c>
      <c r="N30" s="38">
        <f t="shared" si="6"/>
        <v>7.3437804878048851E-2</v>
      </c>
      <c r="O30" s="43">
        <f t="shared" si="19"/>
        <v>-61.519999999998618</v>
      </c>
      <c r="P30" s="38">
        <f t="shared" si="20"/>
        <v>-6.9406602878476775E-3</v>
      </c>
      <c r="R30" s="37">
        <v>43881</v>
      </c>
      <c r="S30" s="103"/>
      <c r="T30" s="101"/>
      <c r="U30" s="100"/>
      <c r="V30" s="102"/>
      <c r="W30" s="100"/>
      <c r="X30" s="102"/>
      <c r="Z30" s="37">
        <v>43881</v>
      </c>
      <c r="AA30" s="3">
        <f t="shared" si="3"/>
        <v>41311.39</v>
      </c>
      <c r="AB30" s="43">
        <f t="shared" si="21"/>
        <v>37250.740000000005</v>
      </c>
      <c r="AC30" s="3">
        <f t="shared" si="18"/>
        <v>4060.6499999999996</v>
      </c>
      <c r="AD30" s="38">
        <f t="shared" si="7"/>
        <v>0.10900857271560227</v>
      </c>
      <c r="AE30" s="3">
        <f>AA30-AA29</f>
        <v>-288.70999999999913</v>
      </c>
      <c r="AF30" s="38">
        <f>(AA30)/AA29-1</f>
        <v>-6.9401275477702917E-3</v>
      </c>
      <c r="AI30" s="37">
        <v>44621</v>
      </c>
      <c r="AJ30" s="53">
        <f t="shared" si="9"/>
        <v>2603.2399999999907</v>
      </c>
      <c r="AK30" s="52">
        <f>SUM($AJ$4:AJ30)</f>
        <v>27394.559999999983</v>
      </c>
    </row>
    <row r="31" spans="1:37" x14ac:dyDescent="0.45">
      <c r="A31" s="37">
        <v>43882</v>
      </c>
      <c r="B31" s="3">
        <v>31800.85</v>
      </c>
      <c r="C31" s="3">
        <v>30225.15</v>
      </c>
      <c r="D31" s="3">
        <v>29050.74</v>
      </c>
      <c r="E31" s="3">
        <f t="shared" si="0"/>
        <v>2750.1099999999969</v>
      </c>
      <c r="F31" s="38">
        <f t="shared" si="1"/>
        <v>9.4665746896636538E-2</v>
      </c>
      <c r="G31" s="41">
        <f>B31-B30</f>
        <v>-708.35000000000218</v>
      </c>
      <c r="H31" s="38">
        <f>(B31)/B30-1</f>
        <v>-2.1789216590995863E-2</v>
      </c>
      <c r="J31" s="37">
        <v>43882</v>
      </c>
      <c r="K31" s="3">
        <v>8610.4</v>
      </c>
      <c r="L31" s="58">
        <v>8200</v>
      </c>
      <c r="M31" s="43">
        <f t="shared" si="17"/>
        <v>410.39999999999964</v>
      </c>
      <c r="N31" s="38">
        <f t="shared" si="6"/>
        <v>5.0048780487804923E-2</v>
      </c>
      <c r="O31" s="43">
        <f t="shared" si="19"/>
        <v>-191.79000000000087</v>
      </c>
      <c r="P31" s="38">
        <f t="shared" si="20"/>
        <v>-2.1788895717997581E-2</v>
      </c>
      <c r="R31" s="37">
        <v>43882</v>
      </c>
      <c r="S31" s="103"/>
      <c r="T31" s="101"/>
      <c r="U31" s="100"/>
      <c r="V31" s="102"/>
      <c r="W31" s="100"/>
      <c r="X31" s="102"/>
      <c r="Z31" s="37">
        <v>43882</v>
      </c>
      <c r="AA31" s="3">
        <f t="shared" si="3"/>
        <v>40411.25</v>
      </c>
      <c r="AB31" s="43">
        <f t="shared" si="21"/>
        <v>37250.740000000005</v>
      </c>
      <c r="AC31" s="3">
        <f t="shared" si="18"/>
        <v>3160.5099999999966</v>
      </c>
      <c r="AD31" s="38">
        <f t="shared" si="7"/>
        <v>8.4844220544343374E-2</v>
      </c>
      <c r="AE31" s="3">
        <f>AA31-AA30</f>
        <v>-900.13999999999942</v>
      </c>
      <c r="AF31" s="38">
        <f>(AA31)/AA30-1</f>
        <v>-2.1789148222802424E-2</v>
      </c>
      <c r="AI31" s="37">
        <v>44652</v>
      </c>
      <c r="AJ31" s="53">
        <f t="shared" si="9"/>
        <v>-10492.469999999987</v>
      </c>
      <c r="AK31" s="52">
        <f>SUM($AJ$4:AJ31)</f>
        <v>16902.089999999997</v>
      </c>
    </row>
    <row r="32" spans="1:37" x14ac:dyDescent="0.45">
      <c r="A32" s="37">
        <v>43885</v>
      </c>
      <c r="B32" s="3">
        <v>30735.21</v>
      </c>
      <c r="C32" s="3">
        <v>30225.15</v>
      </c>
      <c r="D32" s="3">
        <v>29050.74</v>
      </c>
      <c r="E32" s="3">
        <f t="shared" si="0"/>
        <v>1684.4699999999975</v>
      </c>
      <c r="F32" s="38">
        <f t="shared" si="1"/>
        <v>5.7983720896610524E-2</v>
      </c>
      <c r="G32" s="41">
        <f>B32-B31</f>
        <v>-1065.6399999999994</v>
      </c>
      <c r="H32" s="38">
        <f>(B32)/B31-1</f>
        <v>-3.3509796121801716E-2</v>
      </c>
      <c r="J32" s="37">
        <v>43885</v>
      </c>
      <c r="K32" s="3">
        <v>8321.8700000000008</v>
      </c>
      <c r="L32" s="58">
        <v>8200</v>
      </c>
      <c r="M32" s="43">
        <f t="shared" si="17"/>
        <v>121.8700000000008</v>
      </c>
      <c r="N32" s="38">
        <f t="shared" si="6"/>
        <v>1.4862195121951416E-2</v>
      </c>
      <c r="O32" s="43">
        <f t="shared" si="19"/>
        <v>-288.52999999999884</v>
      </c>
      <c r="P32" s="38">
        <f t="shared" si="20"/>
        <v>-3.3509476911641634E-2</v>
      </c>
      <c r="R32" s="37">
        <v>43885</v>
      </c>
      <c r="S32" s="103"/>
      <c r="T32" s="101"/>
      <c r="U32" s="100"/>
      <c r="V32" s="102"/>
      <c r="W32" s="100"/>
      <c r="X32" s="102"/>
      <c r="Z32" s="37">
        <v>43885</v>
      </c>
      <c r="AA32" s="3">
        <f t="shared" si="3"/>
        <v>39057.08</v>
      </c>
      <c r="AB32" s="43">
        <f t="shared" si="21"/>
        <v>37250.740000000005</v>
      </c>
      <c r="AC32" s="3">
        <f t="shared" si="18"/>
        <v>1806.3399999999983</v>
      </c>
      <c r="AD32" s="38">
        <f t="shared" si="7"/>
        <v>4.8491385674485743E-2</v>
      </c>
      <c r="AE32" s="3">
        <f>AA32-AA31</f>
        <v>-1354.1699999999983</v>
      </c>
      <c r="AF32" s="38">
        <f>(AA32)/AA31-1</f>
        <v>-3.3509728107890657E-2</v>
      </c>
      <c r="AI32" s="37">
        <v>44682</v>
      </c>
      <c r="AJ32" s="53">
        <f t="shared" si="9"/>
        <v>-2675.4199999999983</v>
      </c>
      <c r="AK32" s="52">
        <f>SUM($AJ$4:AJ32)</f>
        <v>14226.669999999998</v>
      </c>
    </row>
    <row r="33" spans="1:37" x14ac:dyDescent="0.45">
      <c r="A33" s="37">
        <v>43886</v>
      </c>
      <c r="B33" s="3">
        <v>29918.799999999999</v>
      </c>
      <c r="C33" s="3">
        <v>30225.15</v>
      </c>
      <c r="D33" s="3">
        <v>29050.74</v>
      </c>
      <c r="E33" s="3">
        <f t="shared" si="0"/>
        <v>868.05999999999767</v>
      </c>
      <c r="F33" s="38">
        <f t="shared" si="1"/>
        <v>2.9880822312959854E-2</v>
      </c>
      <c r="G33" s="41">
        <f>B33-B32</f>
        <v>-816.40999999999985</v>
      </c>
      <c r="H33" s="38">
        <f>(B33)/B32-1</f>
        <v>-2.6562694707470635E-2</v>
      </c>
      <c r="J33" s="37">
        <v>43886</v>
      </c>
      <c r="K33" s="3">
        <v>8100.82</v>
      </c>
      <c r="L33" s="58">
        <v>8200</v>
      </c>
      <c r="M33" s="43">
        <f t="shared" si="17"/>
        <v>-99.180000000000291</v>
      </c>
      <c r="N33" s="38">
        <f t="shared" si="6"/>
        <v>-1.2095121951219534E-2</v>
      </c>
      <c r="O33" s="43">
        <f t="shared" si="19"/>
        <v>-221.05000000000109</v>
      </c>
      <c r="P33" s="38">
        <f t="shared" si="20"/>
        <v>-2.6562539429239029E-2</v>
      </c>
      <c r="R33" s="37">
        <v>43886</v>
      </c>
      <c r="S33" s="103"/>
      <c r="T33" s="101"/>
      <c r="U33" s="100"/>
      <c r="V33" s="102"/>
      <c r="W33" s="100"/>
      <c r="X33" s="102"/>
      <c r="Z33" s="37">
        <v>43886</v>
      </c>
      <c r="AA33" s="3">
        <f t="shared" si="3"/>
        <v>38019.619999999995</v>
      </c>
      <c r="AB33" s="43">
        <f t="shared" si="21"/>
        <v>37250.740000000005</v>
      </c>
      <c r="AC33" s="3">
        <f t="shared" si="18"/>
        <v>768.87999999999738</v>
      </c>
      <c r="AD33" s="38">
        <f t="shared" si="7"/>
        <v>2.0640663782786284E-2</v>
      </c>
      <c r="AE33" s="3">
        <f>AA33-AA32</f>
        <v>-1037.4600000000064</v>
      </c>
      <c r="AF33" s="38">
        <f>(AA33)/AA32-1</f>
        <v>-2.6562661622425598E-2</v>
      </c>
      <c r="AI33" s="37">
        <v>44713</v>
      </c>
      <c r="AJ33" s="53">
        <f t="shared" si="9"/>
        <v>-5906.3699999999953</v>
      </c>
      <c r="AK33" s="52">
        <f>SUM($AJ$4:AJ33)</f>
        <v>8320.3000000000029</v>
      </c>
    </row>
    <row r="34" spans="1:37" x14ac:dyDescent="0.45">
      <c r="A34" s="37">
        <v>43887</v>
      </c>
      <c r="B34" s="3">
        <v>30297.45</v>
      </c>
      <c r="C34" s="47">
        <f>C33+200</f>
        <v>30425.15</v>
      </c>
      <c r="D34" s="47">
        <f>D33+200</f>
        <v>29250.74</v>
      </c>
      <c r="E34" s="47">
        <f t="shared" si="0"/>
        <v>1046.7099999999991</v>
      </c>
      <c r="F34" s="38">
        <f t="shared" si="1"/>
        <v>3.5784051959027341E-2</v>
      </c>
      <c r="G34" s="49">
        <f>B34-B33-200</f>
        <v>178.65000000000146</v>
      </c>
      <c r="H34" s="48">
        <f>(B34-200)/B33-1</f>
        <v>5.9711619449978048E-3</v>
      </c>
      <c r="J34" s="37">
        <v>43887</v>
      </c>
      <c r="K34" s="3">
        <v>8149.19</v>
      </c>
      <c r="L34" s="58">
        <v>8200</v>
      </c>
      <c r="M34" s="43">
        <f t="shared" si="17"/>
        <v>-50.8100000000004</v>
      </c>
      <c r="N34" s="38">
        <f t="shared" si="6"/>
        <v>-6.1963414634146341E-3</v>
      </c>
      <c r="O34" s="43">
        <f t="shared" si="19"/>
        <v>48.369999999999891</v>
      </c>
      <c r="P34" s="38">
        <f t="shared" si="20"/>
        <v>5.9710004666193583E-3</v>
      </c>
      <c r="R34" s="37">
        <v>43887</v>
      </c>
      <c r="S34" s="103"/>
      <c r="T34" s="101"/>
      <c r="U34" s="100"/>
      <c r="V34" s="102"/>
      <c r="W34" s="100"/>
      <c r="X34" s="102"/>
      <c r="Z34" s="37">
        <v>43887</v>
      </c>
      <c r="AA34" s="3">
        <f t="shared" si="3"/>
        <v>38446.639999999999</v>
      </c>
      <c r="AB34" s="43">
        <f t="shared" si="21"/>
        <v>37450.740000000005</v>
      </c>
      <c r="AC34" s="3">
        <f t="shared" si="18"/>
        <v>995.89999999999873</v>
      </c>
      <c r="AD34" s="38">
        <f t="shared" si="7"/>
        <v>2.6592264932548515E-2</v>
      </c>
      <c r="AE34" s="47">
        <f>AA34-AA33-200</f>
        <v>227.02000000000407</v>
      </c>
      <c r="AF34" s="48">
        <f>(AA34-200)/AA33-1</f>
        <v>5.9711275388865115E-3</v>
      </c>
      <c r="AI34" s="37">
        <v>44743</v>
      </c>
      <c r="AJ34" s="53">
        <f t="shared" si="9"/>
        <v>4102.0299999999988</v>
      </c>
      <c r="AK34" s="52">
        <f>SUM($AJ$4:AJ34)</f>
        <v>12422.330000000002</v>
      </c>
    </row>
    <row r="35" spans="1:37" x14ac:dyDescent="0.45">
      <c r="A35" s="37">
        <v>43888</v>
      </c>
      <c r="B35" s="3">
        <v>28944.62</v>
      </c>
      <c r="C35" s="3">
        <v>30425.15</v>
      </c>
      <c r="D35" s="3">
        <v>29250.74</v>
      </c>
      <c r="E35" s="3">
        <f t="shared" si="0"/>
        <v>-306.12000000000262</v>
      </c>
      <c r="F35" s="38">
        <f t="shared" si="1"/>
        <v>-1.0465376260566539E-2</v>
      </c>
      <c r="G35" s="41">
        <f>B35-B34</f>
        <v>-1352.8300000000017</v>
      </c>
      <c r="H35" s="38">
        <f>(B35)/B34-1</f>
        <v>-4.4651612594459378E-2</v>
      </c>
      <c r="J35" s="37">
        <v>43888</v>
      </c>
      <c r="K35" s="3">
        <v>7785.31</v>
      </c>
      <c r="L35" s="58">
        <v>8200</v>
      </c>
      <c r="M35" s="43">
        <f t="shared" si="17"/>
        <v>-414.6899999999996</v>
      </c>
      <c r="N35" s="38">
        <f t="shared" si="6"/>
        <v>-5.057195121951219E-2</v>
      </c>
      <c r="O35" s="43">
        <f t="shared" si="19"/>
        <v>-363.8799999999992</v>
      </c>
      <c r="P35" s="38">
        <f t="shared" si="20"/>
        <v>-4.4652290595752375E-2</v>
      </c>
      <c r="R35" s="37">
        <v>43888</v>
      </c>
      <c r="S35" s="103"/>
      <c r="T35" s="101"/>
      <c r="U35" s="100"/>
      <c r="V35" s="102"/>
      <c r="W35" s="100"/>
      <c r="X35" s="102"/>
      <c r="Z35" s="37">
        <v>43888</v>
      </c>
      <c r="AA35" s="3">
        <f t="shared" si="3"/>
        <v>36729.93</v>
      </c>
      <c r="AB35" s="43">
        <f t="shared" si="21"/>
        <v>37450.740000000005</v>
      </c>
      <c r="AC35" s="3">
        <f t="shared" si="18"/>
        <v>-720.81000000000222</v>
      </c>
      <c r="AD35" s="38">
        <f t="shared" si="7"/>
        <v>-1.9246882705121537E-2</v>
      </c>
      <c r="AE35" s="3">
        <f>AA35-AA34</f>
        <v>-1716.7099999999991</v>
      </c>
      <c r="AF35" s="38">
        <f>(AA35)/AA34-1</f>
        <v>-4.4651756304322054E-2</v>
      </c>
      <c r="AI35" s="37">
        <v>44774</v>
      </c>
      <c r="AJ35" s="53">
        <f t="shared" si="9"/>
        <v>-2514.8800000000047</v>
      </c>
      <c r="AK35" s="52">
        <f>SUM($AJ$4:AJ35)</f>
        <v>9907.4499999999971</v>
      </c>
    </row>
    <row r="36" spans="1:37" x14ac:dyDescent="0.45">
      <c r="A36" s="37">
        <v>43889</v>
      </c>
      <c r="B36" s="3">
        <v>29121.32</v>
      </c>
      <c r="C36" s="3">
        <v>30425.15</v>
      </c>
      <c r="D36" s="3">
        <v>29250.74</v>
      </c>
      <c r="E36" s="3">
        <f t="shared" si="0"/>
        <v>-129.42000000000189</v>
      </c>
      <c r="F36" s="38">
        <f t="shared" si="1"/>
        <v>-4.4245034484597934E-3</v>
      </c>
      <c r="G36" s="41">
        <f>B36-B35</f>
        <v>176.70000000000073</v>
      </c>
      <c r="H36" s="38">
        <f>(B36)/B35-1</f>
        <v>6.1047614375313586E-3</v>
      </c>
      <c r="J36" s="37">
        <v>43889</v>
      </c>
      <c r="K36" s="3">
        <v>7832.84</v>
      </c>
      <c r="L36" s="58">
        <v>8200</v>
      </c>
      <c r="M36" s="43">
        <f t="shared" si="17"/>
        <v>-367.15999999999985</v>
      </c>
      <c r="N36" s="38">
        <f t="shared" si="6"/>
        <v>-4.4775609756097512E-2</v>
      </c>
      <c r="O36" s="43">
        <f t="shared" si="19"/>
        <v>47.529999999999745</v>
      </c>
      <c r="P36" s="38">
        <f t="shared" si="20"/>
        <v>6.1050876586801195E-3</v>
      </c>
      <c r="R36" s="37">
        <v>43889</v>
      </c>
      <c r="S36" s="103"/>
      <c r="T36" s="101"/>
      <c r="U36" s="100"/>
      <c r="V36" s="102"/>
      <c r="W36" s="100"/>
      <c r="X36" s="102"/>
      <c r="Z36" s="37">
        <v>43889</v>
      </c>
      <c r="AA36" s="3">
        <f t="shared" si="3"/>
        <v>36954.160000000003</v>
      </c>
      <c r="AB36" s="43">
        <f t="shared" si="21"/>
        <v>37450.740000000005</v>
      </c>
      <c r="AC36" s="3">
        <f t="shared" si="18"/>
        <v>-496.58000000000175</v>
      </c>
      <c r="AD36" s="38">
        <f t="shared" si="7"/>
        <v>-1.3259551079631615E-2</v>
      </c>
      <c r="AE36" s="3">
        <f>AA36-AA35</f>
        <v>224.2300000000032</v>
      </c>
      <c r="AF36" s="38">
        <f>(AA36)/AA35-1</f>
        <v>6.1048305836683969E-3</v>
      </c>
      <c r="AI36" s="37">
        <v>44805</v>
      </c>
      <c r="AJ36" s="53">
        <f t="shared" si="9"/>
        <v>-3364.6600000000035</v>
      </c>
      <c r="AK36" s="52">
        <f>SUM($AJ$4:AJ36)</f>
        <v>6542.7899999999936</v>
      </c>
    </row>
    <row r="37" spans="1:37" x14ac:dyDescent="0.45">
      <c r="A37" s="37">
        <v>43892</v>
      </c>
      <c r="B37" s="3">
        <v>30348.85</v>
      </c>
      <c r="C37" s="3">
        <v>30425.15</v>
      </c>
      <c r="D37" s="3">
        <v>29250.74</v>
      </c>
      <c r="E37" s="3">
        <f t="shared" si="0"/>
        <v>1098.1099999999969</v>
      </c>
      <c r="F37" s="38">
        <f t="shared" si="1"/>
        <v>3.7541272460115405E-2</v>
      </c>
      <c r="G37" s="41">
        <f>B37-B36</f>
        <v>1227.5299999999988</v>
      </c>
      <c r="H37" s="38">
        <f>(B37)/B36-1</f>
        <v>4.215227881153738E-2</v>
      </c>
      <c r="J37" s="37">
        <v>43892</v>
      </c>
      <c r="K37" s="3">
        <v>8163.01</v>
      </c>
      <c r="L37" s="58">
        <v>8200</v>
      </c>
      <c r="M37" s="43">
        <f t="shared" si="17"/>
        <v>-36.989999999999782</v>
      </c>
      <c r="N37" s="38">
        <f t="shared" si="6"/>
        <v>-4.5109756097561071E-3</v>
      </c>
      <c r="O37" s="43">
        <f t="shared" si="19"/>
        <v>330.17000000000007</v>
      </c>
      <c r="P37" s="38">
        <f t="shared" si="20"/>
        <v>4.2152016382308366E-2</v>
      </c>
      <c r="R37" s="37">
        <v>43892</v>
      </c>
      <c r="S37" s="103"/>
      <c r="T37" s="101"/>
      <c r="U37" s="100"/>
      <c r="V37" s="102"/>
      <c r="W37" s="100"/>
      <c r="X37" s="102"/>
      <c r="Z37" s="37">
        <v>43892</v>
      </c>
      <c r="AA37" s="3">
        <f t="shared" si="3"/>
        <v>38511.86</v>
      </c>
      <c r="AB37" s="43">
        <f t="shared" si="21"/>
        <v>37450.740000000005</v>
      </c>
      <c r="AC37" s="3">
        <f t="shared" si="18"/>
        <v>1061.1199999999972</v>
      </c>
      <c r="AD37" s="38">
        <f t="shared" si="7"/>
        <v>2.8333752550683711E-2</v>
      </c>
      <c r="AE37" s="3">
        <f>AA37-AA36</f>
        <v>1557.6999999999971</v>
      </c>
      <c r="AF37" s="38">
        <f>(AA37)/AA36-1</f>
        <v>4.215222318678058E-2</v>
      </c>
      <c r="AI37" s="37">
        <v>44835</v>
      </c>
      <c r="AJ37" s="53">
        <f t="shared" ref="AJ37:AJ63" si="22">SUMIFS($AE$4:$AE$10376,$Z$4:$Z$10376,"&gt;="&amp;AI37,$Z$4:$Z$10376,"&lt;="&amp;EOMONTH(AI37,0))</f>
        <v>2773.0599999999977</v>
      </c>
      <c r="AK37" s="52">
        <f>SUM($AJ$4:AJ37)</f>
        <v>9315.8499999999913</v>
      </c>
    </row>
    <row r="38" spans="1:37" x14ac:dyDescent="0.45">
      <c r="A38" s="37">
        <v>43893</v>
      </c>
      <c r="B38" s="3">
        <v>29467.87</v>
      </c>
      <c r="C38" s="3">
        <v>30425.15</v>
      </c>
      <c r="D38" s="3">
        <v>29250.74</v>
      </c>
      <c r="E38" s="3">
        <f t="shared" si="0"/>
        <v>217.12999999999738</v>
      </c>
      <c r="F38" s="38">
        <f t="shared" si="1"/>
        <v>7.4230600661726598E-3</v>
      </c>
      <c r="G38" s="41">
        <f>B38-B37</f>
        <v>-880.97999999999956</v>
      </c>
      <c r="H38" s="38">
        <f>(B38)/B37-1</f>
        <v>-2.9028447535903279E-2</v>
      </c>
      <c r="J38" s="37">
        <v>43893</v>
      </c>
      <c r="K38" s="3">
        <v>7926.05</v>
      </c>
      <c r="L38" s="58">
        <v>8200</v>
      </c>
      <c r="M38" s="43">
        <f t="shared" si="17"/>
        <v>-273.94999999999982</v>
      </c>
      <c r="N38" s="38">
        <f t="shared" si="6"/>
        <v>-3.34085365853658E-2</v>
      </c>
      <c r="O38" s="43">
        <f t="shared" si="19"/>
        <v>-236.96000000000004</v>
      </c>
      <c r="P38" s="38">
        <f t="shared" si="20"/>
        <v>-2.9028507866583508E-2</v>
      </c>
      <c r="R38" s="37">
        <v>43893</v>
      </c>
      <c r="S38" s="103"/>
      <c r="T38" s="101"/>
      <c r="U38" s="100"/>
      <c r="V38" s="102"/>
      <c r="W38" s="100"/>
      <c r="X38" s="102"/>
      <c r="Z38" s="37">
        <v>43893</v>
      </c>
      <c r="AA38" s="3">
        <f t="shared" si="3"/>
        <v>37393.919999999998</v>
      </c>
      <c r="AB38" s="43">
        <f t="shared" si="21"/>
        <v>37450.740000000005</v>
      </c>
      <c r="AC38" s="3">
        <f t="shared" si="18"/>
        <v>-56.820000000002437</v>
      </c>
      <c r="AD38" s="38">
        <f t="shared" si="7"/>
        <v>-1.5171929847048737E-3</v>
      </c>
      <c r="AE38" s="3">
        <f>AA38-AA37</f>
        <v>-1117.9400000000023</v>
      </c>
      <c r="AF38" s="38">
        <f>(AA38)/AA37-1</f>
        <v>-2.9028460323651029E-2</v>
      </c>
      <c r="AI38" s="37">
        <v>44866</v>
      </c>
      <c r="AJ38" s="53">
        <f t="shared" si="22"/>
        <v>3489.0500000000029</v>
      </c>
      <c r="AK38" s="52">
        <f>SUM($AJ$4:AJ38)</f>
        <v>12804.899999999994</v>
      </c>
    </row>
    <row r="39" spans="1:37" x14ac:dyDescent="0.45">
      <c r="A39" s="37">
        <v>43894</v>
      </c>
      <c r="B39" s="3">
        <v>30928.03</v>
      </c>
      <c r="C39" s="47">
        <f>C38+200</f>
        <v>30625.15</v>
      </c>
      <c r="D39" s="47">
        <f>D38+200</f>
        <v>29450.74</v>
      </c>
      <c r="E39" s="47">
        <f t="shared" si="0"/>
        <v>1477.2899999999972</v>
      </c>
      <c r="F39" s="38">
        <f t="shared" si="1"/>
        <v>5.016138813489901E-2</v>
      </c>
      <c r="G39" s="49">
        <f>B39-B38-200</f>
        <v>1260.1599999999999</v>
      </c>
      <c r="H39" s="48">
        <f>(B39-200)/B38-1</f>
        <v>4.2763864507343152E-2</v>
      </c>
      <c r="J39" s="37">
        <v>43894</v>
      </c>
      <c r="K39" s="3">
        <v>8265</v>
      </c>
      <c r="L39" s="58">
        <v>8200</v>
      </c>
      <c r="M39" s="43">
        <f t="shared" si="17"/>
        <v>65</v>
      </c>
      <c r="N39" s="38">
        <f t="shared" si="6"/>
        <v>7.9268292682925789E-3</v>
      </c>
      <c r="O39" s="43">
        <f t="shared" si="19"/>
        <v>338.94999999999982</v>
      </c>
      <c r="P39" s="38">
        <f t="shared" si="20"/>
        <v>4.2764050188933922E-2</v>
      </c>
      <c r="R39" s="37">
        <v>43894</v>
      </c>
      <c r="S39" s="103"/>
      <c r="T39" s="101"/>
      <c r="U39" s="100"/>
      <c r="V39" s="102"/>
      <c r="W39" s="100"/>
      <c r="X39" s="102"/>
      <c r="Z39" s="37">
        <v>43894</v>
      </c>
      <c r="AA39" s="3">
        <f t="shared" si="3"/>
        <v>39193.03</v>
      </c>
      <c r="AB39" s="43">
        <f t="shared" si="21"/>
        <v>37650.740000000005</v>
      </c>
      <c r="AC39" s="3">
        <f t="shared" si="18"/>
        <v>1542.2899999999972</v>
      </c>
      <c r="AD39" s="38">
        <f t="shared" si="7"/>
        <v>4.096307270454691E-2</v>
      </c>
      <c r="AE39" s="47">
        <f>AA39-AA38-200</f>
        <v>1599.1100000000006</v>
      </c>
      <c r="AF39" s="48">
        <f>(AA39-200)/AA38-1</f>
        <v>4.2763903864585506E-2</v>
      </c>
      <c r="AI39" s="37">
        <v>44896</v>
      </c>
      <c r="AJ39" s="53">
        <f t="shared" si="22"/>
        <v>-3215.0200000000041</v>
      </c>
      <c r="AK39" s="52">
        <f>SUM($AJ$4:AJ39)</f>
        <v>9589.8799999999901</v>
      </c>
    </row>
    <row r="40" spans="1:37" x14ac:dyDescent="0.45">
      <c r="A40" s="37">
        <v>43895</v>
      </c>
      <c r="B40" s="3">
        <v>30036.67</v>
      </c>
      <c r="C40" s="3">
        <v>30625.15</v>
      </c>
      <c r="D40" s="3">
        <v>29450.74</v>
      </c>
      <c r="E40" s="3">
        <f t="shared" si="0"/>
        <v>585.92999999999665</v>
      </c>
      <c r="F40" s="38">
        <f t="shared" si="1"/>
        <v>1.9895255603084916E-2</v>
      </c>
      <c r="G40" s="41">
        <f>B40-B39</f>
        <v>-891.36000000000058</v>
      </c>
      <c r="H40" s="38">
        <f>(B40)/B39-1</f>
        <v>-2.8820458335044319E-2</v>
      </c>
      <c r="J40" s="37">
        <v>43895</v>
      </c>
      <c r="K40" s="3">
        <v>8026.8</v>
      </c>
      <c r="L40" s="58">
        <v>8200</v>
      </c>
      <c r="M40" s="43">
        <f t="shared" si="17"/>
        <v>-173.19999999999982</v>
      </c>
      <c r="N40" s="38">
        <f t="shared" si="6"/>
        <v>-2.1121951219512214E-2</v>
      </c>
      <c r="O40" s="43">
        <f t="shared" si="19"/>
        <v>-238.19999999999982</v>
      </c>
      <c r="P40" s="38">
        <f t="shared" si="20"/>
        <v>-2.8820326678765884E-2</v>
      </c>
      <c r="R40" s="37">
        <v>43895</v>
      </c>
      <c r="S40" s="103"/>
      <c r="T40" s="101"/>
      <c r="U40" s="100"/>
      <c r="V40" s="102"/>
      <c r="W40" s="100"/>
      <c r="X40" s="102"/>
      <c r="Z40" s="37">
        <v>43895</v>
      </c>
      <c r="AA40" s="3">
        <f t="shared" si="3"/>
        <v>38063.47</v>
      </c>
      <c r="AB40" s="43">
        <f t="shared" si="21"/>
        <v>37650.740000000005</v>
      </c>
      <c r="AC40" s="3">
        <f t="shared" si="18"/>
        <v>412.72999999999683</v>
      </c>
      <c r="AD40" s="38">
        <f t="shared" si="7"/>
        <v>1.096206874021588E-2</v>
      </c>
      <c r="AE40" s="3">
        <f>AA40-AA39</f>
        <v>-1129.5599999999977</v>
      </c>
      <c r="AF40" s="38">
        <f>(AA40)/AA39-1</f>
        <v>-2.8820430571456113E-2</v>
      </c>
      <c r="AG40" s="75"/>
      <c r="AH40" s="75"/>
      <c r="AI40" s="37">
        <v>44927</v>
      </c>
      <c r="AJ40" s="53">
        <f t="shared" si="22"/>
        <v>4334.2400000000052</v>
      </c>
      <c r="AK40" s="52">
        <f>SUM($AJ$4:AJ40)</f>
        <v>13924.119999999995</v>
      </c>
    </row>
    <row r="41" spans="1:37" x14ac:dyDescent="0.45">
      <c r="A41" s="37">
        <v>43896</v>
      </c>
      <c r="B41" s="3">
        <v>29541.35</v>
      </c>
      <c r="C41" s="3">
        <v>30625.15</v>
      </c>
      <c r="D41" s="3">
        <v>29450.74</v>
      </c>
      <c r="E41" s="3">
        <f t="shared" si="0"/>
        <v>90.609999999996944</v>
      </c>
      <c r="F41" s="38">
        <f t="shared" si="1"/>
        <v>3.0766629293523806E-3</v>
      </c>
      <c r="G41" s="41">
        <f>B41-B40</f>
        <v>-495.31999999999971</v>
      </c>
      <c r="H41" s="38">
        <f>(B41)/B40-1</f>
        <v>-1.6490509766894923E-2</v>
      </c>
      <c r="J41" s="37">
        <v>43896</v>
      </c>
      <c r="K41" s="3">
        <v>7894.44</v>
      </c>
      <c r="L41" s="58">
        <v>8200</v>
      </c>
      <c r="M41" s="43">
        <f t="shared" si="17"/>
        <v>-305.5600000000004</v>
      </c>
      <c r="N41" s="38">
        <f t="shared" si="6"/>
        <v>-3.7263414634146397E-2</v>
      </c>
      <c r="O41" s="43">
        <f t="shared" si="19"/>
        <v>-132.36000000000058</v>
      </c>
      <c r="P41" s="38">
        <f t="shared" si="20"/>
        <v>-1.6489759306323903E-2</v>
      </c>
      <c r="R41" s="37">
        <v>43896</v>
      </c>
      <c r="S41" s="103"/>
      <c r="T41" s="101"/>
      <c r="U41" s="100"/>
      <c r="V41" s="102"/>
      <c r="W41" s="100"/>
      <c r="X41" s="102"/>
      <c r="Z41" s="37">
        <v>43896</v>
      </c>
      <c r="AA41" s="3">
        <f t="shared" si="3"/>
        <v>37435.79</v>
      </c>
      <c r="AB41" s="43">
        <f t="shared" si="21"/>
        <v>37650.740000000005</v>
      </c>
      <c r="AC41" s="3">
        <f t="shared" si="18"/>
        <v>-214.95000000000346</v>
      </c>
      <c r="AD41" s="38">
        <f t="shared" si="7"/>
        <v>-5.7090511368436125E-3</v>
      </c>
      <c r="AE41" s="3">
        <f>AA41-AA40</f>
        <v>-627.68000000000029</v>
      </c>
      <c r="AF41" s="38">
        <f>(AA41)/AA40-1</f>
        <v>-1.6490351510253798E-2</v>
      </c>
      <c r="AG41" s="75"/>
      <c r="AH41" s="75"/>
      <c r="AI41" s="37">
        <v>44958</v>
      </c>
      <c r="AJ41" s="53">
        <f t="shared" si="22"/>
        <v>-1113.0699999999924</v>
      </c>
      <c r="AK41" s="52">
        <f>SUM($AJ$4:AJ41)</f>
        <v>12811.050000000003</v>
      </c>
    </row>
    <row r="42" spans="1:37" x14ac:dyDescent="0.45">
      <c r="A42" s="37">
        <v>43899</v>
      </c>
      <c r="B42" s="3">
        <v>28034.57</v>
      </c>
      <c r="C42" s="3">
        <v>30625.15</v>
      </c>
      <c r="D42" s="3">
        <v>29450.74</v>
      </c>
      <c r="E42" s="3">
        <f t="shared" si="0"/>
        <v>-1416.1700000000019</v>
      </c>
      <c r="F42" s="38">
        <f t="shared" si="1"/>
        <v>-4.8086058279011024E-2</v>
      </c>
      <c r="G42" s="41">
        <f>B42-B41</f>
        <v>-1506.7799999999988</v>
      </c>
      <c r="H42" s="38">
        <f>(B42)/B41-1</f>
        <v>-5.1005793574091851E-2</v>
      </c>
      <c r="J42" s="37">
        <v>43899</v>
      </c>
      <c r="K42" s="3">
        <v>7491.77</v>
      </c>
      <c r="L42" s="58">
        <v>8200</v>
      </c>
      <c r="M42" s="43">
        <f t="shared" si="17"/>
        <v>-708.22999999999956</v>
      </c>
      <c r="N42" s="38">
        <f t="shared" si="6"/>
        <v>-8.63695121951219E-2</v>
      </c>
      <c r="O42" s="43">
        <f t="shared" si="19"/>
        <v>-402.66999999999916</v>
      </c>
      <c r="P42" s="38">
        <f t="shared" si="20"/>
        <v>-5.1006784521764548E-2</v>
      </c>
      <c r="R42" s="37">
        <v>43899</v>
      </c>
      <c r="S42" s="103"/>
      <c r="T42" s="101"/>
      <c r="U42" s="100"/>
      <c r="V42" s="102"/>
      <c r="W42" s="100"/>
      <c r="X42" s="102"/>
      <c r="Z42" s="37">
        <v>43899</v>
      </c>
      <c r="AA42" s="3">
        <f t="shared" si="3"/>
        <v>35526.339999999997</v>
      </c>
      <c r="AB42" s="43">
        <f t="shared" si="21"/>
        <v>37650.740000000005</v>
      </c>
      <c r="AC42" s="3">
        <f t="shared" si="18"/>
        <v>-2124.4000000000015</v>
      </c>
      <c r="AD42" s="38">
        <f t="shared" si="7"/>
        <v>-5.6423857804654309E-2</v>
      </c>
      <c r="AE42" s="3">
        <f>AA42-AA41</f>
        <v>-1909.4500000000044</v>
      </c>
      <c r="AF42" s="38">
        <f>(AA42)/AA41-1</f>
        <v>-5.1006002544623841E-2</v>
      </c>
      <c r="AG42" s="75"/>
      <c r="AH42" s="75"/>
      <c r="AI42" s="37">
        <v>44986</v>
      </c>
      <c r="AJ42" s="53">
        <f t="shared" si="22"/>
        <v>-373.70000000001164</v>
      </c>
      <c r="AK42" s="52">
        <f>SUM($AJ$4:AJ42)</f>
        <v>12437.349999999991</v>
      </c>
    </row>
    <row r="43" spans="1:37" x14ac:dyDescent="0.45">
      <c r="A43" s="37">
        <v>43900</v>
      </c>
      <c r="B43" s="3">
        <v>29701.360000000001</v>
      </c>
      <c r="C43" s="3">
        <v>30625.15</v>
      </c>
      <c r="D43" s="3">
        <v>29450.74</v>
      </c>
      <c r="E43" s="3">
        <f t="shared" si="0"/>
        <v>250.61999999999898</v>
      </c>
      <c r="F43" s="38">
        <f t="shared" si="1"/>
        <v>8.5098031492587545E-3</v>
      </c>
      <c r="G43" s="41">
        <f>B43-B42</f>
        <v>1666.7900000000009</v>
      </c>
      <c r="H43" s="38">
        <f>(B43)/B42-1</f>
        <v>5.9454808830668782E-2</v>
      </c>
      <c r="J43" s="37">
        <v>43900</v>
      </c>
      <c r="K43" s="3">
        <v>7937.19</v>
      </c>
      <c r="L43" s="58">
        <v>8200</v>
      </c>
      <c r="M43" s="43">
        <f t="shared" si="17"/>
        <v>-262.8100000000004</v>
      </c>
      <c r="N43" s="38">
        <f t="shared" si="6"/>
        <v>-3.2050000000000023E-2</v>
      </c>
      <c r="O43" s="43">
        <f t="shared" si="19"/>
        <v>445.41999999999916</v>
      </c>
      <c r="P43" s="38">
        <f t="shared" si="20"/>
        <v>5.9454574820102524E-2</v>
      </c>
      <c r="R43" s="37">
        <v>43900</v>
      </c>
      <c r="S43" s="103"/>
      <c r="T43" s="101"/>
      <c r="U43" s="100"/>
      <c r="V43" s="102"/>
      <c r="W43" s="100"/>
      <c r="X43" s="102"/>
      <c r="Z43" s="37">
        <v>43900</v>
      </c>
      <c r="AA43" s="3">
        <f t="shared" si="3"/>
        <v>37638.550000000003</v>
      </c>
      <c r="AB43" s="43">
        <f t="shared" si="21"/>
        <v>37650.740000000005</v>
      </c>
      <c r="AC43" s="3">
        <f t="shared" si="18"/>
        <v>-12.190000000001419</v>
      </c>
      <c r="AD43" s="38">
        <f t="shared" si="7"/>
        <v>-3.2376521683241677E-4</v>
      </c>
      <c r="AE43" s="3">
        <f>AA43-AA42</f>
        <v>2112.2100000000064</v>
      </c>
      <c r="AF43" s="38">
        <f>(AA43)/AA42-1</f>
        <v>5.945475948268264E-2</v>
      </c>
      <c r="AG43" s="75"/>
      <c r="AH43" s="75"/>
      <c r="AI43" s="37">
        <v>45017</v>
      </c>
      <c r="AJ43" s="53">
        <f t="shared" si="22"/>
        <v>1758.140000000014</v>
      </c>
      <c r="AK43" s="52">
        <f>SUM($AJ$4:AJ43)</f>
        <v>14195.490000000005</v>
      </c>
    </row>
    <row r="44" spans="1:37" x14ac:dyDescent="0.45">
      <c r="A44" s="37">
        <v>43901</v>
      </c>
      <c r="B44" s="3">
        <v>28591.17</v>
      </c>
      <c r="C44" s="47">
        <f>C43+200</f>
        <v>30825.15</v>
      </c>
      <c r="D44" s="47">
        <f>D43+200</f>
        <v>29650.74</v>
      </c>
      <c r="E44" s="47">
        <f t="shared" si="0"/>
        <v>-1059.5700000000033</v>
      </c>
      <c r="F44" s="38">
        <f t="shared" si="1"/>
        <v>-3.5735027186505453E-2</v>
      </c>
      <c r="G44" s="49">
        <f>B44-B43-200</f>
        <v>-1310.1900000000023</v>
      </c>
      <c r="H44" s="48">
        <f>(B44-200)/B43-1</f>
        <v>-4.4112121465145093E-2</v>
      </c>
      <c r="J44" s="37">
        <v>43901</v>
      </c>
      <c r="K44" s="3">
        <v>7587.07</v>
      </c>
      <c r="L44" s="58">
        <v>8200</v>
      </c>
      <c r="M44" s="43">
        <f t="shared" si="17"/>
        <v>-612.93000000000029</v>
      </c>
      <c r="N44" s="38">
        <f t="shared" si="6"/>
        <v>-7.474756097560975E-2</v>
      </c>
      <c r="O44" s="43">
        <f t="shared" si="19"/>
        <v>-350.11999999999989</v>
      </c>
      <c r="P44" s="38">
        <f t="shared" si="20"/>
        <v>-4.4111329072379468E-2</v>
      </c>
      <c r="R44" s="37">
        <v>43901</v>
      </c>
      <c r="S44" s="103"/>
      <c r="T44" s="101"/>
      <c r="U44" s="100"/>
      <c r="V44" s="102"/>
      <c r="W44" s="100"/>
      <c r="X44" s="102"/>
      <c r="Z44" s="37">
        <v>43901</v>
      </c>
      <c r="AA44" s="3">
        <f t="shared" si="3"/>
        <v>36178.239999999998</v>
      </c>
      <c r="AB44" s="43">
        <f t="shared" si="21"/>
        <v>37850.740000000005</v>
      </c>
      <c r="AC44" s="3">
        <f t="shared" si="18"/>
        <v>-1672.5000000000036</v>
      </c>
      <c r="AD44" s="38">
        <f t="shared" si="7"/>
        <v>-4.4186718674456782E-2</v>
      </c>
      <c r="AE44" s="47">
        <f>AA44-AA43-200</f>
        <v>-1660.3100000000049</v>
      </c>
      <c r="AF44" s="48">
        <f>(AA44-200)/AA43-1</f>
        <v>-4.4111954365936068E-2</v>
      </c>
      <c r="AG44" s="75"/>
      <c r="AH44" s="75"/>
      <c r="AI44" s="37">
        <v>45047</v>
      </c>
      <c r="AJ44" s="53">
        <f t="shared" si="22"/>
        <v>-3064.9800000000105</v>
      </c>
      <c r="AK44" s="52">
        <f>SUM($AJ$4:AJ44)</f>
        <v>11130.509999999995</v>
      </c>
    </row>
    <row r="45" spans="1:37" x14ac:dyDescent="0.45">
      <c r="A45" s="37">
        <v>43902</v>
      </c>
      <c r="B45" s="3">
        <v>26181.87</v>
      </c>
      <c r="C45" s="3">
        <v>30825.15</v>
      </c>
      <c r="D45" s="3">
        <v>29650.74</v>
      </c>
      <c r="E45" s="3">
        <f t="shared" si="0"/>
        <v>-3468.8700000000026</v>
      </c>
      <c r="F45" s="38">
        <f t="shared" si="1"/>
        <v>-0.11699100933062723</v>
      </c>
      <c r="G45" s="41">
        <f>B45-B44</f>
        <v>-2409.2999999999993</v>
      </c>
      <c r="H45" s="38">
        <f>(B45)/B44-1</f>
        <v>-8.4267275525975349E-2</v>
      </c>
      <c r="J45" s="37">
        <v>43902</v>
      </c>
      <c r="K45" s="3">
        <v>6947.73</v>
      </c>
      <c r="L45" s="58">
        <v>8200</v>
      </c>
      <c r="M45" s="43">
        <f t="shared" si="17"/>
        <v>-1252.2700000000004</v>
      </c>
      <c r="N45" s="38">
        <f t="shared" si="6"/>
        <v>-0.15271585365853668</v>
      </c>
      <c r="O45" s="43">
        <f t="shared" si="19"/>
        <v>-639.34000000000015</v>
      </c>
      <c r="P45" s="38">
        <f t="shared" si="20"/>
        <v>-8.4267049071644284E-2</v>
      </c>
      <c r="R45" s="37">
        <v>43902</v>
      </c>
      <c r="S45" s="103"/>
      <c r="T45" s="101"/>
      <c r="U45" s="100"/>
      <c r="V45" s="102"/>
      <c r="W45" s="100"/>
      <c r="X45" s="102"/>
      <c r="Z45" s="37">
        <v>43902</v>
      </c>
      <c r="AA45" s="3">
        <f t="shared" si="3"/>
        <v>33129.599999999999</v>
      </c>
      <c r="AB45" s="43">
        <f t="shared" si="21"/>
        <v>37850.740000000005</v>
      </c>
      <c r="AC45" s="3">
        <f t="shared" si="18"/>
        <v>-4721.1400000000031</v>
      </c>
      <c r="AD45" s="38">
        <f t="shared" si="7"/>
        <v>-0.12473045441119535</v>
      </c>
      <c r="AE45" s="3">
        <f>AA45-AA44</f>
        <v>-3048.6399999999994</v>
      </c>
      <c r="AF45" s="38">
        <f>(AA45)/AA44-1</f>
        <v>-8.4267228035415753E-2</v>
      </c>
      <c r="AG45" s="75"/>
      <c r="AH45" s="75"/>
      <c r="AI45" s="37">
        <v>45078</v>
      </c>
      <c r="AJ45" s="53">
        <f t="shared" si="22"/>
        <v>3301.8000000000029</v>
      </c>
      <c r="AK45" s="52">
        <f>SUM($AJ$4:AJ45)</f>
        <v>14432.309999999998</v>
      </c>
    </row>
    <row r="46" spans="1:37" x14ac:dyDescent="0.45">
      <c r="A46" s="37">
        <v>43903</v>
      </c>
      <c r="B46" s="3">
        <v>28759.85</v>
      </c>
      <c r="C46" s="3">
        <v>30825.15</v>
      </c>
      <c r="D46" s="3">
        <v>29650.74</v>
      </c>
      <c r="E46" s="3">
        <f t="shared" si="0"/>
        <v>-890.89000000000306</v>
      </c>
      <c r="F46" s="38">
        <f t="shared" si="1"/>
        <v>-3.0046130383255321E-2</v>
      </c>
      <c r="G46" s="41">
        <f>B46-B45</f>
        <v>2577.9799999999996</v>
      </c>
      <c r="H46" s="38">
        <f>(B46)/B45-1</f>
        <v>9.8464319011590806E-2</v>
      </c>
      <c r="J46" s="37">
        <v>43903</v>
      </c>
      <c r="K46" s="3">
        <v>7631.83</v>
      </c>
      <c r="L46" s="58">
        <v>8200</v>
      </c>
      <c r="M46" s="43">
        <f t="shared" si="17"/>
        <v>-568.17000000000007</v>
      </c>
      <c r="N46" s="38">
        <f t="shared" si="6"/>
        <v>-6.928902439024387E-2</v>
      </c>
      <c r="O46" s="43">
        <f t="shared" si="19"/>
        <v>684.10000000000036</v>
      </c>
      <c r="P46" s="38">
        <f t="shared" si="20"/>
        <v>9.8463814799941929E-2</v>
      </c>
      <c r="R46" s="37">
        <v>43903</v>
      </c>
      <c r="S46" s="103"/>
      <c r="T46" s="101"/>
      <c r="U46" s="100"/>
      <c r="V46" s="102"/>
      <c r="W46" s="100"/>
      <c r="X46" s="102"/>
      <c r="Z46" s="37">
        <v>43903</v>
      </c>
      <c r="AA46" s="3">
        <f t="shared" si="3"/>
        <v>36391.68</v>
      </c>
      <c r="AB46" s="43">
        <f t="shared" si="21"/>
        <v>37850.740000000005</v>
      </c>
      <c r="AC46" s="3">
        <f t="shared" si="18"/>
        <v>-1459.0600000000031</v>
      </c>
      <c r="AD46" s="38">
        <f t="shared" si="7"/>
        <v>-3.8547727204276683E-2</v>
      </c>
      <c r="AE46" s="3">
        <f>AA46-AA45</f>
        <v>3262.0800000000017</v>
      </c>
      <c r="AF46" s="38">
        <f>(AA46)/AA45-1</f>
        <v>9.8464213271515666E-2</v>
      </c>
      <c r="AG46" s="75"/>
      <c r="AH46" s="75"/>
      <c r="AI46" s="37">
        <v>45108</v>
      </c>
      <c r="AJ46" s="53">
        <f t="shared" si="22"/>
        <v>1903.4100000000035</v>
      </c>
      <c r="AK46" s="52">
        <f>SUM($AJ$4:AJ46)</f>
        <v>16335.720000000001</v>
      </c>
    </row>
    <row r="47" spans="1:37" x14ac:dyDescent="0.45">
      <c r="A47" s="37">
        <v>43906</v>
      </c>
      <c r="B47" s="3">
        <v>25490.97</v>
      </c>
      <c r="C47" s="3">
        <v>30825.15</v>
      </c>
      <c r="D47" s="3">
        <v>29650.74</v>
      </c>
      <c r="E47" s="3">
        <f t="shared" si="0"/>
        <v>-4159.7700000000004</v>
      </c>
      <c r="F47" s="38">
        <f t="shared" si="1"/>
        <v>-0.14029228275584349</v>
      </c>
      <c r="G47" s="41">
        <f>B47-B46</f>
        <v>-3268.8799999999974</v>
      </c>
      <c r="H47" s="38">
        <f>(B47)/B46-1</f>
        <v>-0.11366123258640071</v>
      </c>
      <c r="J47" s="37">
        <v>43906</v>
      </c>
      <c r="K47" s="3">
        <v>7164.39</v>
      </c>
      <c r="L47" s="57">
        <f>L46+400</f>
        <v>8600</v>
      </c>
      <c r="M47" s="43">
        <f t="shared" si="17"/>
        <v>-1435.6099999999997</v>
      </c>
      <c r="N47" s="38">
        <f t="shared" si="6"/>
        <v>-0.16693139534883716</v>
      </c>
      <c r="O47" s="50">
        <f>K47-K46-400</f>
        <v>-867.4399999999996</v>
      </c>
      <c r="P47" s="51">
        <f>(K47-400)/K46-1</f>
        <v>-0.11366081267533468</v>
      </c>
      <c r="R47" s="37">
        <v>43906</v>
      </c>
      <c r="S47" s="103"/>
      <c r="T47" s="101"/>
      <c r="U47" s="100"/>
      <c r="V47" s="102"/>
      <c r="W47" s="100"/>
      <c r="X47" s="102"/>
      <c r="Z47" s="37">
        <v>43906</v>
      </c>
      <c r="AA47" s="3">
        <f t="shared" si="3"/>
        <v>32655.360000000001</v>
      </c>
      <c r="AB47" s="50">
        <f>AB46+400</f>
        <v>38250.740000000005</v>
      </c>
      <c r="AC47" s="3">
        <f t="shared" si="18"/>
        <v>-5595.38</v>
      </c>
      <c r="AD47" s="38">
        <f t="shared" si="7"/>
        <v>-0.14628161442105447</v>
      </c>
      <c r="AE47" s="50">
        <f>AA47-AA46-400</f>
        <v>-4136.32</v>
      </c>
      <c r="AF47" s="51">
        <f>(AA47-400)/AA46-1</f>
        <v>-0.11366114452534204</v>
      </c>
      <c r="AG47" s="75"/>
      <c r="AH47" s="75"/>
      <c r="AI47" s="37">
        <v>45139</v>
      </c>
      <c r="AJ47" s="53">
        <f t="shared" si="22"/>
        <v>1702.429999999993</v>
      </c>
      <c r="AK47" s="52">
        <f>SUM($AJ$4:AJ47)</f>
        <v>18038.149999999994</v>
      </c>
    </row>
    <row r="48" spans="1:37" x14ac:dyDescent="0.45">
      <c r="A48" s="37">
        <v>43907</v>
      </c>
      <c r="B48" s="3">
        <v>27630.71</v>
      </c>
      <c r="C48" s="3">
        <v>30825.15</v>
      </c>
      <c r="D48" s="3">
        <v>29650.74</v>
      </c>
      <c r="E48" s="3">
        <f t="shared" si="0"/>
        <v>-2020.0300000000025</v>
      </c>
      <c r="F48" s="38">
        <f t="shared" si="1"/>
        <v>-6.8127473378404746E-2</v>
      </c>
      <c r="G48" s="41">
        <f>B48-B47</f>
        <v>2139.739999999998</v>
      </c>
      <c r="H48" s="38">
        <f>(B48)/B47-1</f>
        <v>8.3941097572983514E-2</v>
      </c>
      <c r="J48" s="37">
        <v>43907</v>
      </c>
      <c r="K48" s="3">
        <v>7765.77</v>
      </c>
      <c r="L48" s="58">
        <v>8600</v>
      </c>
      <c r="M48" s="43">
        <f t="shared" si="17"/>
        <v>-834.22999999999956</v>
      </c>
      <c r="N48" s="38">
        <f t="shared" si="6"/>
        <v>-9.7003488372092939E-2</v>
      </c>
      <c r="O48" s="43">
        <f t="shared" ref="O48:O66" si="23">K48-K47</f>
        <v>601.38000000000011</v>
      </c>
      <c r="P48" s="38">
        <f t="shared" ref="P48:P66" si="24">K48/K47-1</f>
        <v>8.3940154011716395E-2</v>
      </c>
      <c r="R48" s="37">
        <v>43907</v>
      </c>
      <c r="S48" s="103"/>
      <c r="T48" s="101"/>
      <c r="U48" s="100"/>
      <c r="V48" s="102"/>
      <c r="W48" s="100"/>
      <c r="X48" s="102"/>
      <c r="Z48" s="37">
        <v>43907</v>
      </c>
      <c r="AA48" s="3">
        <f t="shared" si="3"/>
        <v>35396.479999999996</v>
      </c>
      <c r="AB48" s="43">
        <f t="shared" ref="AB48:AB66" si="25">D48+L48</f>
        <v>38250.740000000005</v>
      </c>
      <c r="AC48" s="3">
        <f t="shared" si="18"/>
        <v>-2854.260000000002</v>
      </c>
      <c r="AD48" s="38">
        <f t="shared" si="7"/>
        <v>-7.4619732846998743E-2</v>
      </c>
      <c r="AE48" s="3">
        <f>AA48-AA47</f>
        <v>2741.1199999999953</v>
      </c>
      <c r="AF48" s="38">
        <f>(AA48)/AA47-1</f>
        <v>8.3940890561304382E-2</v>
      </c>
      <c r="AG48" s="75"/>
      <c r="AH48" s="75"/>
      <c r="AI48" s="37">
        <v>45170</v>
      </c>
      <c r="AJ48" s="53">
        <f t="shared" si="22"/>
        <v>-5185.2800000000134</v>
      </c>
      <c r="AK48" s="52">
        <f>SUM($AJ$4:AJ48)</f>
        <v>12852.869999999981</v>
      </c>
    </row>
    <row r="49" spans="1:37" x14ac:dyDescent="0.45">
      <c r="A49" s="37">
        <v>43908</v>
      </c>
      <c r="B49" s="3">
        <v>27092.39</v>
      </c>
      <c r="C49" s="47">
        <f>C48+200</f>
        <v>31025.15</v>
      </c>
      <c r="D49" s="47">
        <f>D48+200</f>
        <v>29850.74</v>
      </c>
      <c r="E49" s="47">
        <f t="shared" si="0"/>
        <v>-2758.3500000000022</v>
      </c>
      <c r="F49" s="38">
        <f t="shared" si="1"/>
        <v>-9.2404744404996353E-2</v>
      </c>
      <c r="G49" s="49">
        <f>B49-B48-200</f>
        <v>-738.31999999999971</v>
      </c>
      <c r="H49" s="48">
        <f>(B49-200)/B48-1</f>
        <v>-2.6720992692551127E-2</v>
      </c>
      <c r="J49" s="37">
        <v>43908</v>
      </c>
      <c r="K49" s="3">
        <v>7558.26</v>
      </c>
      <c r="L49" s="58">
        <v>8600</v>
      </c>
      <c r="M49" s="43">
        <f t="shared" si="17"/>
        <v>-1041.7399999999998</v>
      </c>
      <c r="N49" s="38">
        <f t="shared" si="6"/>
        <v>-0.12113255813953483</v>
      </c>
      <c r="O49" s="43">
        <f t="shared" si="23"/>
        <v>-207.51000000000022</v>
      </c>
      <c r="P49" s="38">
        <f t="shared" si="24"/>
        <v>-2.672111072050809E-2</v>
      </c>
      <c r="R49" s="37">
        <v>43908</v>
      </c>
      <c r="S49" s="103"/>
      <c r="T49" s="101"/>
      <c r="U49" s="100"/>
      <c r="V49" s="102"/>
      <c r="W49" s="100"/>
      <c r="X49" s="102"/>
      <c r="Z49" s="37">
        <v>43908</v>
      </c>
      <c r="AA49" s="3">
        <f t="shared" si="3"/>
        <v>34650.65</v>
      </c>
      <c r="AB49" s="43">
        <f t="shared" si="25"/>
        <v>38450.740000000005</v>
      </c>
      <c r="AC49" s="3">
        <f t="shared" si="18"/>
        <v>-3800.090000000002</v>
      </c>
      <c r="AD49" s="38">
        <f t="shared" si="7"/>
        <v>-9.8830087535376476E-2</v>
      </c>
      <c r="AE49" s="47">
        <f>AA49-AA48-200</f>
        <v>-945.82999999999447</v>
      </c>
      <c r="AF49" s="48">
        <f>(AA49-200)/AA48-1</f>
        <v>-2.6721018587158807E-2</v>
      </c>
      <c r="AG49" s="75"/>
      <c r="AH49" s="75"/>
      <c r="AI49" s="37">
        <v>45200</v>
      </c>
      <c r="AJ49" s="53">
        <f t="shared" si="22"/>
        <v>-818.04999999998836</v>
      </c>
      <c r="AK49" s="52">
        <f>SUM($AJ$4:AJ49)</f>
        <v>12034.819999999992</v>
      </c>
    </row>
    <row r="50" spans="1:37" x14ac:dyDescent="0.45">
      <c r="A50" s="37">
        <v>43909</v>
      </c>
      <c r="B50" s="3">
        <v>27670.98</v>
      </c>
      <c r="C50" s="3">
        <v>31025.15</v>
      </c>
      <c r="D50" s="3">
        <v>29850.74</v>
      </c>
      <c r="E50" s="3">
        <f t="shared" si="0"/>
        <v>-2179.760000000002</v>
      </c>
      <c r="F50" s="38">
        <f t="shared" si="1"/>
        <v>-7.3021975334614853E-2</v>
      </c>
      <c r="G50" s="41">
        <f>B50-B49</f>
        <v>578.59000000000015</v>
      </c>
      <c r="H50" s="38">
        <f>(B50)/B49-1</f>
        <v>2.1356181569806232E-2</v>
      </c>
      <c r="J50" s="37">
        <v>43909</v>
      </c>
      <c r="K50" s="3">
        <v>7719.68</v>
      </c>
      <c r="L50" s="58">
        <v>8600</v>
      </c>
      <c r="M50" s="43">
        <f t="shared" si="17"/>
        <v>-880.31999999999971</v>
      </c>
      <c r="N50" s="38">
        <f t="shared" si="6"/>
        <v>-0.1023627906976744</v>
      </c>
      <c r="O50" s="43">
        <f t="shared" si="23"/>
        <v>161.42000000000007</v>
      </c>
      <c r="P50" s="38">
        <f t="shared" si="24"/>
        <v>2.13567672982935E-2</v>
      </c>
      <c r="R50" s="37">
        <v>43909</v>
      </c>
      <c r="S50" s="103"/>
      <c r="T50" s="101"/>
      <c r="U50" s="100"/>
      <c r="V50" s="102"/>
      <c r="W50" s="100"/>
      <c r="X50" s="102"/>
      <c r="Z50" s="37">
        <v>43909</v>
      </c>
      <c r="AA50" s="3">
        <f t="shared" si="3"/>
        <v>35390.660000000003</v>
      </c>
      <c r="AB50" s="43">
        <f t="shared" si="25"/>
        <v>38450.740000000005</v>
      </c>
      <c r="AC50" s="3">
        <f t="shared" si="18"/>
        <v>-3060.0800000000017</v>
      </c>
      <c r="AD50" s="38">
        <f t="shared" si="7"/>
        <v>-7.9584424122916775E-2</v>
      </c>
      <c r="AE50" s="3">
        <f>AA50-AA49</f>
        <v>740.01000000000204</v>
      </c>
      <c r="AF50" s="38">
        <f>(AA50)/AA49-1</f>
        <v>2.1356309333302681E-2</v>
      </c>
      <c r="AG50" s="75"/>
      <c r="AH50" s="75"/>
      <c r="AI50" s="37">
        <v>45231</v>
      </c>
      <c r="AJ50" s="53">
        <f t="shared" si="22"/>
        <v>6328.2200000000012</v>
      </c>
      <c r="AK50" s="52">
        <f>SUM($AJ$4:AJ50)</f>
        <v>18363.039999999994</v>
      </c>
    </row>
    <row r="51" spans="1:37" x14ac:dyDescent="0.45">
      <c r="A51" s="37">
        <v>43910</v>
      </c>
      <c r="B51" s="3">
        <v>26361.52</v>
      </c>
      <c r="C51" s="3">
        <v>31025.15</v>
      </c>
      <c r="D51" s="3">
        <v>29850.74</v>
      </c>
      <c r="E51" s="3">
        <f t="shared" si="0"/>
        <v>-3489.2200000000012</v>
      </c>
      <c r="F51" s="38">
        <f t="shared" si="1"/>
        <v>-0.11688889454666784</v>
      </c>
      <c r="G51" s="41">
        <f>B51-B50</f>
        <v>-1309.4599999999991</v>
      </c>
      <c r="H51" s="38">
        <f>(B51)/B50-1</f>
        <v>-4.7322501769001324E-2</v>
      </c>
      <c r="J51" s="37">
        <v>43910</v>
      </c>
      <c r="K51" s="3">
        <v>7354.36</v>
      </c>
      <c r="L51" s="58">
        <v>8600</v>
      </c>
      <c r="M51" s="43">
        <f t="shared" si="17"/>
        <v>-1245.6400000000003</v>
      </c>
      <c r="N51" s="38">
        <f t="shared" si="6"/>
        <v>-0.14484186046511627</v>
      </c>
      <c r="O51" s="43">
        <f t="shared" si="23"/>
        <v>-365.32000000000062</v>
      </c>
      <c r="P51" s="38">
        <f t="shared" si="24"/>
        <v>-4.7323205106947541E-2</v>
      </c>
      <c r="R51" s="37">
        <v>43910</v>
      </c>
      <c r="S51" s="103"/>
      <c r="T51" s="101"/>
      <c r="U51" s="100"/>
      <c r="V51" s="102"/>
      <c r="W51" s="100"/>
      <c r="X51" s="102"/>
      <c r="Z51" s="37">
        <v>43910</v>
      </c>
      <c r="AA51" s="3">
        <f t="shared" si="3"/>
        <v>33715.879999999997</v>
      </c>
      <c r="AB51" s="43">
        <f t="shared" si="25"/>
        <v>38450.740000000005</v>
      </c>
      <c r="AC51" s="3">
        <f t="shared" si="18"/>
        <v>-4734.8600000000015</v>
      </c>
      <c r="AD51" s="38">
        <f t="shared" si="7"/>
        <v>-0.12314093304836282</v>
      </c>
      <c r="AE51" s="3">
        <f>AA51-AA50</f>
        <v>-1674.7800000000061</v>
      </c>
      <c r="AF51" s="38">
        <f>(AA51)/AA50-1</f>
        <v>-4.7322655186425089E-2</v>
      </c>
      <c r="AG51" s="75"/>
      <c r="AH51" s="75"/>
      <c r="AI51" s="37">
        <v>45261</v>
      </c>
      <c r="AJ51" s="53">
        <f t="shared" si="22"/>
        <v>3105.1200000000108</v>
      </c>
      <c r="AK51" s="52">
        <f>SUM($AJ$4:AJ51)</f>
        <v>21468.160000000003</v>
      </c>
    </row>
    <row r="52" spans="1:37" x14ac:dyDescent="0.45">
      <c r="A52" s="37">
        <v>43913</v>
      </c>
      <c r="B52" s="3">
        <v>26657.279999999999</v>
      </c>
      <c r="C52" s="3">
        <v>31025.15</v>
      </c>
      <c r="D52" s="3">
        <v>29850.74</v>
      </c>
      <c r="E52" s="3">
        <f t="shared" si="0"/>
        <v>-3193.4600000000028</v>
      </c>
      <c r="F52" s="38">
        <f t="shared" si="1"/>
        <v>-0.10698093246599594</v>
      </c>
      <c r="G52" s="41">
        <f>B52-B51</f>
        <v>295.7599999999984</v>
      </c>
      <c r="H52" s="38">
        <f>(B52)/B51-1</f>
        <v>1.1219383404295291E-2</v>
      </c>
      <c r="J52" s="37">
        <v>43913</v>
      </c>
      <c r="K52" s="3">
        <v>7436.88</v>
      </c>
      <c r="L52" s="58">
        <v>8600</v>
      </c>
      <c r="M52" s="43">
        <f t="shared" si="17"/>
        <v>-1163.1199999999999</v>
      </c>
      <c r="N52" s="38">
        <f t="shared" si="6"/>
        <v>-0.13524651162790702</v>
      </c>
      <c r="O52" s="43">
        <f t="shared" si="23"/>
        <v>82.520000000000437</v>
      </c>
      <c r="P52" s="38">
        <f t="shared" si="24"/>
        <v>1.1220554881730127E-2</v>
      </c>
      <c r="R52" s="37">
        <v>43913</v>
      </c>
      <c r="S52" s="103"/>
      <c r="T52" s="101"/>
      <c r="U52" s="100"/>
      <c r="V52" s="102"/>
      <c r="W52" s="100"/>
      <c r="X52" s="102"/>
      <c r="Z52" s="37">
        <v>43913</v>
      </c>
      <c r="AA52" s="3">
        <f t="shared" si="3"/>
        <v>34094.159999999996</v>
      </c>
      <c r="AB52" s="43">
        <f t="shared" si="25"/>
        <v>38450.740000000005</v>
      </c>
      <c r="AC52" s="3">
        <f t="shared" si="18"/>
        <v>-4356.5800000000027</v>
      </c>
      <c r="AD52" s="38">
        <f t="shared" si="7"/>
        <v>-0.11330289091965484</v>
      </c>
      <c r="AE52" s="3">
        <f>AA52-AA51</f>
        <v>378.27999999999884</v>
      </c>
      <c r="AF52" s="38">
        <f>(AA52)/AA51-1</f>
        <v>1.1219638935718201E-2</v>
      </c>
      <c r="AG52" s="75"/>
      <c r="AH52" s="75"/>
      <c r="AI52" s="37">
        <v>45292</v>
      </c>
      <c r="AJ52" s="53">
        <f t="shared" si="22"/>
        <v>2171.5699999999933</v>
      </c>
      <c r="AK52" s="52">
        <f>SUM($AJ$4:AJ52)</f>
        <v>23639.729999999996</v>
      </c>
    </row>
    <row r="53" spans="1:37" x14ac:dyDescent="0.45">
      <c r="A53" s="37">
        <v>43914</v>
      </c>
      <c r="B53" s="3">
        <v>28634.02</v>
      </c>
      <c r="C53" s="3">
        <v>31025.15</v>
      </c>
      <c r="D53" s="3">
        <v>29850.74</v>
      </c>
      <c r="E53" s="3">
        <f t="shared" si="0"/>
        <v>-1216.7200000000012</v>
      </c>
      <c r="F53" s="38">
        <f t="shared" si="1"/>
        <v>-4.0760128559627073E-2</v>
      </c>
      <c r="G53" s="41">
        <f>B53-B52</f>
        <v>1976.7400000000016</v>
      </c>
      <c r="H53" s="38">
        <f>(B53)/B52-1</f>
        <v>7.4153852155959044E-2</v>
      </c>
      <c r="J53" s="37">
        <v>43914</v>
      </c>
      <c r="K53" s="3">
        <v>7988.35</v>
      </c>
      <c r="L53" s="58">
        <v>8600</v>
      </c>
      <c r="M53" s="43">
        <f t="shared" si="17"/>
        <v>-611.64999999999964</v>
      </c>
      <c r="N53" s="38">
        <f t="shared" si="6"/>
        <v>-7.1122093023255784E-2</v>
      </c>
      <c r="O53" s="43">
        <f t="shared" si="23"/>
        <v>551.47000000000025</v>
      </c>
      <c r="P53" s="38">
        <f t="shared" si="24"/>
        <v>7.4153408418584199E-2</v>
      </c>
      <c r="R53" s="37">
        <v>43914</v>
      </c>
      <c r="S53" s="103"/>
      <c r="T53" s="101"/>
      <c r="U53" s="100"/>
      <c r="V53" s="102"/>
      <c r="W53" s="100"/>
      <c r="X53" s="102"/>
      <c r="Z53" s="37">
        <v>43914</v>
      </c>
      <c r="AA53" s="3">
        <f t="shared" si="3"/>
        <v>36622.370000000003</v>
      </c>
      <c r="AB53" s="43">
        <f t="shared" si="25"/>
        <v>38450.740000000005</v>
      </c>
      <c r="AC53" s="3">
        <f t="shared" si="18"/>
        <v>-1828.3700000000008</v>
      </c>
      <c r="AD53" s="38">
        <f t="shared" si="7"/>
        <v>-4.7550970410452531E-2</v>
      </c>
      <c r="AE53" s="3">
        <f>AA53-AA52</f>
        <v>2528.2100000000064</v>
      </c>
      <c r="AF53" s="38">
        <f>(AA53)/AA52-1</f>
        <v>7.4153755364555263E-2</v>
      </c>
      <c r="AG53" s="75"/>
      <c r="AH53" s="75"/>
      <c r="AI53" s="37">
        <v>45323</v>
      </c>
      <c r="AJ53" s="53">
        <f t="shared" si="22"/>
        <v>5981.2000000000116</v>
      </c>
      <c r="AK53" s="52">
        <f>SUM($AJ$4:AJ53)</f>
        <v>29620.930000000008</v>
      </c>
    </row>
    <row r="54" spans="1:37" x14ac:dyDescent="0.45">
      <c r="A54" s="37">
        <v>43915</v>
      </c>
      <c r="B54" s="3">
        <v>27959.52</v>
      </c>
      <c r="C54" s="47">
        <f>C53+200</f>
        <v>31225.15</v>
      </c>
      <c r="D54" s="47">
        <f>D53+200</f>
        <v>30050.74</v>
      </c>
      <c r="E54" s="47">
        <f t="shared" si="0"/>
        <v>-2091.2200000000012</v>
      </c>
      <c r="F54" s="38">
        <f t="shared" si="1"/>
        <v>-6.9589634065583827E-2</v>
      </c>
      <c r="G54" s="49">
        <f>B54-B53-200</f>
        <v>-874.5</v>
      </c>
      <c r="H54" s="48">
        <f>(B54-200)/B53-1</f>
        <v>-3.0540594719148717E-2</v>
      </c>
      <c r="J54" s="37">
        <v>43915</v>
      </c>
      <c r="K54" s="3">
        <v>7744.38</v>
      </c>
      <c r="L54" s="58">
        <v>8600</v>
      </c>
      <c r="M54" s="43">
        <f t="shared" si="17"/>
        <v>-855.61999999999989</v>
      </c>
      <c r="N54" s="38">
        <f t="shared" si="6"/>
        <v>-9.9490697674418538E-2</v>
      </c>
      <c r="O54" s="43">
        <f t="shared" si="23"/>
        <v>-243.97000000000025</v>
      </c>
      <c r="P54" s="38">
        <f t="shared" si="24"/>
        <v>-3.0540724930680385E-2</v>
      </c>
      <c r="R54" s="37">
        <v>43915</v>
      </c>
      <c r="S54" s="103"/>
      <c r="T54" s="101"/>
      <c r="U54" s="100"/>
      <c r="V54" s="102"/>
      <c r="W54" s="100"/>
      <c r="X54" s="102"/>
      <c r="Z54" s="37">
        <v>43915</v>
      </c>
      <c r="AA54" s="3">
        <f t="shared" si="3"/>
        <v>35703.9</v>
      </c>
      <c r="AB54" s="43">
        <f t="shared" si="25"/>
        <v>38650.740000000005</v>
      </c>
      <c r="AC54" s="3">
        <f t="shared" si="18"/>
        <v>-2946.8400000000011</v>
      </c>
      <c r="AD54" s="38">
        <f t="shared" si="7"/>
        <v>-7.6242783449941842E-2</v>
      </c>
      <c r="AE54" s="47">
        <f>AA54-AA53-200</f>
        <v>-1118.4700000000012</v>
      </c>
      <c r="AF54" s="48">
        <f>(AA54-200)/AA53-1</f>
        <v>-3.0540623121878774E-2</v>
      </c>
      <c r="AG54" s="75"/>
      <c r="AH54" s="75"/>
      <c r="AI54" s="37">
        <v>45352</v>
      </c>
      <c r="AJ54" s="53">
        <f t="shared" si="22"/>
        <v>3425.6899999999896</v>
      </c>
      <c r="AK54" s="52">
        <f>SUM($AJ$4:AJ54)</f>
        <v>33046.619999999995</v>
      </c>
    </row>
    <row r="55" spans="1:37" x14ac:dyDescent="0.45">
      <c r="A55" s="37">
        <v>43916</v>
      </c>
      <c r="B55" s="3">
        <v>29235.97</v>
      </c>
      <c r="C55" s="3">
        <v>31225.15</v>
      </c>
      <c r="D55" s="3">
        <v>30050.74</v>
      </c>
      <c r="E55" s="3">
        <f t="shared" si="0"/>
        <v>-814.77000000000044</v>
      </c>
      <c r="F55" s="38">
        <f t="shared" si="1"/>
        <v>-2.7113142638084842E-2</v>
      </c>
      <c r="G55" s="41">
        <f>B55-B54</f>
        <v>1276.4500000000007</v>
      </c>
      <c r="H55" s="38">
        <f>(B55)/B54-1</f>
        <v>4.565350191991846E-2</v>
      </c>
      <c r="J55" s="37">
        <v>43916</v>
      </c>
      <c r="K55" s="3">
        <v>8097.94</v>
      </c>
      <c r="L55" s="58">
        <v>8600</v>
      </c>
      <c r="M55" s="43">
        <f t="shared" si="17"/>
        <v>-502.0600000000004</v>
      </c>
      <c r="N55" s="38">
        <f t="shared" si="6"/>
        <v>-5.8379069767441893E-2</v>
      </c>
      <c r="O55" s="43">
        <f t="shared" si="23"/>
        <v>353.55999999999949</v>
      </c>
      <c r="P55" s="38">
        <f t="shared" si="24"/>
        <v>4.5653751494632244E-2</v>
      </c>
      <c r="R55" s="37">
        <v>43916</v>
      </c>
      <c r="S55" s="103"/>
      <c r="T55" s="101"/>
      <c r="U55" s="100"/>
      <c r="V55" s="102"/>
      <c r="W55" s="100"/>
      <c r="X55" s="102"/>
      <c r="Z55" s="37">
        <v>43916</v>
      </c>
      <c r="AA55" s="3">
        <f t="shared" si="3"/>
        <v>37333.910000000003</v>
      </c>
      <c r="AB55" s="43">
        <f t="shared" si="25"/>
        <v>38650.740000000005</v>
      </c>
      <c r="AC55" s="3">
        <f t="shared" si="18"/>
        <v>-1316.8300000000008</v>
      </c>
      <c r="AD55" s="38">
        <f t="shared" si="7"/>
        <v>-3.4069981583793818E-2</v>
      </c>
      <c r="AE55" s="3">
        <f>AA55-AA54</f>
        <v>1630.010000000002</v>
      </c>
      <c r="AF55" s="38">
        <f>(AA55)/AA54-1</f>
        <v>4.5653556054100486E-2</v>
      </c>
      <c r="AG55" s="75"/>
      <c r="AH55" s="75"/>
      <c r="AI55" s="37">
        <v>45383</v>
      </c>
      <c r="AJ55" s="53">
        <f t="shared" si="22"/>
        <v>-3452.2599999999875</v>
      </c>
      <c r="AK55" s="52">
        <f>SUM($AJ$4:AJ55)</f>
        <v>29594.360000000008</v>
      </c>
    </row>
    <row r="56" spans="1:37" x14ac:dyDescent="0.45">
      <c r="A56" s="37">
        <v>43917</v>
      </c>
      <c r="B56" s="3">
        <v>27977.599999999999</v>
      </c>
      <c r="C56" s="3">
        <v>31225.15</v>
      </c>
      <c r="D56" s="3">
        <v>30050.74</v>
      </c>
      <c r="E56" s="3">
        <f t="shared" si="0"/>
        <v>-2073.1400000000031</v>
      </c>
      <c r="F56" s="38">
        <f t="shared" si="1"/>
        <v>-6.8987984988056916E-2</v>
      </c>
      <c r="G56" s="41">
        <f>B56-B55</f>
        <v>-1258.3700000000026</v>
      </c>
      <c r="H56" s="38">
        <f>(B56)/B55-1</f>
        <v>-4.3041841950173132E-2</v>
      </c>
      <c r="J56" s="37">
        <v>43917</v>
      </c>
      <c r="K56" s="3">
        <v>7749.39</v>
      </c>
      <c r="L56" s="58">
        <v>8600</v>
      </c>
      <c r="M56" s="43">
        <f t="shared" si="17"/>
        <v>-850.60999999999967</v>
      </c>
      <c r="N56" s="38">
        <f t="shared" si="6"/>
        <v>-9.8908139534883643E-2</v>
      </c>
      <c r="O56" s="43">
        <f t="shared" si="23"/>
        <v>-348.54999999999927</v>
      </c>
      <c r="P56" s="38">
        <f t="shared" si="24"/>
        <v>-4.3041810633321465E-2</v>
      </c>
      <c r="R56" s="37">
        <v>43917</v>
      </c>
      <c r="S56" s="103"/>
      <c r="T56" s="101"/>
      <c r="U56" s="100"/>
      <c r="V56" s="102"/>
      <c r="W56" s="100"/>
      <c r="X56" s="102"/>
      <c r="Z56" s="37">
        <v>43917</v>
      </c>
      <c r="AA56" s="3">
        <f t="shared" si="3"/>
        <v>35726.99</v>
      </c>
      <c r="AB56" s="43">
        <f t="shared" si="25"/>
        <v>38650.740000000005</v>
      </c>
      <c r="AC56" s="3">
        <f t="shared" si="18"/>
        <v>-2923.7500000000027</v>
      </c>
      <c r="AD56" s="38">
        <f t="shared" si="7"/>
        <v>-7.5645382210017376E-2</v>
      </c>
      <c r="AE56" s="3">
        <f>AA56-AA55</f>
        <v>-1606.9200000000055</v>
      </c>
      <c r="AF56" s="38">
        <f>(AA56)/AA55-1</f>
        <v>-4.3041835157367814E-2</v>
      </c>
      <c r="AG56" s="75"/>
      <c r="AH56" s="75"/>
      <c r="AI56" s="37">
        <v>45413</v>
      </c>
      <c r="AJ56" s="53">
        <f t="shared" si="22"/>
        <v>4427.9899999999943</v>
      </c>
      <c r="AK56" s="52">
        <f>SUM($AJ$4:AJ56)</f>
        <v>34022.350000000006</v>
      </c>
    </row>
    <row r="57" spans="1:37" x14ac:dyDescent="0.45">
      <c r="A57" s="37">
        <v>43920</v>
      </c>
      <c r="B57" s="3">
        <v>29390.12</v>
      </c>
      <c r="C57" s="3">
        <v>31225.15</v>
      </c>
      <c r="D57" s="3">
        <v>30050.74</v>
      </c>
      <c r="E57" s="3">
        <f t="shared" si="0"/>
        <v>-660.62000000000262</v>
      </c>
      <c r="F57" s="38">
        <f t="shared" si="1"/>
        <v>-2.1983485265254732E-2</v>
      </c>
      <c r="G57" s="41">
        <f>B57-B56</f>
        <v>1412.5200000000004</v>
      </c>
      <c r="H57" s="38">
        <f>(B57)/B56-1</f>
        <v>5.0487532883449537E-2</v>
      </c>
      <c r="J57" s="37">
        <v>43920</v>
      </c>
      <c r="K57" s="3">
        <v>8140.64</v>
      </c>
      <c r="L57" s="58">
        <v>8600</v>
      </c>
      <c r="M57" s="43">
        <f t="shared" si="17"/>
        <v>-459.35999999999967</v>
      </c>
      <c r="N57" s="38">
        <f t="shared" si="6"/>
        <v>-5.3413953488372079E-2</v>
      </c>
      <c r="O57" s="43">
        <f t="shared" si="23"/>
        <v>391.25</v>
      </c>
      <c r="P57" s="38">
        <f t="shared" si="24"/>
        <v>5.0487844849723684E-2</v>
      </c>
      <c r="R57" s="37">
        <v>43920</v>
      </c>
      <c r="S57" s="103"/>
      <c r="T57" s="101"/>
      <c r="U57" s="100"/>
      <c r="V57" s="102"/>
      <c r="W57" s="100"/>
      <c r="X57" s="102"/>
      <c r="Z57" s="37">
        <v>43920</v>
      </c>
      <c r="AA57" s="3">
        <f t="shared" si="3"/>
        <v>37530.76</v>
      </c>
      <c r="AB57" s="43">
        <f t="shared" si="25"/>
        <v>38650.740000000005</v>
      </c>
      <c r="AC57" s="3">
        <f t="shared" si="18"/>
        <v>-1119.9800000000023</v>
      </c>
      <c r="AD57" s="38">
        <f t="shared" si="7"/>
        <v>-2.8976935499811951E-2</v>
      </c>
      <c r="AE57" s="3">
        <f>AA57-AA56</f>
        <v>1803.7700000000041</v>
      </c>
      <c r="AF57" s="38">
        <f>(AA57)/AA56-1</f>
        <v>5.0487600550732203E-2</v>
      </c>
      <c r="AG57" s="75"/>
      <c r="AH57" s="75"/>
      <c r="AI57" s="37">
        <v>45444</v>
      </c>
      <c r="AJ57" s="53">
        <f t="shared" si="22"/>
        <v>4045.3599999999878</v>
      </c>
      <c r="AK57" s="52">
        <f>SUM($AJ$4:AJ57)</f>
        <v>38067.709999999992</v>
      </c>
    </row>
    <row r="58" spans="1:37" x14ac:dyDescent="0.45">
      <c r="A58" s="37">
        <v>43921</v>
      </c>
      <c r="B58" s="3">
        <v>28970.11</v>
      </c>
      <c r="C58" s="3">
        <v>31225.15</v>
      </c>
      <c r="D58" s="3">
        <v>30050.74</v>
      </c>
      <c r="E58" s="3">
        <f t="shared" si="0"/>
        <v>-1080.630000000001</v>
      </c>
      <c r="F58" s="38">
        <f t="shared" si="1"/>
        <v>-3.5960179349992738E-2</v>
      </c>
      <c r="G58" s="41">
        <f>B58-B57</f>
        <v>-420.0099999999984</v>
      </c>
      <c r="H58" s="38">
        <f>(B58)/B57-1</f>
        <v>-1.4290856927429929E-2</v>
      </c>
      <c r="J58" s="37">
        <v>43921</v>
      </c>
      <c r="K58" s="3">
        <v>8024.3</v>
      </c>
      <c r="L58" s="58">
        <v>8600</v>
      </c>
      <c r="M58" s="43">
        <f t="shared" si="17"/>
        <v>-575.69999999999982</v>
      </c>
      <c r="N58" s="38">
        <f t="shared" si="6"/>
        <v>-6.6941860465116299E-2</v>
      </c>
      <c r="O58" s="43">
        <f t="shared" si="23"/>
        <v>-116.34000000000015</v>
      </c>
      <c r="P58" s="38">
        <f t="shared" si="24"/>
        <v>-1.4291259655260569E-2</v>
      </c>
      <c r="R58" s="37">
        <v>43921</v>
      </c>
      <c r="S58" s="103"/>
      <c r="T58" s="101"/>
      <c r="U58" s="100"/>
      <c r="V58" s="102"/>
      <c r="W58" s="100"/>
      <c r="X58" s="102"/>
      <c r="Z58" s="37">
        <v>43921</v>
      </c>
      <c r="AA58" s="3">
        <f t="shared" si="3"/>
        <v>36994.410000000003</v>
      </c>
      <c r="AB58" s="43">
        <f t="shared" si="25"/>
        <v>38650.740000000005</v>
      </c>
      <c r="AC58" s="3">
        <f t="shared" si="18"/>
        <v>-1656.3300000000008</v>
      </c>
      <c r="AD58" s="38">
        <f t="shared" si="7"/>
        <v>-4.285377201057472E-2</v>
      </c>
      <c r="AE58" s="3">
        <f>AA58-AA57</f>
        <v>-536.34999999999854</v>
      </c>
      <c r="AF58" s="38">
        <f>(AA58)/AA57-1</f>
        <v>-1.4290944281437401E-2</v>
      </c>
      <c r="AG58" s="75"/>
      <c r="AH58" s="75"/>
      <c r="AI58" s="37">
        <v>45474</v>
      </c>
      <c r="AJ58" s="53">
        <f t="shared" si="22"/>
        <v>3326.9900000000034</v>
      </c>
      <c r="AK58" s="52">
        <f>SUM($AJ$4:AJ58)</f>
        <v>41394.699999999997</v>
      </c>
    </row>
    <row r="59" spans="1:37" x14ac:dyDescent="0.45">
      <c r="A59" s="37">
        <v>43922</v>
      </c>
      <c r="B59" s="3">
        <v>28246.1</v>
      </c>
      <c r="C59" s="47">
        <f>C58+200</f>
        <v>31425.15</v>
      </c>
      <c r="D59" s="47">
        <f>D58+200</f>
        <v>30250.74</v>
      </c>
      <c r="E59" s="47">
        <f t="shared" si="0"/>
        <v>-2004.6400000000031</v>
      </c>
      <c r="F59" s="38">
        <f t="shared" si="1"/>
        <v>-6.6267469820573077E-2</v>
      </c>
      <c r="G59" s="49">
        <f>B59-B58-200</f>
        <v>-924.01000000000204</v>
      </c>
      <c r="H59" s="48">
        <f>(B59-200)/B58-1</f>
        <v>-3.1895287936428374E-2</v>
      </c>
      <c r="J59" s="37">
        <v>43922</v>
      </c>
      <c r="K59" s="3">
        <v>7768.36</v>
      </c>
      <c r="L59" s="58">
        <v>8600</v>
      </c>
      <c r="M59" s="43">
        <f t="shared" si="17"/>
        <v>-831.64000000000033</v>
      </c>
      <c r="N59" s="38">
        <f t="shared" si="6"/>
        <v>-9.6702325581395354E-2</v>
      </c>
      <c r="O59" s="43">
        <f t="shared" si="23"/>
        <v>-255.94000000000051</v>
      </c>
      <c r="P59" s="38">
        <f t="shared" si="24"/>
        <v>-3.1895617063170678E-2</v>
      </c>
      <c r="R59" s="37">
        <v>43922</v>
      </c>
      <c r="S59" s="103"/>
      <c r="T59" s="101"/>
      <c r="U59" s="100"/>
      <c r="V59" s="102"/>
      <c r="W59" s="100"/>
      <c r="X59" s="102"/>
      <c r="Z59" s="37">
        <v>43922</v>
      </c>
      <c r="AA59" s="3">
        <f t="shared" si="3"/>
        <v>36014.46</v>
      </c>
      <c r="AB59" s="43">
        <f t="shared" si="25"/>
        <v>38850.740000000005</v>
      </c>
      <c r="AC59" s="3">
        <f t="shared" si="18"/>
        <v>-2836.2800000000034</v>
      </c>
      <c r="AD59" s="38">
        <f t="shared" si="7"/>
        <v>-7.3004529643450944E-2</v>
      </c>
      <c r="AE59" s="47">
        <f>AA59-AA58-200</f>
        <v>-1179.9500000000044</v>
      </c>
      <c r="AF59" s="48">
        <f>(AA59-200)/AA58-1</f>
        <v>-3.1895359325909034E-2</v>
      </c>
      <c r="AG59" s="75"/>
      <c r="AH59" s="75"/>
      <c r="AI59" s="37">
        <v>45505</v>
      </c>
      <c r="AJ59" s="53">
        <f t="shared" si="22"/>
        <v>259.72999999999956</v>
      </c>
      <c r="AK59" s="52">
        <f>SUM($AJ$4:AJ59)</f>
        <v>41654.429999999993</v>
      </c>
    </row>
    <row r="60" spans="1:37" x14ac:dyDescent="0.45">
      <c r="A60" s="37">
        <v>43923</v>
      </c>
      <c r="B60" s="3">
        <v>28738.25</v>
      </c>
      <c r="C60" s="3">
        <v>31425.15</v>
      </c>
      <c r="D60" s="3">
        <v>30250.74</v>
      </c>
      <c r="E60" s="3">
        <f t="shared" si="0"/>
        <v>-1512.4900000000016</v>
      </c>
      <c r="F60" s="38">
        <f t="shared" si="1"/>
        <v>-4.999844631899919E-2</v>
      </c>
      <c r="G60" s="41">
        <f>B60-B59</f>
        <v>492.15000000000146</v>
      </c>
      <c r="H60" s="38">
        <f>(B60)/B59-1</f>
        <v>1.7423644326119314E-2</v>
      </c>
      <c r="J60" s="37">
        <v>43923</v>
      </c>
      <c r="K60" s="3">
        <v>7903.71</v>
      </c>
      <c r="L60" s="58">
        <v>8600</v>
      </c>
      <c r="M60" s="43">
        <f t="shared" ref="M60:M91" si="26">K60-L60</f>
        <v>-696.29</v>
      </c>
      <c r="N60" s="38">
        <f t="shared" si="6"/>
        <v>-8.0963953488372042E-2</v>
      </c>
      <c r="O60" s="43">
        <f t="shared" si="23"/>
        <v>135.35000000000036</v>
      </c>
      <c r="P60" s="38">
        <f t="shared" si="24"/>
        <v>1.742323991164163E-2</v>
      </c>
      <c r="R60" s="37">
        <v>43923</v>
      </c>
      <c r="S60" s="103"/>
      <c r="T60" s="101"/>
      <c r="U60" s="100"/>
      <c r="V60" s="102"/>
      <c r="W60" s="100"/>
      <c r="X60" s="102"/>
      <c r="Z60" s="37">
        <v>43923</v>
      </c>
      <c r="AA60" s="3">
        <f t="shared" si="3"/>
        <v>36641.96</v>
      </c>
      <c r="AB60" s="43">
        <f t="shared" si="25"/>
        <v>38850.740000000005</v>
      </c>
      <c r="AC60" s="3">
        <f t="shared" si="18"/>
        <v>-2208.7800000000016</v>
      </c>
      <c r="AD60" s="38">
        <f t="shared" si="7"/>
        <v>-5.6852971140318176E-2</v>
      </c>
      <c r="AE60" s="3">
        <f>AA60-AA59</f>
        <v>627.5</v>
      </c>
      <c r="AF60" s="38">
        <f>(AA60)/AA59-1</f>
        <v>1.7423557093456443E-2</v>
      </c>
      <c r="AG60" s="75"/>
      <c r="AH60" s="75"/>
      <c r="AI60" s="37">
        <v>45536</v>
      </c>
      <c r="AJ60" s="53">
        <f t="shared" si="22"/>
        <v>0</v>
      </c>
      <c r="AK60" s="52">
        <f>SUM($AJ$4:AJ60)</f>
        <v>41654.429999999993</v>
      </c>
    </row>
    <row r="61" spans="1:37" x14ac:dyDescent="0.45">
      <c r="A61" s="37">
        <v>43924</v>
      </c>
      <c r="B61" s="3">
        <v>28262.15</v>
      </c>
      <c r="C61" s="3">
        <v>31425.15</v>
      </c>
      <c r="D61" s="3">
        <v>30250.74</v>
      </c>
      <c r="E61" s="3">
        <f t="shared" si="0"/>
        <v>-1988.5900000000001</v>
      </c>
      <c r="F61" s="38">
        <f t="shared" si="1"/>
        <v>-6.5736904287300058E-2</v>
      </c>
      <c r="G61" s="41">
        <f>B61-B60</f>
        <v>-476.09999999999854</v>
      </c>
      <c r="H61" s="38">
        <f>(B61)/B60-1</f>
        <v>-1.6566770767183048E-2</v>
      </c>
      <c r="J61" s="37">
        <v>43924</v>
      </c>
      <c r="K61" s="3">
        <v>7772.78</v>
      </c>
      <c r="L61" s="58">
        <v>8600</v>
      </c>
      <c r="M61" s="43">
        <f t="shared" si="26"/>
        <v>-827.22000000000025</v>
      </c>
      <c r="N61" s="38">
        <f t="shared" si="6"/>
        <v>-9.6188372093023333E-2</v>
      </c>
      <c r="O61" s="43">
        <f t="shared" si="23"/>
        <v>-130.93000000000029</v>
      </c>
      <c r="P61" s="38">
        <f t="shared" si="24"/>
        <v>-1.6565638162331364E-2</v>
      </c>
      <c r="R61" s="37">
        <v>43924</v>
      </c>
      <c r="S61" s="103"/>
      <c r="T61" s="101"/>
      <c r="U61" s="100"/>
      <c r="V61" s="102"/>
      <c r="W61" s="100"/>
      <c r="X61" s="102"/>
      <c r="Z61" s="37">
        <v>43924</v>
      </c>
      <c r="AA61" s="3">
        <f t="shared" si="3"/>
        <v>36034.93</v>
      </c>
      <c r="AB61" s="43">
        <f t="shared" si="25"/>
        <v>38850.740000000005</v>
      </c>
      <c r="AC61" s="3">
        <f t="shared" si="18"/>
        <v>-2815.8100000000004</v>
      </c>
      <c r="AD61" s="38">
        <f t="shared" si="7"/>
        <v>-7.2477641352519995E-2</v>
      </c>
      <c r="AE61" s="3">
        <f>AA61-AA60</f>
        <v>-607.02999999999884</v>
      </c>
      <c r="AF61" s="38">
        <f>(AA61)/AA60-1</f>
        <v>-1.656652646310397E-2</v>
      </c>
      <c r="AG61" s="75"/>
      <c r="AH61" s="75"/>
      <c r="AI61" s="37">
        <v>45566</v>
      </c>
      <c r="AJ61" s="53">
        <f t="shared" si="22"/>
        <v>0</v>
      </c>
      <c r="AK61" s="52">
        <f>SUM($AJ$4:AJ61)</f>
        <v>41654.429999999993</v>
      </c>
    </row>
    <row r="62" spans="1:37" x14ac:dyDescent="0.45">
      <c r="A62" s="37">
        <v>43927</v>
      </c>
      <c r="B62" s="3">
        <v>30256.99</v>
      </c>
      <c r="C62" s="3">
        <v>31425.15</v>
      </c>
      <c r="D62" s="3">
        <v>30250.74</v>
      </c>
      <c r="E62" s="3">
        <f t="shared" si="0"/>
        <v>6.25</v>
      </c>
      <c r="F62" s="38">
        <f t="shared" si="1"/>
        <v>2.0660651607196101E-4</v>
      </c>
      <c r="G62" s="41">
        <f>B62-B61</f>
        <v>1994.8400000000001</v>
      </c>
      <c r="H62" s="38">
        <f>(B62)/B61-1</f>
        <v>7.0583448180693953E-2</v>
      </c>
      <c r="J62" s="37">
        <v>43927</v>
      </c>
      <c r="K62" s="3">
        <v>8321.4</v>
      </c>
      <c r="L62" s="58">
        <v>8600</v>
      </c>
      <c r="M62" s="43">
        <f t="shared" si="26"/>
        <v>-278.60000000000036</v>
      </c>
      <c r="N62" s="38">
        <f t="shared" si="6"/>
        <v>-3.2395348837209292E-2</v>
      </c>
      <c r="O62" s="43">
        <f t="shared" si="23"/>
        <v>548.61999999999989</v>
      </c>
      <c r="P62" s="38">
        <f t="shared" si="24"/>
        <v>7.0582211255175054E-2</v>
      </c>
      <c r="R62" s="37">
        <v>43927</v>
      </c>
      <c r="S62" s="103"/>
      <c r="T62" s="101"/>
      <c r="U62" s="100"/>
      <c r="V62" s="102"/>
      <c r="W62" s="100"/>
      <c r="X62" s="102"/>
      <c r="Z62" s="37">
        <v>43927</v>
      </c>
      <c r="AA62" s="3">
        <f t="shared" si="3"/>
        <v>38578.39</v>
      </c>
      <c r="AB62" s="43">
        <f t="shared" si="25"/>
        <v>38850.740000000005</v>
      </c>
      <c r="AC62" s="3">
        <f t="shared" si="18"/>
        <v>-272.35000000000036</v>
      </c>
      <c r="AD62" s="38">
        <f t="shared" si="7"/>
        <v>-7.010162483391702E-3</v>
      </c>
      <c r="AE62" s="3">
        <f>AA62-AA61</f>
        <v>2543.4599999999991</v>
      </c>
      <c r="AF62" s="38">
        <f>(AA62)/AA61-1</f>
        <v>7.0583181374294313E-2</v>
      </c>
      <c r="AG62" s="75"/>
      <c r="AH62" s="75"/>
      <c r="AI62" s="37">
        <v>45597</v>
      </c>
      <c r="AJ62" s="53">
        <f t="shared" si="22"/>
        <v>0</v>
      </c>
      <c r="AK62" s="52">
        <f>SUM($AJ$4:AJ62)</f>
        <v>41654.429999999993</v>
      </c>
    </row>
    <row r="63" spans="1:37" x14ac:dyDescent="0.45">
      <c r="A63" s="37">
        <v>43928</v>
      </c>
      <c r="B63" s="3">
        <v>29856.2</v>
      </c>
      <c r="C63" s="3">
        <v>31425.15</v>
      </c>
      <c r="D63" s="3">
        <v>30250.74</v>
      </c>
      <c r="E63" s="3">
        <f t="shared" si="0"/>
        <v>-394.54000000000087</v>
      </c>
      <c r="F63" s="38">
        <f t="shared" si="1"/>
        <v>-1.3042325576167801E-2</v>
      </c>
      <c r="G63" s="41">
        <f>B63-B62</f>
        <v>-400.79000000000087</v>
      </c>
      <c r="H63" s="38">
        <f>(B63)/B62-1</f>
        <v>-1.3246195341968914E-2</v>
      </c>
      <c r="J63" s="37">
        <v>43928</v>
      </c>
      <c r="K63" s="3">
        <v>8211.18</v>
      </c>
      <c r="L63" s="58">
        <v>8600</v>
      </c>
      <c r="M63" s="43">
        <f t="shared" si="26"/>
        <v>-388.81999999999971</v>
      </c>
      <c r="N63" s="38">
        <f t="shared" si="6"/>
        <v>-4.5211627906976748E-2</v>
      </c>
      <c r="O63" s="43">
        <f t="shared" si="23"/>
        <v>-110.21999999999935</v>
      </c>
      <c r="P63" s="38">
        <f t="shared" si="24"/>
        <v>-1.3245367366068184E-2</v>
      </c>
      <c r="R63" s="37">
        <v>43928</v>
      </c>
      <c r="S63" s="103"/>
      <c r="T63" s="101"/>
      <c r="U63" s="100"/>
      <c r="V63" s="102"/>
      <c r="W63" s="100"/>
      <c r="X63" s="102"/>
      <c r="Z63" s="37">
        <v>43928</v>
      </c>
      <c r="AA63" s="3">
        <f t="shared" si="3"/>
        <v>38067.380000000005</v>
      </c>
      <c r="AB63" s="43">
        <f t="shared" si="25"/>
        <v>38850.740000000005</v>
      </c>
      <c r="AC63" s="3">
        <f t="shared" si="18"/>
        <v>-783.36000000000058</v>
      </c>
      <c r="AD63" s="38">
        <f t="shared" si="7"/>
        <v>-2.0163322500420855E-2</v>
      </c>
      <c r="AE63" s="3">
        <f>AA63-AA62</f>
        <v>-511.00999999999476</v>
      </c>
      <c r="AF63" s="38">
        <f>(AA63)/AA62-1</f>
        <v>-1.3246016746681133E-2</v>
      </c>
      <c r="AG63" s="75"/>
      <c r="AI63" s="37">
        <v>45627</v>
      </c>
      <c r="AJ63" s="53">
        <f t="shared" si="22"/>
        <v>0</v>
      </c>
      <c r="AK63" s="52">
        <f>SUM($AJ$4:AJ63)</f>
        <v>41654.429999999993</v>
      </c>
    </row>
    <row r="64" spans="1:37" x14ac:dyDescent="0.45">
      <c r="A64" s="37">
        <v>43929</v>
      </c>
      <c r="B64" s="3">
        <v>30844.19</v>
      </c>
      <c r="C64" s="47">
        <f>C63+200</f>
        <v>31625.15</v>
      </c>
      <c r="D64" s="47">
        <f>D63+200</f>
        <v>30450.74</v>
      </c>
      <c r="E64" s="47">
        <f t="shared" si="0"/>
        <v>393.44999999999709</v>
      </c>
      <c r="F64" s="38">
        <f t="shared" si="1"/>
        <v>1.2920868261329543E-2</v>
      </c>
      <c r="G64" s="49">
        <f>B64-B63-200</f>
        <v>787.98999999999796</v>
      </c>
      <c r="H64" s="48">
        <f>(B64-200)/B63-1</f>
        <v>2.6392843027578827E-2</v>
      </c>
      <c r="J64" s="37">
        <v>43929</v>
      </c>
      <c r="K64" s="3">
        <v>8427.9</v>
      </c>
      <c r="L64" s="58">
        <v>8600</v>
      </c>
      <c r="M64" s="43">
        <f t="shared" si="26"/>
        <v>-172.10000000000036</v>
      </c>
      <c r="N64" s="38">
        <f t="shared" si="6"/>
        <v>-2.0011627906976748E-2</v>
      </c>
      <c r="O64" s="43">
        <f t="shared" si="23"/>
        <v>216.71999999999935</v>
      </c>
      <c r="P64" s="38">
        <f t="shared" si="24"/>
        <v>2.6393283303983051E-2</v>
      </c>
      <c r="R64" s="37">
        <v>43929</v>
      </c>
      <c r="S64" s="103"/>
      <c r="T64" s="101"/>
      <c r="U64" s="100"/>
      <c r="V64" s="102"/>
      <c r="W64" s="100"/>
      <c r="X64" s="102"/>
      <c r="Z64" s="37">
        <v>43929</v>
      </c>
      <c r="AA64" s="3">
        <f t="shared" si="3"/>
        <v>39272.089999999997</v>
      </c>
      <c r="AB64" s="43">
        <f t="shared" si="25"/>
        <v>39050.740000000005</v>
      </c>
      <c r="AC64" s="3">
        <f t="shared" si="18"/>
        <v>221.34999999999673</v>
      </c>
      <c r="AD64" s="38">
        <f t="shared" si="7"/>
        <v>5.6682664656289017E-3</v>
      </c>
      <c r="AE64" s="47">
        <f>AA64-AA63-200</f>
        <v>1004.7099999999919</v>
      </c>
      <c r="AF64" s="48">
        <f>(AA64-200)/AA63-1</f>
        <v>2.6392937995732613E-2</v>
      </c>
      <c r="AG64" s="75"/>
      <c r="AH64" s="75"/>
      <c r="AI64" s="37"/>
      <c r="AJ64" s="53"/>
      <c r="AK64" s="52"/>
    </row>
    <row r="65" spans="1:37" x14ac:dyDescent="0.45">
      <c r="A65" s="37">
        <v>43930</v>
      </c>
      <c r="B65" s="3">
        <v>30759.54</v>
      </c>
      <c r="C65" s="3">
        <v>31625.15</v>
      </c>
      <c r="D65" s="3">
        <v>30450.74</v>
      </c>
      <c r="E65" s="3">
        <f t="shared" si="0"/>
        <v>308.79999999999927</v>
      </c>
      <c r="F65" s="38">
        <f t="shared" si="1"/>
        <v>1.0140968659546612E-2</v>
      </c>
      <c r="G65" s="41">
        <f>B65-B64</f>
        <v>-84.649999999997817</v>
      </c>
      <c r="H65" s="38">
        <f>(B65)/B64-1</f>
        <v>-2.7444390661579554E-3</v>
      </c>
      <c r="J65" s="37">
        <v>43930</v>
      </c>
      <c r="K65" s="3">
        <v>8404.76</v>
      </c>
      <c r="L65" s="58">
        <v>8600</v>
      </c>
      <c r="M65" s="43">
        <f t="shared" si="26"/>
        <v>-195.23999999999978</v>
      </c>
      <c r="N65" s="38">
        <f t="shared" si="6"/>
        <v>-2.2702325581395288E-2</v>
      </c>
      <c r="O65" s="43">
        <f t="shared" si="23"/>
        <v>-23.139999999999418</v>
      </c>
      <c r="P65" s="38">
        <f t="shared" si="24"/>
        <v>-2.7456424494831655E-3</v>
      </c>
      <c r="R65" s="37">
        <v>43930</v>
      </c>
      <c r="S65" s="103"/>
      <c r="T65" s="101"/>
      <c r="U65" s="100"/>
      <c r="V65" s="102"/>
      <c r="W65" s="100"/>
      <c r="X65" s="102"/>
      <c r="Z65" s="37">
        <v>43930</v>
      </c>
      <c r="AA65" s="3">
        <f t="shared" si="3"/>
        <v>39164.300000000003</v>
      </c>
      <c r="AB65" s="43">
        <f t="shared" si="25"/>
        <v>39050.740000000005</v>
      </c>
      <c r="AC65" s="3">
        <f t="shared" si="18"/>
        <v>113.55999999999949</v>
      </c>
      <c r="AD65" s="38">
        <f t="shared" si="7"/>
        <v>2.9080114743023078E-3</v>
      </c>
      <c r="AE65" s="3">
        <f>AA65-AA64</f>
        <v>-107.7899999999936</v>
      </c>
      <c r="AF65" s="38">
        <f>(AA65)/AA64-1</f>
        <v>-2.7446973155743626E-3</v>
      </c>
      <c r="AG65" s="75"/>
      <c r="AH65" s="75"/>
      <c r="AI65" s="37"/>
      <c r="AJ65" s="53"/>
      <c r="AK65" s="52"/>
    </row>
    <row r="66" spans="1:37" x14ac:dyDescent="0.45">
      <c r="A66" s="37">
        <v>43935</v>
      </c>
      <c r="B66" s="3">
        <v>32254.01</v>
      </c>
      <c r="C66" s="3">
        <v>31625.15</v>
      </c>
      <c r="D66" s="3">
        <v>30450.74</v>
      </c>
      <c r="E66" s="3">
        <f t="shared" si="0"/>
        <v>1803.2699999999968</v>
      </c>
      <c r="F66" s="38">
        <f t="shared" si="1"/>
        <v>5.9219250500972986E-2</v>
      </c>
      <c r="G66" s="41">
        <f>B66-B65</f>
        <v>1494.4699999999975</v>
      </c>
      <c r="H66" s="38">
        <f>(B66)/B65-1</f>
        <v>4.8585577027484783E-2</v>
      </c>
      <c r="J66" s="37">
        <v>43935</v>
      </c>
      <c r="K66" s="3">
        <v>8813.1200000000008</v>
      </c>
      <c r="L66" s="58">
        <v>8600</v>
      </c>
      <c r="M66" s="43">
        <f t="shared" si="26"/>
        <v>213.1200000000008</v>
      </c>
      <c r="N66" s="38">
        <f t="shared" si="6"/>
        <v>2.4781395348837387E-2</v>
      </c>
      <c r="O66" s="43">
        <f t="shared" si="23"/>
        <v>408.36000000000058</v>
      </c>
      <c r="P66" s="38">
        <f t="shared" si="24"/>
        <v>4.8586753220793977E-2</v>
      </c>
      <c r="R66" s="37">
        <v>43935</v>
      </c>
      <c r="S66" s="103"/>
      <c r="T66" s="101"/>
      <c r="U66" s="100"/>
      <c r="V66" s="102"/>
      <c r="W66" s="100"/>
      <c r="X66" s="102"/>
      <c r="Z66" s="37">
        <v>43935</v>
      </c>
      <c r="AA66" s="3">
        <f t="shared" si="3"/>
        <v>41067.129999999997</v>
      </c>
      <c r="AB66" s="43">
        <f t="shared" si="25"/>
        <v>39050.740000000005</v>
      </c>
      <c r="AC66" s="3">
        <f t="shared" si="18"/>
        <v>2016.3899999999976</v>
      </c>
      <c r="AD66" s="38">
        <f t="shared" si="7"/>
        <v>5.1635129065415786E-2</v>
      </c>
      <c r="AE66" s="3">
        <f>AA66-AA65</f>
        <v>1902.8299999999945</v>
      </c>
      <c r="AF66" s="38">
        <f>(AA66)/AA65-1</f>
        <v>4.8585829441608608E-2</v>
      </c>
      <c r="AG66" s="75"/>
      <c r="AH66" s="75"/>
    </row>
    <row r="67" spans="1:37" x14ac:dyDescent="0.45">
      <c r="A67" s="37">
        <v>43936</v>
      </c>
      <c r="B67" s="3">
        <v>32525.62</v>
      </c>
      <c r="C67" s="47">
        <f>C66+200</f>
        <v>31825.15</v>
      </c>
      <c r="D67" s="47">
        <f>D66+200</f>
        <v>30650.74</v>
      </c>
      <c r="E67" s="47">
        <f t="shared" si="0"/>
        <v>1874.8799999999974</v>
      </c>
      <c r="F67" s="38">
        <f t="shared" si="1"/>
        <v>6.1169159374292237E-2</v>
      </c>
      <c r="G67" s="49">
        <f>B67-B66-200</f>
        <v>71.610000000000582</v>
      </c>
      <c r="H67" s="48">
        <f>(B67-200)/B66-1</f>
        <v>2.2201890555624271E-3</v>
      </c>
      <c r="J67" s="37">
        <v>43936</v>
      </c>
      <c r="K67" s="3">
        <v>9232.68</v>
      </c>
      <c r="L67" s="57">
        <f>L66+400</f>
        <v>9000</v>
      </c>
      <c r="M67" s="43">
        <f t="shared" si="26"/>
        <v>232.68000000000029</v>
      </c>
      <c r="N67" s="38">
        <f t="shared" si="6"/>
        <v>2.5853333333333284E-2</v>
      </c>
      <c r="O67" s="50">
        <f>K67-K66-400</f>
        <v>19.559999999999491</v>
      </c>
      <c r="P67" s="51">
        <f>(K67-400)/K66-1</f>
        <v>2.2194183217747465E-3</v>
      </c>
      <c r="R67" s="37">
        <v>43936</v>
      </c>
      <c r="S67" s="103"/>
      <c r="T67" s="101"/>
      <c r="U67" s="100"/>
      <c r="V67" s="102"/>
      <c r="W67" s="100"/>
      <c r="X67" s="102"/>
      <c r="Z67" s="37">
        <v>43936</v>
      </c>
      <c r="AA67" s="3">
        <f t="shared" si="3"/>
        <v>41758.300000000003</v>
      </c>
      <c r="AB67" s="50">
        <f>AB66+400+200</f>
        <v>39650.740000000005</v>
      </c>
      <c r="AC67" s="3">
        <f t="shared" si="18"/>
        <v>2107.5599999999977</v>
      </c>
      <c r="AD67" s="38">
        <f t="shared" si="7"/>
        <v>5.3153106348078127E-2</v>
      </c>
      <c r="AE67" s="50">
        <f>AA67-AA66-400-200</f>
        <v>91.17000000000553</v>
      </c>
      <c r="AF67" s="51">
        <f>(AA67-400-200)/AA66-1</f>
        <v>2.2200236539540175E-3</v>
      </c>
      <c r="AG67" s="75"/>
      <c r="AH67" s="75"/>
    </row>
    <row r="68" spans="1:37" x14ac:dyDescent="0.45">
      <c r="A68" s="37">
        <v>43937</v>
      </c>
      <c r="B68" s="3">
        <v>33204.57</v>
      </c>
      <c r="C68" s="3">
        <v>31825.15</v>
      </c>
      <c r="D68" s="3">
        <v>30650.74</v>
      </c>
      <c r="E68" s="3">
        <f t="shared" ref="E68:E131" si="27">B68-D68</f>
        <v>2553.8299999999981</v>
      </c>
      <c r="F68" s="38">
        <f t="shared" ref="F68:F131" si="28">B68/D68-1</f>
        <v>8.3320337453516524E-2</v>
      </c>
      <c r="G68" s="41">
        <f>B68-B67</f>
        <v>678.95000000000073</v>
      </c>
      <c r="H68" s="38">
        <f>(B68)/B67-1</f>
        <v>2.0874313848590731E-2</v>
      </c>
      <c r="J68" s="37">
        <v>43937</v>
      </c>
      <c r="K68" s="3">
        <v>9425.41</v>
      </c>
      <c r="L68" s="58">
        <v>9000</v>
      </c>
      <c r="M68" s="43">
        <f t="shared" si="26"/>
        <v>425.40999999999985</v>
      </c>
      <c r="N68" s="38">
        <f t="shared" si="6"/>
        <v>4.7267777777777686E-2</v>
      </c>
      <c r="O68" s="43">
        <f t="shared" ref="O68:O88" si="29">K68-K67</f>
        <v>192.72999999999956</v>
      </c>
      <c r="P68" s="38">
        <f t="shared" ref="P68:P88" si="30">K68/K67-1</f>
        <v>2.0874762257546031E-2</v>
      </c>
      <c r="R68" s="37">
        <v>43937</v>
      </c>
      <c r="S68" s="103"/>
      <c r="T68" s="101"/>
      <c r="U68" s="100"/>
      <c r="V68" s="102"/>
      <c r="W68" s="100"/>
      <c r="X68" s="102"/>
      <c r="Z68" s="37">
        <v>43937</v>
      </c>
      <c r="AA68" s="3">
        <f t="shared" ref="AA68:AA131" si="31">B68+K68</f>
        <v>42629.979999999996</v>
      </c>
      <c r="AB68" s="43">
        <f t="shared" ref="AB68:AB88" si="32">D68+L68</f>
        <v>39650.740000000005</v>
      </c>
      <c r="AC68" s="3">
        <f t="shared" si="18"/>
        <v>2979.239999999998</v>
      </c>
      <c r="AD68" s="38">
        <f t="shared" si="7"/>
        <v>7.5137059232690095E-2</v>
      </c>
      <c r="AE68" s="3">
        <f>AA68-AA67</f>
        <v>871.67999999999302</v>
      </c>
      <c r="AF68" s="38">
        <f>(AA68)/AA67-1</f>
        <v>2.0874412990950164E-2</v>
      </c>
      <c r="AG68" s="75"/>
      <c r="AH68" s="75"/>
    </row>
    <row r="69" spans="1:37" x14ac:dyDescent="0.45">
      <c r="A69" s="37">
        <v>43938</v>
      </c>
      <c r="B69" s="3">
        <v>33282.870000000003</v>
      </c>
      <c r="C69" s="3">
        <v>31825.15</v>
      </c>
      <c r="D69" s="3">
        <v>30650.74</v>
      </c>
      <c r="E69" s="3">
        <f t="shared" si="27"/>
        <v>2632.130000000001</v>
      </c>
      <c r="F69" s="38">
        <f t="shared" si="28"/>
        <v>8.5874925042592753E-2</v>
      </c>
      <c r="G69" s="41">
        <f>B69-B68</f>
        <v>78.30000000000291</v>
      </c>
      <c r="H69" s="38">
        <f>(B69)/B68-1</f>
        <v>2.3581091397961718E-3</v>
      </c>
      <c r="J69" s="37">
        <v>43938</v>
      </c>
      <c r="K69" s="3">
        <v>9447.64</v>
      </c>
      <c r="L69" s="58">
        <v>9000</v>
      </c>
      <c r="M69" s="43">
        <f t="shared" si="26"/>
        <v>447.63999999999942</v>
      </c>
      <c r="N69" s="38">
        <f t="shared" ref="N69:N132" si="33">K69/L69-1</f>
        <v>4.9737777777777659E-2</v>
      </c>
      <c r="O69" s="43">
        <f t="shared" si="29"/>
        <v>22.229999999999563</v>
      </c>
      <c r="P69" s="38">
        <f t="shared" si="30"/>
        <v>2.3585180909901915E-3</v>
      </c>
      <c r="R69" s="37">
        <v>43938</v>
      </c>
      <c r="S69" s="103"/>
      <c r="T69" s="101"/>
      <c r="U69" s="100"/>
      <c r="V69" s="102"/>
      <c r="W69" s="100"/>
      <c r="X69" s="102"/>
      <c r="Z69" s="37">
        <v>43938</v>
      </c>
      <c r="AA69" s="3">
        <f t="shared" si="31"/>
        <v>42730.51</v>
      </c>
      <c r="AB69" s="43">
        <f t="shared" si="32"/>
        <v>39650.740000000005</v>
      </c>
      <c r="AC69" s="3">
        <f t="shared" si="18"/>
        <v>3079.7700000000004</v>
      </c>
      <c r="AD69" s="38">
        <f t="shared" ref="AD69:AD132" si="34">(AA69)/(AB69)-1</f>
        <v>7.767244697072484E-2</v>
      </c>
      <c r="AE69" s="3">
        <f>AA69-AA68</f>
        <v>100.53000000000611</v>
      </c>
      <c r="AF69" s="38">
        <f>(AA69)/AA68-1</f>
        <v>2.3581995581514192E-3</v>
      </c>
      <c r="AG69" s="75"/>
      <c r="AH69" s="75"/>
    </row>
    <row r="70" spans="1:37" x14ac:dyDescent="0.45">
      <c r="A70" s="37">
        <v>43941</v>
      </c>
      <c r="B70" s="3">
        <v>33107.67</v>
      </c>
      <c r="C70" s="3">
        <v>31825.15</v>
      </c>
      <c r="D70" s="3">
        <v>30650.74</v>
      </c>
      <c r="E70" s="3">
        <f t="shared" si="27"/>
        <v>2456.9299999999967</v>
      </c>
      <c r="F70" s="38">
        <f t="shared" si="28"/>
        <v>8.0158912965885953E-2</v>
      </c>
      <c r="G70" s="41">
        <f>B70-B69</f>
        <v>-175.20000000000437</v>
      </c>
      <c r="H70" s="38">
        <f>(B70)/B69-1</f>
        <v>-5.2639691228552055E-3</v>
      </c>
      <c r="J70" s="37">
        <v>43941</v>
      </c>
      <c r="K70" s="3">
        <v>9397.9</v>
      </c>
      <c r="L70" s="58">
        <v>9000</v>
      </c>
      <c r="M70" s="43">
        <f t="shared" si="26"/>
        <v>397.89999999999964</v>
      </c>
      <c r="N70" s="38">
        <f t="shared" si="33"/>
        <v>4.4211111111110979E-2</v>
      </c>
      <c r="O70" s="43">
        <f t="shared" si="29"/>
        <v>-49.739999999999782</v>
      </c>
      <c r="P70" s="38">
        <f t="shared" si="30"/>
        <v>-5.2648068724040487E-3</v>
      </c>
      <c r="R70" s="37">
        <v>43941</v>
      </c>
      <c r="S70" s="103"/>
      <c r="T70" s="101"/>
      <c r="U70" s="100"/>
      <c r="V70" s="102"/>
      <c r="W70" s="100"/>
      <c r="X70" s="102"/>
      <c r="Z70" s="37">
        <v>43941</v>
      </c>
      <c r="AA70" s="3">
        <f t="shared" si="31"/>
        <v>42505.57</v>
      </c>
      <c r="AB70" s="43">
        <f t="shared" si="32"/>
        <v>39650.740000000005</v>
      </c>
      <c r="AC70" s="3">
        <f t="shared" si="18"/>
        <v>2854.8299999999963</v>
      </c>
      <c r="AD70" s="38">
        <f t="shared" si="34"/>
        <v>7.1999412873504864E-2</v>
      </c>
      <c r="AE70" s="3">
        <f>AA70-AA69</f>
        <v>-224.94000000000233</v>
      </c>
      <c r="AF70" s="38">
        <f>(AA70)/AA69-1</f>
        <v>-5.2641543477951469E-3</v>
      </c>
      <c r="AG70" s="75"/>
      <c r="AH70" s="75"/>
    </row>
    <row r="71" spans="1:37" x14ac:dyDescent="0.45">
      <c r="A71" s="37">
        <v>43942</v>
      </c>
      <c r="B71" s="3">
        <v>32009.53</v>
      </c>
      <c r="C71" s="3">
        <v>31825.15</v>
      </c>
      <c r="D71" s="3">
        <v>30650.74</v>
      </c>
      <c r="E71" s="3">
        <f t="shared" si="27"/>
        <v>1358.7899999999972</v>
      </c>
      <c r="F71" s="38">
        <f t="shared" si="28"/>
        <v>4.4331392977787765E-2</v>
      </c>
      <c r="G71" s="41">
        <f>B71-B70</f>
        <v>-1098.1399999999994</v>
      </c>
      <c r="H71" s="38">
        <f>(B71)/B70-1</f>
        <v>-3.316874911463108E-2</v>
      </c>
      <c r="J71" s="37">
        <v>43942</v>
      </c>
      <c r="K71" s="3">
        <v>9086.19</v>
      </c>
      <c r="L71" s="58">
        <v>9000</v>
      </c>
      <c r="M71" s="43">
        <f t="shared" si="26"/>
        <v>86.190000000000509</v>
      </c>
      <c r="N71" s="38">
        <f t="shared" si="33"/>
        <v>9.5766666666667888E-3</v>
      </c>
      <c r="O71" s="43">
        <f t="shared" si="29"/>
        <v>-311.70999999999913</v>
      </c>
      <c r="P71" s="38">
        <f t="shared" si="30"/>
        <v>-3.3168048180976517E-2</v>
      </c>
      <c r="R71" s="37">
        <v>43942</v>
      </c>
      <c r="S71" s="103"/>
      <c r="T71" s="101"/>
      <c r="U71" s="100"/>
      <c r="V71" s="102"/>
      <c r="W71" s="100"/>
      <c r="X71" s="102"/>
      <c r="Z71" s="37">
        <v>43942</v>
      </c>
      <c r="AA71" s="3">
        <f t="shared" si="31"/>
        <v>41095.72</v>
      </c>
      <c r="AB71" s="43">
        <f t="shared" si="32"/>
        <v>39650.740000000005</v>
      </c>
      <c r="AC71" s="3">
        <f t="shared" si="18"/>
        <v>1444.9799999999977</v>
      </c>
      <c r="AD71" s="38">
        <f t="shared" si="34"/>
        <v>3.64426994300735E-2</v>
      </c>
      <c r="AE71" s="3">
        <f>AA71-AA70</f>
        <v>-1409.8499999999985</v>
      </c>
      <c r="AF71" s="38">
        <f>(AA71)/AA70-1</f>
        <v>-3.3168594139544538E-2</v>
      </c>
      <c r="AG71" s="75"/>
      <c r="AH71" s="75"/>
    </row>
    <row r="72" spans="1:37" x14ac:dyDescent="0.45">
      <c r="A72" s="37">
        <v>43943</v>
      </c>
      <c r="B72" s="3">
        <v>33198.730000000003</v>
      </c>
      <c r="C72" s="47">
        <f>C71+200</f>
        <v>32025.15</v>
      </c>
      <c r="D72" s="47">
        <f>D71+200</f>
        <v>30850.74</v>
      </c>
      <c r="E72" s="47">
        <f t="shared" si="27"/>
        <v>2347.9900000000016</v>
      </c>
      <c r="F72" s="38">
        <f t="shared" si="28"/>
        <v>7.6108060941163957E-2</v>
      </c>
      <c r="G72" s="49">
        <f>B72-B71-200</f>
        <v>989.20000000000437</v>
      </c>
      <c r="H72" s="48">
        <f>(B72-200)/B71-1</f>
        <v>3.0903296611977993E-2</v>
      </c>
      <c r="J72" s="37">
        <v>43943</v>
      </c>
      <c r="K72" s="3">
        <v>9366.98</v>
      </c>
      <c r="L72" s="58">
        <v>9000</v>
      </c>
      <c r="M72" s="43">
        <f t="shared" si="26"/>
        <v>366.97999999999956</v>
      </c>
      <c r="N72" s="38">
        <f t="shared" si="33"/>
        <v>4.0775555555555565E-2</v>
      </c>
      <c r="O72" s="43">
        <f t="shared" si="29"/>
        <v>280.78999999999905</v>
      </c>
      <c r="P72" s="38">
        <f t="shared" si="30"/>
        <v>3.0902941717045218E-2</v>
      </c>
      <c r="R72" s="37">
        <v>43943</v>
      </c>
      <c r="S72" s="103"/>
      <c r="T72" s="101"/>
      <c r="U72" s="100"/>
      <c r="V72" s="102"/>
      <c r="W72" s="100"/>
      <c r="X72" s="102"/>
      <c r="Z72" s="37">
        <v>43943</v>
      </c>
      <c r="AA72" s="3">
        <f t="shared" si="31"/>
        <v>42565.710000000006</v>
      </c>
      <c r="AB72" s="43">
        <f t="shared" si="32"/>
        <v>39850.740000000005</v>
      </c>
      <c r="AC72" s="3">
        <f t="shared" si="18"/>
        <v>2714.9700000000012</v>
      </c>
      <c r="AD72" s="38">
        <f t="shared" si="34"/>
        <v>6.8128471390995538E-2</v>
      </c>
      <c r="AE72" s="47">
        <f>AA72-AA71-200</f>
        <v>1269.9900000000052</v>
      </c>
      <c r="AF72" s="48">
        <f>(AA72-200)/AA71-1</f>
        <v>3.0903218145344802E-2</v>
      </c>
      <c r="AG72" s="75"/>
      <c r="AH72" s="75"/>
    </row>
    <row r="73" spans="1:37" x14ac:dyDescent="0.45">
      <c r="A73" s="37">
        <v>43944</v>
      </c>
      <c r="B73" s="3">
        <v>32845.4</v>
      </c>
      <c r="C73" s="3">
        <v>32025.15</v>
      </c>
      <c r="D73" s="3">
        <v>30850.74</v>
      </c>
      <c r="E73" s="3">
        <f t="shared" si="27"/>
        <v>1994.6599999999999</v>
      </c>
      <c r="F73" s="38">
        <f t="shared" si="28"/>
        <v>6.4655175208115034E-2</v>
      </c>
      <c r="G73" s="41">
        <f>B73-B72</f>
        <v>-353.33000000000175</v>
      </c>
      <c r="H73" s="38">
        <f>(B73)/B72-1</f>
        <v>-1.0642877001620255E-2</v>
      </c>
      <c r="J73" s="37">
        <v>43944</v>
      </c>
      <c r="K73" s="3">
        <v>9267.2900000000009</v>
      </c>
      <c r="L73" s="58">
        <v>9000</v>
      </c>
      <c r="M73" s="43">
        <f t="shared" si="26"/>
        <v>267.29000000000087</v>
      </c>
      <c r="N73" s="38">
        <f t="shared" si="33"/>
        <v>2.9698888888888941E-2</v>
      </c>
      <c r="O73" s="43">
        <f t="shared" si="29"/>
        <v>-99.68999999999869</v>
      </c>
      <c r="P73" s="38">
        <f t="shared" si="30"/>
        <v>-1.0642704478924792E-2</v>
      </c>
      <c r="R73" s="37">
        <v>43944</v>
      </c>
      <c r="S73" s="103"/>
      <c r="T73" s="101"/>
      <c r="U73" s="100"/>
      <c r="V73" s="102"/>
      <c r="W73" s="100"/>
      <c r="X73" s="102"/>
      <c r="Z73" s="37">
        <v>43944</v>
      </c>
      <c r="AA73" s="3">
        <f t="shared" si="31"/>
        <v>42112.69</v>
      </c>
      <c r="AB73" s="43">
        <f t="shared" si="32"/>
        <v>39850.740000000005</v>
      </c>
      <c r="AC73" s="3">
        <f t="shared" si="18"/>
        <v>2261.9500000000007</v>
      </c>
      <c r="AD73" s="38">
        <f t="shared" si="34"/>
        <v>5.6760551999787134E-2</v>
      </c>
      <c r="AE73" s="3">
        <f>AA73-AA72</f>
        <v>-453.02000000000407</v>
      </c>
      <c r="AF73" s="38">
        <f>(AA73)/AA72-1</f>
        <v>-1.0642839036398177E-2</v>
      </c>
      <c r="AG73" s="75"/>
      <c r="AH73" s="75"/>
    </row>
    <row r="74" spans="1:37" x14ac:dyDescent="0.45">
      <c r="A74" s="37">
        <v>43945</v>
      </c>
      <c r="B74" s="3">
        <v>33450.949999999997</v>
      </c>
      <c r="C74" s="3">
        <v>32025.15</v>
      </c>
      <c r="D74" s="3">
        <v>30850.74</v>
      </c>
      <c r="E74" s="3">
        <f t="shared" si="27"/>
        <v>2600.2099999999955</v>
      </c>
      <c r="F74" s="38">
        <f t="shared" si="28"/>
        <v>8.4283553652197529E-2</v>
      </c>
      <c r="G74" s="41">
        <f>B74-B73</f>
        <v>605.54999999999563</v>
      </c>
      <c r="H74" s="38">
        <f>(B74)/B73-1</f>
        <v>1.8436371607591706E-2</v>
      </c>
      <c r="J74" s="37">
        <v>43945</v>
      </c>
      <c r="K74" s="3">
        <v>9438.14</v>
      </c>
      <c r="L74" s="58">
        <v>9000</v>
      </c>
      <c r="M74" s="43">
        <f t="shared" si="26"/>
        <v>438.13999999999942</v>
      </c>
      <c r="N74" s="38">
        <f t="shared" si="33"/>
        <v>4.8682222222222071E-2</v>
      </c>
      <c r="O74" s="43">
        <f t="shared" si="29"/>
        <v>170.84999999999854</v>
      </c>
      <c r="P74" s="38">
        <f t="shared" si="30"/>
        <v>1.8435810253051077E-2</v>
      </c>
      <c r="R74" s="37">
        <v>43945</v>
      </c>
      <c r="S74" s="103"/>
      <c r="T74" s="101"/>
      <c r="U74" s="100"/>
      <c r="V74" s="102"/>
      <c r="W74" s="100"/>
      <c r="X74" s="102"/>
      <c r="Z74" s="37">
        <v>43945</v>
      </c>
      <c r="AA74" s="3">
        <f t="shared" si="31"/>
        <v>42889.09</v>
      </c>
      <c r="AB74" s="43">
        <f t="shared" si="32"/>
        <v>39850.740000000005</v>
      </c>
      <c r="AC74" s="3">
        <f t="shared" si="18"/>
        <v>3038.3499999999949</v>
      </c>
      <c r="AD74" s="38">
        <f t="shared" si="34"/>
        <v>7.6243251693694836E-2</v>
      </c>
      <c r="AE74" s="3">
        <f>AA74-AA73</f>
        <v>776.39999999999418</v>
      </c>
      <c r="AF74" s="38">
        <f>(AA74)/AA73-1</f>
        <v>1.8436248076292294E-2</v>
      </c>
      <c r="AG74" s="75"/>
      <c r="AH74" s="75"/>
    </row>
    <row r="75" spans="1:37" x14ac:dyDescent="0.45">
      <c r="A75" s="37">
        <v>43948</v>
      </c>
      <c r="B75" s="3">
        <v>33504.25</v>
      </c>
      <c r="C75" s="3">
        <v>32025.15</v>
      </c>
      <c r="D75" s="3">
        <v>30850.74</v>
      </c>
      <c r="E75" s="3">
        <f t="shared" si="27"/>
        <v>2653.5099999999984</v>
      </c>
      <c r="F75" s="38">
        <f t="shared" si="28"/>
        <v>8.6011226959223697E-2</v>
      </c>
      <c r="G75" s="41">
        <f>B75-B74</f>
        <v>53.30000000000291</v>
      </c>
      <c r="H75" s="38">
        <f>(B75)/B74-1</f>
        <v>1.5933777665508853E-3</v>
      </c>
      <c r="J75" s="37">
        <v>43948</v>
      </c>
      <c r="K75" s="3">
        <v>9453.18</v>
      </c>
      <c r="L75" s="58">
        <v>9000</v>
      </c>
      <c r="M75" s="43">
        <f t="shared" si="26"/>
        <v>453.18000000000029</v>
      </c>
      <c r="N75" s="38">
        <f t="shared" si="33"/>
        <v>5.0353333333333472E-2</v>
      </c>
      <c r="O75" s="43">
        <f t="shared" si="29"/>
        <v>15.040000000000873</v>
      </c>
      <c r="P75" s="38">
        <f t="shared" si="30"/>
        <v>1.5935343192621243E-3</v>
      </c>
      <c r="R75" s="37">
        <v>43948</v>
      </c>
      <c r="S75" s="103"/>
      <c r="T75" s="101"/>
      <c r="U75" s="100"/>
      <c r="V75" s="102"/>
      <c r="W75" s="100"/>
      <c r="X75" s="102"/>
      <c r="Z75" s="37">
        <v>43948</v>
      </c>
      <c r="AA75" s="3">
        <f t="shared" si="31"/>
        <v>42957.43</v>
      </c>
      <c r="AB75" s="43">
        <f t="shared" si="32"/>
        <v>39850.740000000005</v>
      </c>
      <c r="AC75" s="3">
        <f t="shared" si="18"/>
        <v>3106.6899999999987</v>
      </c>
      <c r="AD75" s="38">
        <f t="shared" si="34"/>
        <v>7.7958150839858797E-2</v>
      </c>
      <c r="AE75" s="3">
        <f>AA75-AA74</f>
        <v>68.340000000003783</v>
      </c>
      <c r="AF75" s="38">
        <f>(AA75)/AA74-1</f>
        <v>1.5934122174194876E-3</v>
      </c>
      <c r="AG75" s="75"/>
      <c r="AH75" s="75"/>
    </row>
    <row r="76" spans="1:37" x14ac:dyDescent="0.45">
      <c r="A76" s="37">
        <v>43949</v>
      </c>
      <c r="B76" s="3">
        <v>32800.120000000003</v>
      </c>
      <c r="C76" s="3">
        <v>32025.15</v>
      </c>
      <c r="D76" s="3">
        <v>30850.74</v>
      </c>
      <c r="E76" s="3">
        <f t="shared" si="27"/>
        <v>1949.380000000001</v>
      </c>
      <c r="F76" s="38">
        <f t="shared" si="28"/>
        <v>6.3187463250476306E-2</v>
      </c>
      <c r="G76" s="41">
        <f>B76-B75</f>
        <v>-704.12999999999738</v>
      </c>
      <c r="H76" s="38">
        <f>(B76)/B75-1</f>
        <v>-2.1016139743465279E-2</v>
      </c>
      <c r="J76" s="37">
        <v>43949</v>
      </c>
      <c r="K76" s="3">
        <v>9254.51</v>
      </c>
      <c r="L76" s="58">
        <v>9000</v>
      </c>
      <c r="M76" s="43">
        <f t="shared" si="26"/>
        <v>254.51000000000022</v>
      </c>
      <c r="N76" s="38">
        <f t="shared" si="33"/>
        <v>2.8278888888888964E-2</v>
      </c>
      <c r="O76" s="43">
        <f t="shared" si="29"/>
        <v>-198.67000000000007</v>
      </c>
      <c r="P76" s="38">
        <f t="shared" si="30"/>
        <v>-2.101620830239137E-2</v>
      </c>
      <c r="R76" s="37">
        <v>43949</v>
      </c>
      <c r="S76" s="103"/>
      <c r="T76" s="101"/>
      <c r="U76" s="100"/>
      <c r="V76" s="102"/>
      <c r="W76" s="100"/>
      <c r="X76" s="102"/>
      <c r="Z76" s="37">
        <v>43949</v>
      </c>
      <c r="AA76" s="3">
        <f t="shared" si="31"/>
        <v>42054.630000000005</v>
      </c>
      <c r="AB76" s="43">
        <f t="shared" si="32"/>
        <v>39850.740000000005</v>
      </c>
      <c r="AC76" s="3">
        <f t="shared" si="18"/>
        <v>2203.8900000000012</v>
      </c>
      <c r="AD76" s="38">
        <f t="shared" si="34"/>
        <v>5.5303615441018028E-2</v>
      </c>
      <c r="AE76" s="3">
        <f>AA76-AA75</f>
        <v>-902.79999999999563</v>
      </c>
      <c r="AF76" s="38">
        <f>(AA76)/AA75-1</f>
        <v>-2.1016154830491351E-2</v>
      </c>
      <c r="AG76" s="75"/>
      <c r="AH76" s="75"/>
    </row>
    <row r="77" spans="1:37" x14ac:dyDescent="0.45">
      <c r="A77" s="37">
        <v>43950</v>
      </c>
      <c r="B77" s="3">
        <v>33884.92</v>
      </c>
      <c r="C77" s="47">
        <f>C76+200</f>
        <v>32225.15</v>
      </c>
      <c r="D77" s="47">
        <f>D76+200</f>
        <v>31050.74</v>
      </c>
      <c r="E77" s="47">
        <f t="shared" si="27"/>
        <v>2834.1799999999967</v>
      </c>
      <c r="F77" s="38">
        <f t="shared" si="28"/>
        <v>9.1275763476168281E-2</v>
      </c>
      <c r="G77" s="49">
        <f>B77-B76-200</f>
        <v>884.79999999999563</v>
      </c>
      <c r="H77" s="48">
        <f>(B77-200)/B76-1</f>
        <v>2.6975511065203239E-2</v>
      </c>
      <c r="J77" s="37">
        <v>43950</v>
      </c>
      <c r="K77" s="3">
        <v>9504.16</v>
      </c>
      <c r="L77" s="58">
        <v>9000</v>
      </c>
      <c r="M77" s="43">
        <f t="shared" si="26"/>
        <v>504.15999999999985</v>
      </c>
      <c r="N77" s="38">
        <f t="shared" si="33"/>
        <v>5.6017777777777722E-2</v>
      </c>
      <c r="O77" s="43">
        <f t="shared" si="29"/>
        <v>249.64999999999964</v>
      </c>
      <c r="P77" s="38">
        <f t="shared" si="30"/>
        <v>2.6976036548666427E-2</v>
      </c>
      <c r="R77" s="37">
        <v>43950</v>
      </c>
      <c r="S77" s="103"/>
      <c r="T77" s="101"/>
      <c r="U77" s="100"/>
      <c r="V77" s="102"/>
      <c r="W77" s="100"/>
      <c r="X77" s="102"/>
      <c r="Z77" s="37">
        <v>43950</v>
      </c>
      <c r="AA77" s="3">
        <f t="shared" si="31"/>
        <v>43389.08</v>
      </c>
      <c r="AB77" s="43">
        <f t="shared" si="32"/>
        <v>40050.740000000005</v>
      </c>
      <c r="AC77" s="3">
        <f t="shared" si="18"/>
        <v>3338.3399999999965</v>
      </c>
      <c r="AD77" s="38">
        <f t="shared" si="34"/>
        <v>8.3352767015041351E-2</v>
      </c>
      <c r="AE77" s="47">
        <f>AA77-AA76-200</f>
        <v>1134.4499999999971</v>
      </c>
      <c r="AF77" s="48">
        <f>(AA77-200)/AA76-1</f>
        <v>2.6975626702695932E-2</v>
      </c>
      <c r="AG77" s="75"/>
      <c r="AH77" s="75"/>
    </row>
    <row r="78" spans="1:37" x14ac:dyDescent="0.45">
      <c r="A78" s="37">
        <v>43951</v>
      </c>
      <c r="B78" s="3">
        <v>34035.660000000003</v>
      </c>
      <c r="C78" s="3">
        <v>32225.15</v>
      </c>
      <c r="D78" s="3">
        <v>31050.74</v>
      </c>
      <c r="E78" s="3">
        <f t="shared" si="27"/>
        <v>2984.9200000000019</v>
      </c>
      <c r="F78" s="38">
        <f t="shared" si="28"/>
        <v>9.6130398180526599E-2</v>
      </c>
      <c r="G78" s="41">
        <f>B78-B77</f>
        <v>150.74000000000524</v>
      </c>
      <c r="H78" s="38">
        <f>(B78)/B77-1</f>
        <v>4.4485865688927984E-3</v>
      </c>
      <c r="J78" s="37">
        <v>43951</v>
      </c>
      <c r="K78" s="3">
        <v>9546.44</v>
      </c>
      <c r="L78" s="58">
        <v>9000</v>
      </c>
      <c r="M78" s="43">
        <f t="shared" si="26"/>
        <v>546.44000000000051</v>
      </c>
      <c r="N78" s="38">
        <f t="shared" si="33"/>
        <v>6.0715555555555634E-2</v>
      </c>
      <c r="O78" s="43">
        <f t="shared" si="29"/>
        <v>42.280000000000655</v>
      </c>
      <c r="P78" s="38">
        <f t="shared" si="30"/>
        <v>4.4485783067624851E-3</v>
      </c>
      <c r="R78" s="37">
        <v>43951</v>
      </c>
      <c r="S78" s="103"/>
      <c r="T78" s="101"/>
      <c r="U78" s="100"/>
      <c r="V78" s="102"/>
      <c r="W78" s="100"/>
      <c r="X78" s="102"/>
      <c r="Z78" s="37">
        <v>43951</v>
      </c>
      <c r="AA78" s="3">
        <f t="shared" si="31"/>
        <v>43582.100000000006</v>
      </c>
      <c r="AB78" s="43">
        <f t="shared" si="32"/>
        <v>40050.740000000005</v>
      </c>
      <c r="AC78" s="3">
        <f t="shared" si="18"/>
        <v>3531.3600000000024</v>
      </c>
      <c r="AD78" s="38">
        <f t="shared" si="34"/>
        <v>8.8172153623129024E-2</v>
      </c>
      <c r="AE78" s="3">
        <f>AA78-AA77</f>
        <v>193.02000000000407</v>
      </c>
      <c r="AF78" s="38">
        <f>(AA78)/AA77-1</f>
        <v>4.4485847591146932E-3</v>
      </c>
      <c r="AG78" s="75"/>
      <c r="AH78" s="75"/>
    </row>
    <row r="79" spans="1:37" x14ac:dyDescent="0.45">
      <c r="A79" s="37">
        <v>43952</v>
      </c>
      <c r="B79" s="3">
        <v>33309.160000000003</v>
      </c>
      <c r="C79" s="3">
        <v>32225.15</v>
      </c>
      <c r="D79" s="3">
        <v>31050.74</v>
      </c>
      <c r="E79" s="3">
        <f t="shared" si="27"/>
        <v>2258.4200000000019</v>
      </c>
      <c r="F79" s="38">
        <f t="shared" si="28"/>
        <v>7.2733210223009159E-2</v>
      </c>
      <c r="G79" s="41">
        <f>B79-B78</f>
        <v>-726.5</v>
      </c>
      <c r="H79" s="38">
        <f>(B79)/B78-1</f>
        <v>-2.134525964826306E-2</v>
      </c>
      <c r="J79" s="37">
        <v>43952</v>
      </c>
      <c r="K79" s="3">
        <v>9342.67</v>
      </c>
      <c r="L79" s="58">
        <v>9000</v>
      </c>
      <c r="M79" s="43">
        <f t="shared" si="26"/>
        <v>342.67000000000007</v>
      </c>
      <c r="N79" s="38">
        <f t="shared" si="33"/>
        <v>3.8074444444444522E-2</v>
      </c>
      <c r="O79" s="43">
        <f t="shared" si="29"/>
        <v>-203.77000000000044</v>
      </c>
      <c r="P79" s="38">
        <f t="shared" si="30"/>
        <v>-2.1345129702800225E-2</v>
      </c>
      <c r="R79" s="37">
        <v>43952</v>
      </c>
      <c r="S79" s="103"/>
      <c r="T79" s="101"/>
      <c r="U79" s="100"/>
      <c r="V79" s="102"/>
      <c r="W79" s="100"/>
      <c r="X79" s="102"/>
      <c r="Z79" s="37">
        <v>43952</v>
      </c>
      <c r="AA79" s="3">
        <f t="shared" si="31"/>
        <v>42651.83</v>
      </c>
      <c r="AB79" s="43">
        <f t="shared" si="32"/>
        <v>40050.740000000005</v>
      </c>
      <c r="AC79" s="3">
        <f t="shared" si="18"/>
        <v>2601.090000000002</v>
      </c>
      <c r="AD79" s="38">
        <f t="shared" si="34"/>
        <v>6.494486743565786E-2</v>
      </c>
      <c r="AE79" s="3">
        <f>AA79-AA78</f>
        <v>-930.27000000000407</v>
      </c>
      <c r="AF79" s="38">
        <f>(AA79)/AA78-1</f>
        <v>-2.134523118436249E-2</v>
      </c>
      <c r="AG79" s="75"/>
      <c r="AH79" s="75"/>
    </row>
    <row r="80" spans="1:37" x14ac:dyDescent="0.45">
      <c r="A80" s="37">
        <v>43955</v>
      </c>
      <c r="B80" s="3">
        <v>33812.639999999999</v>
      </c>
      <c r="C80" s="3">
        <v>32225.15</v>
      </c>
      <c r="D80" s="3">
        <v>31050.74</v>
      </c>
      <c r="E80" s="3">
        <f t="shared" si="27"/>
        <v>2761.8999999999978</v>
      </c>
      <c r="F80" s="38">
        <f t="shared" si="28"/>
        <v>8.8947960660518799E-2</v>
      </c>
      <c r="G80" s="41">
        <f>B80-B79</f>
        <v>503.47999999999593</v>
      </c>
      <c r="H80" s="38">
        <f>(B80)/B79-1</f>
        <v>1.5115361660275939E-2</v>
      </c>
      <c r="J80" s="37">
        <v>43955</v>
      </c>
      <c r="K80" s="3">
        <v>9483.8799999999992</v>
      </c>
      <c r="L80" s="58">
        <v>9000</v>
      </c>
      <c r="M80" s="43">
        <f t="shared" si="26"/>
        <v>483.8799999999992</v>
      </c>
      <c r="N80" s="38">
        <f t="shared" si="33"/>
        <v>5.3764444444444282E-2</v>
      </c>
      <c r="O80" s="43">
        <f t="shared" si="29"/>
        <v>141.20999999999913</v>
      </c>
      <c r="P80" s="38">
        <f t="shared" si="30"/>
        <v>1.5114522936162667E-2</v>
      </c>
      <c r="R80" s="37">
        <v>43955</v>
      </c>
      <c r="S80" s="103"/>
      <c r="T80" s="101"/>
      <c r="U80" s="100"/>
      <c r="V80" s="102"/>
      <c r="W80" s="100"/>
      <c r="X80" s="102"/>
      <c r="Z80" s="37">
        <v>43955</v>
      </c>
      <c r="AA80" s="3">
        <f t="shared" si="31"/>
        <v>43296.52</v>
      </c>
      <c r="AB80" s="43">
        <f t="shared" si="32"/>
        <v>40050.740000000005</v>
      </c>
      <c r="AC80" s="3">
        <f t="shared" si="18"/>
        <v>3245.779999999997</v>
      </c>
      <c r="AD80" s="38">
        <f t="shared" si="34"/>
        <v>8.1041698605318846E-2</v>
      </c>
      <c r="AE80" s="3">
        <f>AA80-AA79</f>
        <v>644.68999999999505</v>
      </c>
      <c r="AF80" s="38">
        <f>(AA80)/AA79-1</f>
        <v>1.5115177941954494E-2</v>
      </c>
      <c r="AG80" s="75"/>
      <c r="AH80" s="75"/>
    </row>
    <row r="81" spans="1:34" x14ac:dyDescent="0.45">
      <c r="A81" s="37">
        <v>43956</v>
      </c>
      <c r="B81" s="3">
        <v>34090.550000000003</v>
      </c>
      <c r="C81" s="3">
        <v>32225.15</v>
      </c>
      <c r="D81" s="3">
        <v>31050.74</v>
      </c>
      <c r="E81" s="3">
        <f t="shared" si="27"/>
        <v>3039.8100000000013</v>
      </c>
      <c r="F81" s="38">
        <f t="shared" si="28"/>
        <v>9.7898149931370471E-2</v>
      </c>
      <c r="G81" s="41">
        <f>B81-B80</f>
        <v>277.91000000000349</v>
      </c>
      <c r="H81" s="38">
        <f>(B81)/B80-1</f>
        <v>8.2191156916466834E-3</v>
      </c>
      <c r="J81" s="37">
        <v>43956</v>
      </c>
      <c r="K81" s="3">
        <v>9561.83</v>
      </c>
      <c r="L81" s="58">
        <v>9000</v>
      </c>
      <c r="M81" s="43">
        <f t="shared" si="26"/>
        <v>561.82999999999993</v>
      </c>
      <c r="N81" s="38">
        <f t="shared" si="33"/>
        <v>6.2425555555555512E-2</v>
      </c>
      <c r="O81" s="43">
        <f t="shared" si="29"/>
        <v>77.950000000000728</v>
      </c>
      <c r="P81" s="38">
        <f t="shared" si="30"/>
        <v>8.2192098592559493E-3</v>
      </c>
      <c r="R81" s="37">
        <v>43956</v>
      </c>
      <c r="S81" s="103"/>
      <c r="T81" s="101"/>
      <c r="U81" s="100"/>
      <c r="V81" s="102"/>
      <c r="W81" s="100"/>
      <c r="X81" s="102"/>
      <c r="Z81" s="37">
        <v>43956</v>
      </c>
      <c r="AA81" s="3">
        <f t="shared" si="31"/>
        <v>43652.380000000005</v>
      </c>
      <c r="AB81" s="43">
        <f t="shared" si="32"/>
        <v>40050.740000000005</v>
      </c>
      <c r="AC81" s="3">
        <f t="shared" si="18"/>
        <v>3601.6400000000012</v>
      </c>
      <c r="AD81" s="38">
        <f t="shared" si="34"/>
        <v>8.9926927692222325E-2</v>
      </c>
      <c r="AE81" s="3">
        <f>AA81-AA80</f>
        <v>355.86000000000786</v>
      </c>
      <c r="AF81" s="38">
        <f>(AA81)/AA80-1</f>
        <v>8.2191363185772914E-3</v>
      </c>
      <c r="AG81" s="75"/>
      <c r="AH81" s="75"/>
    </row>
    <row r="82" spans="1:34" x14ac:dyDescent="0.45">
      <c r="A82" s="37">
        <v>43957</v>
      </c>
      <c r="B82" s="3">
        <v>34732.81</v>
      </c>
      <c r="C82" s="47">
        <f>C81+200</f>
        <v>32425.15</v>
      </c>
      <c r="D82" s="47">
        <f>D81+200</f>
        <v>31250.74</v>
      </c>
      <c r="E82" s="47">
        <f t="shared" si="27"/>
        <v>3482.0699999999961</v>
      </c>
      <c r="F82" s="38">
        <f t="shared" si="28"/>
        <v>0.11142360148911656</v>
      </c>
      <c r="G82" s="49">
        <f>B82-B81-200</f>
        <v>442.25999999999476</v>
      </c>
      <c r="H82" s="48">
        <f>(B82-200)/B81-1</f>
        <v>1.2973096649951277E-2</v>
      </c>
      <c r="J82" s="37">
        <v>43957</v>
      </c>
      <c r="K82" s="3">
        <v>9685.8799999999992</v>
      </c>
      <c r="L82" s="58">
        <v>9000</v>
      </c>
      <c r="M82" s="43">
        <f t="shared" si="26"/>
        <v>685.8799999999992</v>
      </c>
      <c r="N82" s="38">
        <f t="shared" si="33"/>
        <v>7.6208888888888771E-2</v>
      </c>
      <c r="O82" s="43">
        <f t="shared" si="29"/>
        <v>124.04999999999927</v>
      </c>
      <c r="P82" s="38">
        <f t="shared" si="30"/>
        <v>1.2973458009606809E-2</v>
      </c>
      <c r="R82" s="37">
        <v>43957</v>
      </c>
      <c r="S82" s="103"/>
      <c r="T82" s="101"/>
      <c r="U82" s="100"/>
      <c r="V82" s="102"/>
      <c r="W82" s="100"/>
      <c r="X82" s="102"/>
      <c r="Z82" s="37">
        <v>43957</v>
      </c>
      <c r="AA82" s="3">
        <f t="shared" si="31"/>
        <v>44418.689999999995</v>
      </c>
      <c r="AB82" s="43">
        <f t="shared" si="32"/>
        <v>40250.740000000005</v>
      </c>
      <c r="AC82" s="3">
        <f t="shared" si="18"/>
        <v>4167.9499999999953</v>
      </c>
      <c r="AD82" s="38">
        <f t="shared" si="34"/>
        <v>0.10354964902508601</v>
      </c>
      <c r="AE82" s="47">
        <f>AA82-AA81-200</f>
        <v>566.3099999999904</v>
      </c>
      <c r="AF82" s="48">
        <f>(AA82-200)/AA81-1</f>
        <v>1.2973175803930648E-2</v>
      </c>
      <c r="AG82" s="75"/>
      <c r="AH82" s="75"/>
    </row>
    <row r="83" spans="1:34" x14ac:dyDescent="0.45">
      <c r="A83" s="37">
        <v>43958</v>
      </c>
      <c r="B83" s="3">
        <v>34818.559999999998</v>
      </c>
      <c r="C83" s="3">
        <v>32425.15</v>
      </c>
      <c r="D83" s="3">
        <v>31250.74</v>
      </c>
      <c r="E83" s="3">
        <f t="shared" si="27"/>
        <v>3567.8199999999961</v>
      </c>
      <c r="F83" s="38">
        <f t="shared" si="28"/>
        <v>0.11416753651273526</v>
      </c>
      <c r="G83" s="41">
        <f>B83-B82</f>
        <v>85.75</v>
      </c>
      <c r="H83" s="38">
        <f>(B83)/B82-1</f>
        <v>2.4688471793672395E-3</v>
      </c>
      <c r="J83" s="37">
        <v>43958</v>
      </c>
      <c r="K83" s="3">
        <v>9709.7900000000009</v>
      </c>
      <c r="L83" s="58">
        <v>9000</v>
      </c>
      <c r="M83" s="43">
        <f t="shared" si="26"/>
        <v>709.79000000000087</v>
      </c>
      <c r="N83" s="38">
        <f t="shared" si="33"/>
        <v>7.8865555555555744E-2</v>
      </c>
      <c r="O83" s="43">
        <f t="shared" si="29"/>
        <v>23.910000000001673</v>
      </c>
      <c r="P83" s="38">
        <f t="shared" si="30"/>
        <v>2.4685418361576339E-3</v>
      </c>
      <c r="R83" s="37">
        <v>43958</v>
      </c>
      <c r="S83" s="103"/>
      <c r="T83" s="101"/>
      <c r="U83" s="100"/>
      <c r="V83" s="102"/>
      <c r="W83" s="100"/>
      <c r="X83" s="102"/>
      <c r="Z83" s="37">
        <v>43958</v>
      </c>
      <c r="AA83" s="3">
        <f t="shared" si="31"/>
        <v>44528.35</v>
      </c>
      <c r="AB83" s="43">
        <f t="shared" si="32"/>
        <v>40250.740000000005</v>
      </c>
      <c r="AC83" s="3">
        <f t="shared" si="18"/>
        <v>4277.6099999999969</v>
      </c>
      <c r="AD83" s="38">
        <f t="shared" si="34"/>
        <v>0.10627407098602393</v>
      </c>
      <c r="AE83" s="3">
        <f>AA83-AA82</f>
        <v>109.66000000000349</v>
      </c>
      <c r="AF83" s="38">
        <f>(AA83)/AA82-1</f>
        <v>2.4687805966363552E-3</v>
      </c>
      <c r="AG83" s="75"/>
      <c r="AH83" s="75"/>
    </row>
    <row r="84" spans="1:34" x14ac:dyDescent="0.45">
      <c r="A84" s="37">
        <v>43959</v>
      </c>
      <c r="B84" s="3">
        <v>35095.230000000003</v>
      </c>
      <c r="C84" s="3">
        <v>32425.15</v>
      </c>
      <c r="D84" s="3">
        <v>31250.74</v>
      </c>
      <c r="E84" s="3">
        <f t="shared" si="27"/>
        <v>3844.4900000000016</v>
      </c>
      <c r="F84" s="38">
        <f t="shared" si="28"/>
        <v>0.12302076686824059</v>
      </c>
      <c r="G84" s="41">
        <f>B84-B83</f>
        <v>276.67000000000553</v>
      </c>
      <c r="H84" s="38">
        <f>(B84)/B83-1</f>
        <v>7.946049463274818E-3</v>
      </c>
      <c r="J84" s="37">
        <v>43959</v>
      </c>
      <c r="K84" s="3">
        <v>9786.9500000000007</v>
      </c>
      <c r="L84" s="58">
        <v>9000</v>
      </c>
      <c r="M84" s="43">
        <f t="shared" si="26"/>
        <v>786.95000000000073</v>
      </c>
      <c r="N84" s="38">
        <f t="shared" si="33"/>
        <v>8.7438888888889066E-2</v>
      </c>
      <c r="O84" s="43">
        <f t="shared" si="29"/>
        <v>77.159999999999854</v>
      </c>
      <c r="P84" s="38">
        <f t="shared" si="30"/>
        <v>7.9466188249179837E-3</v>
      </c>
      <c r="R84" s="37">
        <v>43959</v>
      </c>
      <c r="S84" s="103"/>
      <c r="T84" s="101"/>
      <c r="U84" s="100"/>
      <c r="V84" s="102"/>
      <c r="W84" s="100"/>
      <c r="X84" s="102"/>
      <c r="Z84" s="37">
        <v>43959</v>
      </c>
      <c r="AA84" s="3">
        <f t="shared" si="31"/>
        <v>44882.180000000008</v>
      </c>
      <c r="AB84" s="43">
        <f t="shared" si="32"/>
        <v>40250.740000000005</v>
      </c>
      <c r="AC84" s="3">
        <f t="shared" si="18"/>
        <v>4631.4400000000023</v>
      </c>
      <c r="AD84" s="38">
        <f t="shared" si="34"/>
        <v>0.11506471682259756</v>
      </c>
      <c r="AE84" s="3">
        <f>AA84-AA83</f>
        <v>353.83000000000902</v>
      </c>
      <c r="AF84" s="38">
        <f>(AA84)/AA83-1</f>
        <v>7.9461736174821773E-3</v>
      </c>
      <c r="AG84" s="75"/>
      <c r="AH84" s="75"/>
    </row>
    <row r="85" spans="1:34" x14ac:dyDescent="0.45">
      <c r="A85" s="37">
        <v>43962</v>
      </c>
      <c r="B85" s="3">
        <v>35611.96</v>
      </c>
      <c r="C85" s="3">
        <v>32425.15</v>
      </c>
      <c r="D85" s="3">
        <v>31250.74</v>
      </c>
      <c r="E85" s="3">
        <f t="shared" si="27"/>
        <v>4361.2199999999975</v>
      </c>
      <c r="F85" s="38">
        <f t="shared" si="28"/>
        <v>0.1395557353201875</v>
      </c>
      <c r="G85" s="41">
        <f>B85-B84</f>
        <v>516.72999999999593</v>
      </c>
      <c r="H85" s="38">
        <f>(B85)/B84-1</f>
        <v>1.4723653328386765E-2</v>
      </c>
      <c r="J85" s="37">
        <v>43962</v>
      </c>
      <c r="K85" s="3">
        <v>9931.0499999999993</v>
      </c>
      <c r="L85" s="58">
        <v>9000</v>
      </c>
      <c r="M85" s="43">
        <f t="shared" si="26"/>
        <v>931.04999999999927</v>
      </c>
      <c r="N85" s="38">
        <f t="shared" si="33"/>
        <v>0.10344999999999982</v>
      </c>
      <c r="O85" s="43">
        <f t="shared" si="29"/>
        <v>144.09999999999854</v>
      </c>
      <c r="P85" s="38">
        <f t="shared" si="30"/>
        <v>1.4723688176602412E-2</v>
      </c>
      <c r="R85" s="37">
        <v>43962</v>
      </c>
      <c r="S85" s="103"/>
      <c r="T85" s="101"/>
      <c r="U85" s="100"/>
      <c r="V85" s="102"/>
      <c r="W85" s="100"/>
      <c r="X85" s="102"/>
      <c r="Z85" s="37">
        <v>43962</v>
      </c>
      <c r="AA85" s="3">
        <f t="shared" si="31"/>
        <v>45543.009999999995</v>
      </c>
      <c r="AB85" s="43">
        <f t="shared" si="32"/>
        <v>40250.740000000005</v>
      </c>
      <c r="AC85" s="3">
        <f t="shared" si="18"/>
        <v>5292.2699999999968</v>
      </c>
      <c r="AD85" s="38">
        <f t="shared" si="34"/>
        <v>0.13148255162513744</v>
      </c>
      <c r="AE85" s="3">
        <f>AA85-AA84</f>
        <v>660.82999999998719</v>
      </c>
      <c r="AF85" s="38">
        <f>(AA85)/AA84-1</f>
        <v>1.4723660927343341E-2</v>
      </c>
      <c r="AG85" s="75"/>
      <c r="AH85" s="75"/>
    </row>
    <row r="86" spans="1:34" x14ac:dyDescent="0.45">
      <c r="A86" s="37">
        <v>43963</v>
      </c>
      <c r="B86" s="3">
        <v>35009</v>
      </c>
      <c r="C86" s="3">
        <v>32425.15</v>
      </c>
      <c r="D86" s="3">
        <v>31250.74</v>
      </c>
      <c r="E86" s="3">
        <f t="shared" si="27"/>
        <v>3758.2599999999984</v>
      </c>
      <c r="F86" s="38">
        <f t="shared" si="28"/>
        <v>0.12026147220833794</v>
      </c>
      <c r="G86" s="41">
        <f>B86-B85</f>
        <v>-602.95999999999913</v>
      </c>
      <c r="H86" s="38">
        <f>(B86)/B85-1</f>
        <v>-1.6931390465450336E-2</v>
      </c>
      <c r="J86" s="37">
        <v>43963</v>
      </c>
      <c r="K86" s="3">
        <v>9762.9</v>
      </c>
      <c r="L86" s="58">
        <v>9000</v>
      </c>
      <c r="M86" s="43">
        <f t="shared" si="26"/>
        <v>762.89999999999964</v>
      </c>
      <c r="N86" s="38">
        <f t="shared" si="33"/>
        <v>8.4766666666666657E-2</v>
      </c>
      <c r="O86" s="43">
        <f t="shared" si="29"/>
        <v>-168.14999999999964</v>
      </c>
      <c r="P86" s="38">
        <f t="shared" si="30"/>
        <v>-1.6931744377482683E-2</v>
      </c>
      <c r="R86" s="37">
        <v>43963</v>
      </c>
      <c r="S86" s="103"/>
      <c r="T86" s="101"/>
      <c r="U86" s="100"/>
      <c r="V86" s="102"/>
      <c r="W86" s="100"/>
      <c r="X86" s="102"/>
      <c r="Z86" s="37">
        <v>43963</v>
      </c>
      <c r="AA86" s="3">
        <f t="shared" si="31"/>
        <v>44771.9</v>
      </c>
      <c r="AB86" s="43">
        <f t="shared" si="32"/>
        <v>40250.740000000005</v>
      </c>
      <c r="AC86" s="3">
        <f t="shared" si="18"/>
        <v>4521.159999999998</v>
      </c>
      <c r="AD86" s="38">
        <f t="shared" si="34"/>
        <v>0.11232489141814517</v>
      </c>
      <c r="AE86" s="3">
        <f>AA86-AA85</f>
        <v>-771.10999999999331</v>
      </c>
      <c r="AF86" s="38">
        <f>(AA86)/AA85-1</f>
        <v>-1.6931467639051401E-2</v>
      </c>
      <c r="AG86" s="75"/>
      <c r="AH86" s="75"/>
    </row>
    <row r="87" spans="1:34" x14ac:dyDescent="0.45">
      <c r="A87" s="37">
        <v>43964</v>
      </c>
      <c r="B87" s="3">
        <v>34873.31</v>
      </c>
      <c r="C87" s="47">
        <f>C86+200</f>
        <v>32625.15</v>
      </c>
      <c r="D87" s="47">
        <f>D86+200</f>
        <v>31450.74</v>
      </c>
      <c r="E87" s="47">
        <f t="shared" si="27"/>
        <v>3422.5699999999961</v>
      </c>
      <c r="F87" s="38">
        <f t="shared" si="28"/>
        <v>0.10882319462117573</v>
      </c>
      <c r="G87" s="49">
        <f>B87-B86-200</f>
        <v>-335.69000000000233</v>
      </c>
      <c r="H87" s="48">
        <f>(B87-200)/B86-1</f>
        <v>-9.5886771972921725E-3</v>
      </c>
      <c r="J87" s="37">
        <v>43964</v>
      </c>
      <c r="K87" s="3">
        <v>9669.2900000000009</v>
      </c>
      <c r="L87" s="58">
        <v>9000</v>
      </c>
      <c r="M87" s="43">
        <f t="shared" si="26"/>
        <v>669.29000000000087</v>
      </c>
      <c r="N87" s="38">
        <f t="shared" si="33"/>
        <v>7.4365555555555574E-2</v>
      </c>
      <c r="O87" s="43">
        <f t="shared" si="29"/>
        <v>-93.609999999998763</v>
      </c>
      <c r="P87" s="38">
        <f t="shared" si="30"/>
        <v>-9.5883395302623908E-3</v>
      </c>
      <c r="R87" s="37">
        <v>43964</v>
      </c>
      <c r="S87" s="103"/>
      <c r="T87" s="101"/>
      <c r="U87" s="100"/>
      <c r="V87" s="102"/>
      <c r="W87" s="100"/>
      <c r="X87" s="102"/>
      <c r="Z87" s="37">
        <v>43964</v>
      </c>
      <c r="AA87" s="3">
        <f t="shared" si="31"/>
        <v>44542.6</v>
      </c>
      <c r="AB87" s="43">
        <f t="shared" si="32"/>
        <v>40450.740000000005</v>
      </c>
      <c r="AC87" s="3">
        <f t="shared" si="18"/>
        <v>4091.8599999999969</v>
      </c>
      <c r="AD87" s="38">
        <f t="shared" si="34"/>
        <v>0.101156616665109</v>
      </c>
      <c r="AE87" s="47">
        <f>AA87-AA86-200</f>
        <v>-429.30000000000291</v>
      </c>
      <c r="AF87" s="48">
        <f>(AA87-200)/AA86-1</f>
        <v>-9.5886035660761593E-3</v>
      </c>
      <c r="AG87" s="75"/>
      <c r="AH87" s="75"/>
    </row>
    <row r="88" spans="1:34" x14ac:dyDescent="0.45">
      <c r="A88" s="37">
        <v>43965</v>
      </c>
      <c r="B88" s="3">
        <v>35080.21</v>
      </c>
      <c r="C88" s="3">
        <v>32625.15</v>
      </c>
      <c r="D88" s="3">
        <v>31450.74</v>
      </c>
      <c r="E88" s="3">
        <f t="shared" si="27"/>
        <v>3629.4699999999975</v>
      </c>
      <c r="F88" s="38">
        <f t="shared" si="28"/>
        <v>0.11540173617536498</v>
      </c>
      <c r="G88" s="41">
        <f>B88-B87</f>
        <v>206.90000000000146</v>
      </c>
      <c r="H88" s="38">
        <f>(B88)/B87-1</f>
        <v>5.9329039887525692E-3</v>
      </c>
      <c r="J88" s="37">
        <v>43965</v>
      </c>
      <c r="K88" s="3">
        <v>9726.65</v>
      </c>
      <c r="L88" s="58">
        <v>9000</v>
      </c>
      <c r="M88" s="43">
        <f t="shared" si="26"/>
        <v>726.64999999999964</v>
      </c>
      <c r="N88" s="38">
        <f t="shared" si="33"/>
        <v>8.0738888888888916E-2</v>
      </c>
      <c r="O88" s="43">
        <f t="shared" si="29"/>
        <v>57.359999999998763</v>
      </c>
      <c r="P88" s="38">
        <f t="shared" si="30"/>
        <v>5.932183231653898E-3</v>
      </c>
      <c r="R88" s="37">
        <v>43965</v>
      </c>
      <c r="S88" s="103"/>
      <c r="T88" s="101"/>
      <c r="U88" s="100"/>
      <c r="V88" s="102"/>
      <c r="W88" s="100"/>
      <c r="X88" s="102"/>
      <c r="Z88" s="37">
        <v>43965</v>
      </c>
      <c r="AA88" s="3">
        <f t="shared" si="31"/>
        <v>44806.86</v>
      </c>
      <c r="AB88" s="43">
        <f t="shared" si="32"/>
        <v>40450.740000000005</v>
      </c>
      <c r="AC88" s="3">
        <f t="shared" si="18"/>
        <v>4356.1199999999972</v>
      </c>
      <c r="AD88" s="38">
        <f t="shared" si="34"/>
        <v>0.10768950085956397</v>
      </c>
      <c r="AE88" s="3">
        <f>AA88-AA87</f>
        <v>264.26000000000204</v>
      </c>
      <c r="AF88" s="38">
        <f>(AA88)/AA87-1</f>
        <v>5.9327475270865015E-3</v>
      </c>
      <c r="AG88" s="75"/>
      <c r="AH88" s="75"/>
    </row>
    <row r="89" spans="1:34" x14ac:dyDescent="0.45">
      <c r="A89" s="37">
        <v>43966</v>
      </c>
      <c r="B89" s="3">
        <v>35465.19</v>
      </c>
      <c r="C89" s="3">
        <v>32625.15</v>
      </c>
      <c r="D89" s="3">
        <v>31450.74</v>
      </c>
      <c r="E89" s="3">
        <f t="shared" si="27"/>
        <v>4014.4500000000007</v>
      </c>
      <c r="F89" s="38">
        <f t="shared" si="28"/>
        <v>0.12764246564627735</v>
      </c>
      <c r="G89" s="41">
        <f>B89-B88</f>
        <v>384.9800000000032</v>
      </c>
      <c r="H89" s="38">
        <f>(B89)/B88-1</f>
        <v>1.0974278660247583E-2</v>
      </c>
      <c r="J89" s="37">
        <v>43966</v>
      </c>
      <c r="K89" s="3">
        <v>10233.4</v>
      </c>
      <c r="L89" s="57">
        <f>L88+400</f>
        <v>9400</v>
      </c>
      <c r="M89" s="43">
        <f t="shared" si="26"/>
        <v>833.39999999999964</v>
      </c>
      <c r="N89" s="38">
        <f t="shared" si="33"/>
        <v>8.8659574468085145E-2</v>
      </c>
      <c r="O89" s="50">
        <f>K89-K88-400</f>
        <v>106.75</v>
      </c>
      <c r="P89" s="51">
        <f>(K89-400)/K88-1</f>
        <v>1.0975001670667783E-2</v>
      </c>
      <c r="R89" s="37">
        <v>43966</v>
      </c>
      <c r="S89" s="103"/>
      <c r="T89" s="101"/>
      <c r="U89" s="100"/>
      <c r="V89" s="102"/>
      <c r="W89" s="100"/>
      <c r="X89" s="102"/>
      <c r="Z89" s="37">
        <v>43966</v>
      </c>
      <c r="AA89" s="3">
        <f t="shared" si="31"/>
        <v>45698.590000000004</v>
      </c>
      <c r="AB89" s="50">
        <f>AB88+400</f>
        <v>40850.740000000005</v>
      </c>
      <c r="AC89" s="3">
        <f t="shared" si="18"/>
        <v>4847.8500000000004</v>
      </c>
      <c r="AD89" s="38">
        <f t="shared" si="34"/>
        <v>0.1186722688499644</v>
      </c>
      <c r="AE89" s="50">
        <f>AA89-AA88-400</f>
        <v>491.7300000000032</v>
      </c>
      <c r="AF89" s="51">
        <f>(AA89-400)/AA88-1</f>
        <v>1.0974435610975775E-2</v>
      </c>
      <c r="AG89" s="75"/>
      <c r="AH89" s="75"/>
    </row>
    <row r="90" spans="1:34" x14ac:dyDescent="0.45">
      <c r="A90" s="37">
        <v>43970</v>
      </c>
      <c r="B90" s="3">
        <v>35583.760000000002</v>
      </c>
      <c r="C90" s="3">
        <v>32625.15</v>
      </c>
      <c r="D90" s="3">
        <v>31450.74</v>
      </c>
      <c r="E90" s="3">
        <f t="shared" si="27"/>
        <v>4133.0200000000004</v>
      </c>
      <c r="F90" s="38">
        <f t="shared" si="28"/>
        <v>0.13141248822762197</v>
      </c>
      <c r="G90" s="41">
        <f>B90-B89</f>
        <v>118.56999999999971</v>
      </c>
      <c r="H90" s="38">
        <f>(B90)/B89-1</f>
        <v>3.3432782962674601E-3</v>
      </c>
      <c r="J90" s="37">
        <v>43970</v>
      </c>
      <c r="K90" s="3">
        <v>10267.61</v>
      </c>
      <c r="L90" s="58">
        <v>9400</v>
      </c>
      <c r="M90" s="43">
        <f t="shared" si="26"/>
        <v>867.61000000000058</v>
      </c>
      <c r="N90" s="38">
        <f t="shared" si="33"/>
        <v>9.2298936170212897E-2</v>
      </c>
      <c r="O90" s="43">
        <f t="shared" ref="O90:O108" si="35">K90-K89</f>
        <v>34.210000000000946</v>
      </c>
      <c r="P90" s="38">
        <f t="shared" ref="P90:P108" si="36">K90/K89-1</f>
        <v>3.3429749643325568E-3</v>
      </c>
      <c r="R90" s="37">
        <v>43970</v>
      </c>
      <c r="S90" s="103"/>
      <c r="T90" s="101"/>
      <c r="U90" s="100"/>
      <c r="V90" s="102"/>
      <c r="W90" s="100"/>
      <c r="X90" s="102"/>
      <c r="Z90" s="37">
        <v>43970</v>
      </c>
      <c r="AA90" s="3">
        <f t="shared" si="31"/>
        <v>45851.37</v>
      </c>
      <c r="AB90" s="43">
        <f t="shared" ref="AB90:AB108" si="37">D90+L90</f>
        <v>40850.740000000005</v>
      </c>
      <c r="AC90" s="3">
        <f t="shared" si="18"/>
        <v>5000.630000000001</v>
      </c>
      <c r="AD90" s="38">
        <f t="shared" si="34"/>
        <v>0.12241222558024645</v>
      </c>
      <c r="AE90" s="3">
        <f>AA90-AA89</f>
        <v>152.77999999999884</v>
      </c>
      <c r="AF90" s="38">
        <f>(AA90)/AA89-1</f>
        <v>3.3432103703856519E-3</v>
      </c>
      <c r="AG90" s="75"/>
      <c r="AH90" s="75"/>
    </row>
    <row r="91" spans="1:34" x14ac:dyDescent="0.45">
      <c r="A91" s="37">
        <v>43971</v>
      </c>
      <c r="B91" s="3">
        <v>36437.4</v>
      </c>
      <c r="C91" s="47">
        <f>C90+200</f>
        <v>32825.15</v>
      </c>
      <c r="D91" s="47">
        <f>D90+200</f>
        <v>31650.74</v>
      </c>
      <c r="E91" s="47">
        <f t="shared" si="27"/>
        <v>4786.66</v>
      </c>
      <c r="F91" s="38">
        <f t="shared" si="28"/>
        <v>0.15123374682550872</v>
      </c>
      <c r="G91" s="49">
        <f>B91-B90-200</f>
        <v>653.63999999999942</v>
      </c>
      <c r="H91" s="48">
        <f>(B91-200)/B90-1</f>
        <v>1.8369053748114261E-2</v>
      </c>
      <c r="J91" s="37">
        <v>43971</v>
      </c>
      <c r="K91" s="3">
        <v>10456.219999999999</v>
      </c>
      <c r="L91" s="58">
        <v>9400</v>
      </c>
      <c r="M91" s="43">
        <f t="shared" si="26"/>
        <v>1056.2199999999993</v>
      </c>
      <c r="N91" s="38">
        <f t="shared" si="33"/>
        <v>0.11236382978723403</v>
      </c>
      <c r="O91" s="43">
        <f t="shared" si="35"/>
        <v>188.60999999999876</v>
      </c>
      <c r="P91" s="38">
        <f t="shared" si="36"/>
        <v>1.8369416056901233E-2</v>
      </c>
      <c r="R91" s="37">
        <v>43971</v>
      </c>
      <c r="S91" s="103"/>
      <c r="T91" s="101"/>
      <c r="U91" s="100"/>
      <c r="V91" s="102"/>
      <c r="W91" s="100"/>
      <c r="X91" s="102"/>
      <c r="Z91" s="37">
        <v>43971</v>
      </c>
      <c r="AA91" s="3">
        <f t="shared" si="31"/>
        <v>46893.62</v>
      </c>
      <c r="AB91" s="43">
        <f t="shared" si="37"/>
        <v>41050.740000000005</v>
      </c>
      <c r="AC91" s="3">
        <f t="shared" si="18"/>
        <v>5842.8799999999992</v>
      </c>
      <c r="AD91" s="38">
        <f t="shared" si="34"/>
        <v>0.14233312237489493</v>
      </c>
      <c r="AE91" s="47">
        <f>AA91-AA90-200</f>
        <v>842.25</v>
      </c>
      <c r="AF91" s="48">
        <f>(AA91-200)/AA90-1</f>
        <v>1.8369134880811711E-2</v>
      </c>
      <c r="AG91" s="75"/>
      <c r="AH91" s="75"/>
    </row>
    <row r="92" spans="1:34" x14ac:dyDescent="0.45">
      <c r="A92" s="37">
        <v>43972</v>
      </c>
      <c r="B92" s="3">
        <v>36304.35</v>
      </c>
      <c r="C92" s="3">
        <v>32825.15</v>
      </c>
      <c r="D92" s="3">
        <v>31650.74</v>
      </c>
      <c r="E92" s="3">
        <f t="shared" si="27"/>
        <v>4653.6099999999969</v>
      </c>
      <c r="F92" s="38">
        <f t="shared" si="28"/>
        <v>0.14703005364171573</v>
      </c>
      <c r="G92" s="41">
        <f>B92-B91</f>
        <v>-133.05000000000291</v>
      </c>
      <c r="H92" s="38">
        <f>(B92)/B91-1</f>
        <v>-3.6514679971678676E-3</v>
      </c>
      <c r="J92" s="37">
        <v>43972</v>
      </c>
      <c r="K92" s="3">
        <v>10418.040000000001</v>
      </c>
      <c r="L92" s="58">
        <v>9400</v>
      </c>
      <c r="M92" s="43">
        <f t="shared" ref="M92:M123" si="38">K92-L92</f>
        <v>1018.0400000000009</v>
      </c>
      <c r="N92" s="38">
        <f t="shared" si="33"/>
        <v>0.10830212765957459</v>
      </c>
      <c r="O92" s="43">
        <f t="shared" si="35"/>
        <v>-38.179999999998472</v>
      </c>
      <c r="P92" s="38">
        <f t="shared" si="36"/>
        <v>-3.6514151385489413E-3</v>
      </c>
      <c r="R92" s="37">
        <v>43972</v>
      </c>
      <c r="S92" s="103"/>
      <c r="T92" s="101"/>
      <c r="U92" s="100"/>
      <c r="V92" s="102"/>
      <c r="W92" s="100"/>
      <c r="X92" s="102"/>
      <c r="Z92" s="37">
        <v>43972</v>
      </c>
      <c r="AA92" s="3">
        <f t="shared" si="31"/>
        <v>46722.39</v>
      </c>
      <c r="AB92" s="43">
        <f t="shared" si="37"/>
        <v>41050.740000000005</v>
      </c>
      <c r="AC92" s="3">
        <f t="shared" ref="AC92:AC155" si="39">E92+M92</f>
        <v>5671.6499999999978</v>
      </c>
      <c r="AD92" s="38">
        <f t="shared" si="34"/>
        <v>0.13816194300029649</v>
      </c>
      <c r="AE92" s="3">
        <f>AA92-AA91</f>
        <v>-171.2300000000032</v>
      </c>
      <c r="AF92" s="38">
        <f>(AA92)/AA91-1</f>
        <v>-3.6514562108875825E-3</v>
      </c>
      <c r="AG92" s="75"/>
      <c r="AH92" s="75"/>
    </row>
    <row r="93" spans="1:34" x14ac:dyDescent="0.45">
      <c r="A93" s="37">
        <v>43973</v>
      </c>
      <c r="B93" s="3">
        <v>36387.85</v>
      </c>
      <c r="C93" s="3">
        <v>32825.15</v>
      </c>
      <c r="D93" s="3">
        <v>31650.74</v>
      </c>
      <c r="E93" s="3">
        <f t="shared" si="27"/>
        <v>4737.1099999999969</v>
      </c>
      <c r="F93" s="38">
        <f t="shared" si="28"/>
        <v>0.14966822260711754</v>
      </c>
      <c r="G93" s="41">
        <f>B93-B92</f>
        <v>83.5</v>
      </c>
      <c r="H93" s="38">
        <f>(B93)/B92-1</f>
        <v>2.2999998622754703E-3</v>
      </c>
      <c r="J93" s="37">
        <v>43973</v>
      </c>
      <c r="K93" s="3">
        <v>10442</v>
      </c>
      <c r="L93" s="58">
        <v>9400</v>
      </c>
      <c r="M93" s="43">
        <f t="shared" si="38"/>
        <v>1042</v>
      </c>
      <c r="N93" s="38">
        <f t="shared" si="33"/>
        <v>0.11085106382978727</v>
      </c>
      <c r="O93" s="43">
        <f t="shared" si="35"/>
        <v>23.959999999999127</v>
      </c>
      <c r="P93" s="38">
        <f t="shared" si="36"/>
        <v>2.2998567868810493E-3</v>
      </c>
      <c r="R93" s="37">
        <v>43973</v>
      </c>
      <c r="S93" s="103"/>
      <c r="T93" s="101"/>
      <c r="U93" s="100"/>
      <c r="V93" s="102"/>
      <c r="W93" s="100"/>
      <c r="X93" s="102"/>
      <c r="Z93" s="37">
        <v>43973</v>
      </c>
      <c r="AA93" s="3">
        <f t="shared" si="31"/>
        <v>46829.85</v>
      </c>
      <c r="AB93" s="43">
        <f t="shared" si="37"/>
        <v>41050.740000000005</v>
      </c>
      <c r="AC93" s="3">
        <f t="shared" si="39"/>
        <v>5779.1099999999969</v>
      </c>
      <c r="AD93" s="38">
        <f t="shared" si="34"/>
        <v>0.14077967900213229</v>
      </c>
      <c r="AE93" s="3">
        <f>AA93-AA92</f>
        <v>107.45999999999913</v>
      </c>
      <c r="AF93" s="38">
        <f>(AA93)/AA92-1</f>
        <v>2.2999679596868994E-3</v>
      </c>
      <c r="AG93" s="75"/>
      <c r="AH93" s="75"/>
    </row>
    <row r="94" spans="1:34" x14ac:dyDescent="0.45">
      <c r="A94" s="37">
        <v>43976</v>
      </c>
      <c r="B94" s="3">
        <v>36389.94</v>
      </c>
      <c r="C94" s="3">
        <v>32825.15</v>
      </c>
      <c r="D94" s="3">
        <v>31650.74</v>
      </c>
      <c r="E94" s="3">
        <f t="shared" si="27"/>
        <v>4739.2000000000007</v>
      </c>
      <c r="F94" s="38">
        <f t="shared" si="28"/>
        <v>0.14973425581834743</v>
      </c>
      <c r="G94" s="41">
        <f>B94-B93</f>
        <v>2.0900000000037835</v>
      </c>
      <c r="H94" s="38">
        <f>(B94)/B93-1</f>
        <v>5.7436754301365411E-5</v>
      </c>
      <c r="J94" s="37">
        <v>43976</v>
      </c>
      <c r="K94" s="3">
        <v>10442.6</v>
      </c>
      <c r="L94" s="58">
        <v>9400</v>
      </c>
      <c r="M94" s="43">
        <f t="shared" si="38"/>
        <v>1042.6000000000004</v>
      </c>
      <c r="N94" s="38">
        <f t="shared" si="33"/>
        <v>0.11091489361702123</v>
      </c>
      <c r="O94" s="43">
        <f t="shared" si="35"/>
        <v>0.6000000000003638</v>
      </c>
      <c r="P94" s="38">
        <f t="shared" si="36"/>
        <v>5.7460256655872399E-5</v>
      </c>
      <c r="R94" s="37">
        <v>43976</v>
      </c>
      <c r="S94" s="103"/>
      <c r="T94" s="101"/>
      <c r="U94" s="100"/>
      <c r="V94" s="102"/>
      <c r="W94" s="100"/>
      <c r="X94" s="102"/>
      <c r="Z94" s="37">
        <v>43976</v>
      </c>
      <c r="AA94" s="3">
        <f t="shared" si="31"/>
        <v>46832.54</v>
      </c>
      <c r="AB94" s="43">
        <f t="shared" si="37"/>
        <v>41050.740000000005</v>
      </c>
      <c r="AC94" s="3">
        <f t="shared" si="39"/>
        <v>5781.8000000000011</v>
      </c>
      <c r="AD94" s="38">
        <f t="shared" si="34"/>
        <v>0.14084520766251707</v>
      </c>
      <c r="AE94" s="3">
        <f>AA94-AA93</f>
        <v>2.6900000000023283</v>
      </c>
      <c r="AF94" s="38">
        <f>(AA94)/AA93-1</f>
        <v>5.7441994796070261E-5</v>
      </c>
      <c r="AG94" s="75"/>
      <c r="AH94" s="75"/>
    </row>
    <row r="95" spans="1:34" x14ac:dyDescent="0.45">
      <c r="A95" s="37">
        <v>43977</v>
      </c>
      <c r="B95" s="3">
        <v>35799.78</v>
      </c>
      <c r="C95" s="3">
        <v>32825.15</v>
      </c>
      <c r="D95" s="3">
        <v>31650.74</v>
      </c>
      <c r="E95" s="3">
        <f t="shared" si="27"/>
        <v>4149.0399999999972</v>
      </c>
      <c r="F95" s="38">
        <f t="shared" si="28"/>
        <v>0.13108824627797011</v>
      </c>
      <c r="G95" s="41">
        <f>B95-B94</f>
        <v>-590.16000000000349</v>
      </c>
      <c r="H95" s="38">
        <f>(B95)/B94-1</f>
        <v>-1.6217668949165764E-2</v>
      </c>
      <c r="J95" s="37">
        <v>43977</v>
      </c>
      <c r="K95" s="3">
        <v>10273.24</v>
      </c>
      <c r="L95" s="58">
        <v>9400</v>
      </c>
      <c r="M95" s="43">
        <f t="shared" si="38"/>
        <v>873.23999999999978</v>
      </c>
      <c r="N95" s="38">
        <f t="shared" si="33"/>
        <v>9.2897872340425458E-2</v>
      </c>
      <c r="O95" s="43">
        <f t="shared" si="35"/>
        <v>-169.36000000000058</v>
      </c>
      <c r="P95" s="38">
        <f t="shared" si="36"/>
        <v>-1.6218183211077708E-2</v>
      </c>
      <c r="R95" s="37">
        <v>43977</v>
      </c>
      <c r="S95" s="103"/>
      <c r="T95" s="101"/>
      <c r="U95" s="100"/>
      <c r="V95" s="102"/>
      <c r="W95" s="100"/>
      <c r="X95" s="102"/>
      <c r="Z95" s="37">
        <v>43977</v>
      </c>
      <c r="AA95" s="3">
        <f t="shared" si="31"/>
        <v>46073.02</v>
      </c>
      <c r="AB95" s="43">
        <f t="shared" si="37"/>
        <v>41050.740000000005</v>
      </c>
      <c r="AC95" s="3">
        <f t="shared" si="39"/>
        <v>5022.279999999997</v>
      </c>
      <c r="AD95" s="38">
        <f t="shared" si="34"/>
        <v>0.12234322694304645</v>
      </c>
      <c r="AE95" s="3">
        <f>AA95-AA94</f>
        <v>-759.52000000000407</v>
      </c>
      <c r="AF95" s="38">
        <f>(AA95)/AA94-1</f>
        <v>-1.6217783617971659E-2</v>
      </c>
      <c r="AG95" s="75"/>
      <c r="AH95" s="75"/>
    </row>
    <row r="96" spans="1:34" x14ac:dyDescent="0.45">
      <c r="A96" s="37">
        <v>43978</v>
      </c>
      <c r="B96" s="3">
        <v>36098.89</v>
      </c>
      <c r="C96" s="47">
        <f>C95+200</f>
        <v>33025.15</v>
      </c>
      <c r="D96" s="47">
        <f>D95+200</f>
        <v>31850.74</v>
      </c>
      <c r="E96" s="47">
        <f t="shared" si="27"/>
        <v>4248.1499999999978</v>
      </c>
      <c r="F96" s="38">
        <f t="shared" si="28"/>
        <v>0.13337680694388876</v>
      </c>
      <c r="G96" s="49">
        <f>B96-B95-200</f>
        <v>99.110000000000582</v>
      </c>
      <c r="H96" s="48">
        <f>(B96-200)/B95-1</f>
        <v>2.7684527670281955E-3</v>
      </c>
      <c r="J96" s="37">
        <v>43978</v>
      </c>
      <c r="K96" s="3">
        <v>10301.68</v>
      </c>
      <c r="L96" s="58">
        <v>9400</v>
      </c>
      <c r="M96" s="43">
        <f t="shared" si="38"/>
        <v>901.68000000000029</v>
      </c>
      <c r="N96" s="38">
        <f t="shared" si="33"/>
        <v>9.59234042553192E-2</v>
      </c>
      <c r="O96" s="43">
        <f t="shared" si="35"/>
        <v>28.440000000000509</v>
      </c>
      <c r="P96" s="38">
        <f t="shared" si="36"/>
        <v>2.7683574023384949E-3</v>
      </c>
      <c r="R96" s="37">
        <v>43978</v>
      </c>
      <c r="S96" s="103"/>
      <c r="T96" s="101"/>
      <c r="U96" s="100"/>
      <c r="V96" s="102"/>
      <c r="W96" s="100"/>
      <c r="X96" s="102"/>
      <c r="Z96" s="37">
        <v>43978</v>
      </c>
      <c r="AA96" s="3">
        <f t="shared" si="31"/>
        <v>46400.57</v>
      </c>
      <c r="AB96" s="43">
        <f t="shared" si="37"/>
        <v>41250.740000000005</v>
      </c>
      <c r="AC96" s="3">
        <f t="shared" si="39"/>
        <v>5149.8299999999981</v>
      </c>
      <c r="AD96" s="38">
        <f t="shared" si="34"/>
        <v>0.12484212404432005</v>
      </c>
      <c r="AE96" s="47">
        <f>AA96-AA95-200</f>
        <v>127.55000000000291</v>
      </c>
      <c r="AF96" s="48">
        <f>(AA96-200)/AA95-1</f>
        <v>2.768431502862212E-3</v>
      </c>
      <c r="AG96" s="75"/>
      <c r="AH96" s="75"/>
    </row>
    <row r="97" spans="1:34" x14ac:dyDescent="0.45">
      <c r="A97" s="37">
        <v>43979</v>
      </c>
      <c r="B97" s="3">
        <v>36055.53</v>
      </c>
      <c r="C97" s="3">
        <v>33025.15</v>
      </c>
      <c r="D97" s="3">
        <v>31850.74</v>
      </c>
      <c r="E97" s="3">
        <f t="shared" si="27"/>
        <v>4204.7899999999972</v>
      </c>
      <c r="F97" s="38">
        <f t="shared" si="28"/>
        <v>0.13201545709769991</v>
      </c>
      <c r="G97" s="41">
        <f>B97-B96</f>
        <v>-43.360000000000582</v>
      </c>
      <c r="H97" s="38">
        <f>(B97)/B96-1</f>
        <v>-1.2011449659532492E-3</v>
      </c>
      <c r="J97" s="37">
        <v>43979</v>
      </c>
      <c r="K97" s="3">
        <v>10289.31</v>
      </c>
      <c r="L97" s="58">
        <v>9400</v>
      </c>
      <c r="M97" s="43">
        <f t="shared" si="38"/>
        <v>889.30999999999949</v>
      </c>
      <c r="N97" s="38">
        <f t="shared" si="33"/>
        <v>9.460744680851052E-2</v>
      </c>
      <c r="O97" s="43">
        <f t="shared" si="35"/>
        <v>-12.3700000000008</v>
      </c>
      <c r="P97" s="38">
        <f t="shared" si="36"/>
        <v>-1.2007750192202238E-3</v>
      </c>
      <c r="R97" s="37">
        <v>43979</v>
      </c>
      <c r="S97" s="103"/>
      <c r="T97" s="101"/>
      <c r="U97" s="100"/>
      <c r="V97" s="102"/>
      <c r="W97" s="100"/>
      <c r="X97" s="102"/>
      <c r="Z97" s="37">
        <v>43979</v>
      </c>
      <c r="AA97" s="3">
        <f t="shared" si="31"/>
        <v>46344.84</v>
      </c>
      <c r="AB97" s="43">
        <f t="shared" si="37"/>
        <v>41250.740000000005</v>
      </c>
      <c r="AC97" s="3">
        <f t="shared" si="39"/>
        <v>5094.0999999999967</v>
      </c>
      <c r="AD97" s="38">
        <f t="shared" si="34"/>
        <v>0.12349111797751977</v>
      </c>
      <c r="AE97" s="3">
        <f>AA97-AA96</f>
        <v>-55.730000000003201</v>
      </c>
      <c r="AF97" s="38">
        <f>(AA97)/AA96-1</f>
        <v>-1.201062831771349E-3</v>
      </c>
      <c r="AG97" s="75"/>
      <c r="AH97" s="75"/>
    </row>
    <row r="98" spans="1:34" x14ac:dyDescent="0.45">
      <c r="A98" s="37">
        <v>43980</v>
      </c>
      <c r="B98" s="3">
        <v>36562.9</v>
      </c>
      <c r="C98" s="3">
        <v>33025.15</v>
      </c>
      <c r="D98" s="3">
        <v>31850.74</v>
      </c>
      <c r="E98" s="3">
        <f t="shared" si="27"/>
        <v>4712.16</v>
      </c>
      <c r="F98" s="38">
        <f t="shared" si="28"/>
        <v>0.14794507129190726</v>
      </c>
      <c r="G98" s="41">
        <f>B98-B97</f>
        <v>507.37000000000262</v>
      </c>
      <c r="H98" s="38">
        <f>(B98)/B97-1</f>
        <v>1.4071905197344359E-2</v>
      </c>
      <c r="J98" s="37">
        <v>43980</v>
      </c>
      <c r="K98" s="3">
        <v>10434.1</v>
      </c>
      <c r="L98" s="58">
        <v>9400</v>
      </c>
      <c r="M98" s="43">
        <f t="shared" si="38"/>
        <v>1034.1000000000004</v>
      </c>
      <c r="N98" s="38">
        <f t="shared" si="33"/>
        <v>0.11001063829787228</v>
      </c>
      <c r="O98" s="43">
        <f t="shared" si="35"/>
        <v>144.79000000000087</v>
      </c>
      <c r="P98" s="38">
        <f t="shared" si="36"/>
        <v>1.4071886258651078E-2</v>
      </c>
      <c r="R98" s="37">
        <v>43980</v>
      </c>
      <c r="S98" s="103"/>
      <c r="T98" s="101"/>
      <c r="U98" s="100"/>
      <c r="V98" s="102"/>
      <c r="W98" s="100"/>
      <c r="X98" s="102"/>
      <c r="Z98" s="37">
        <v>43980</v>
      </c>
      <c r="AA98" s="3">
        <f t="shared" si="31"/>
        <v>46997</v>
      </c>
      <c r="AB98" s="43">
        <f t="shared" si="37"/>
        <v>41250.740000000005</v>
      </c>
      <c r="AC98" s="3">
        <f t="shared" si="39"/>
        <v>5746.26</v>
      </c>
      <c r="AD98" s="38">
        <f t="shared" si="34"/>
        <v>0.13930077375581607</v>
      </c>
      <c r="AE98" s="3">
        <f>AA98-AA97</f>
        <v>652.16000000000349</v>
      </c>
      <c r="AF98" s="38">
        <f>(AA98)/AA97-1</f>
        <v>1.4071900992645547E-2</v>
      </c>
      <c r="AG98" s="75"/>
      <c r="AH98" s="75"/>
    </row>
    <row r="99" spans="1:34" x14ac:dyDescent="0.45">
      <c r="A99" s="37">
        <v>43983</v>
      </c>
      <c r="B99" s="3">
        <v>36190.629999999997</v>
      </c>
      <c r="C99" s="3">
        <v>33025.15</v>
      </c>
      <c r="D99" s="3">
        <v>31850.74</v>
      </c>
      <c r="E99" s="3">
        <f t="shared" si="27"/>
        <v>4339.8899999999958</v>
      </c>
      <c r="F99" s="38">
        <f t="shared" si="28"/>
        <v>0.13625711678912311</v>
      </c>
      <c r="G99" s="41">
        <f>B99-B98</f>
        <v>-372.27000000000407</v>
      </c>
      <c r="H99" s="38">
        <f>(B99)/B98-1</f>
        <v>-1.0181632200946922E-2</v>
      </c>
      <c r="J99" s="37">
        <v>43983</v>
      </c>
      <c r="K99" s="3">
        <v>10327.86</v>
      </c>
      <c r="L99" s="58">
        <v>9400</v>
      </c>
      <c r="M99" s="43">
        <f t="shared" si="38"/>
        <v>927.86000000000058</v>
      </c>
      <c r="N99" s="38">
        <f t="shared" si="33"/>
        <v>9.8708510638297886E-2</v>
      </c>
      <c r="O99" s="43">
        <f t="shared" si="35"/>
        <v>-106.23999999999978</v>
      </c>
      <c r="P99" s="38">
        <f t="shared" si="36"/>
        <v>-1.0181999405794451E-2</v>
      </c>
      <c r="R99" s="37">
        <v>43983</v>
      </c>
      <c r="S99" s="103"/>
      <c r="T99" s="101"/>
      <c r="U99" s="100"/>
      <c r="V99" s="102"/>
      <c r="W99" s="100"/>
      <c r="X99" s="102"/>
      <c r="Z99" s="37">
        <v>43983</v>
      </c>
      <c r="AA99" s="3">
        <f t="shared" si="31"/>
        <v>46518.49</v>
      </c>
      <c r="AB99" s="43">
        <f t="shared" si="37"/>
        <v>41250.740000000005</v>
      </c>
      <c r="AC99" s="3">
        <f t="shared" si="39"/>
        <v>5267.7499999999964</v>
      </c>
      <c r="AD99" s="38">
        <f t="shared" si="34"/>
        <v>0.12770073942915916</v>
      </c>
      <c r="AE99" s="3">
        <f>AA99-AA98</f>
        <v>-478.51000000000204</v>
      </c>
      <c r="AF99" s="38">
        <f>(AA99)/AA98-1</f>
        <v>-1.0181713726408081E-2</v>
      </c>
      <c r="AG99" s="75"/>
      <c r="AH99" s="75"/>
    </row>
    <row r="100" spans="1:34" x14ac:dyDescent="0.45">
      <c r="A100" s="37">
        <v>43984</v>
      </c>
      <c r="B100" s="3">
        <v>36286.89</v>
      </c>
      <c r="C100" s="3">
        <v>33025.15</v>
      </c>
      <c r="D100" s="3">
        <v>31850.74</v>
      </c>
      <c r="E100" s="3">
        <f t="shared" si="27"/>
        <v>4436.1499999999978</v>
      </c>
      <c r="F100" s="38">
        <f t="shared" si="28"/>
        <v>0.13927933856481811</v>
      </c>
      <c r="G100" s="41">
        <f>B100-B99</f>
        <v>96.260000000002037</v>
      </c>
      <c r="H100" s="38">
        <f>(B100)/B99-1</f>
        <v>2.6598044853047842E-3</v>
      </c>
      <c r="J100" s="37">
        <v>43984</v>
      </c>
      <c r="K100" s="3">
        <v>10355.33</v>
      </c>
      <c r="L100" s="58">
        <v>9400</v>
      </c>
      <c r="M100" s="43">
        <f t="shared" si="38"/>
        <v>955.32999999999993</v>
      </c>
      <c r="N100" s="38">
        <f t="shared" si="33"/>
        <v>0.10163085106382974</v>
      </c>
      <c r="O100" s="43">
        <f t="shared" si="35"/>
        <v>27.469999999999345</v>
      </c>
      <c r="P100" s="38">
        <f t="shared" si="36"/>
        <v>2.6597959306187136E-3</v>
      </c>
      <c r="R100" s="37">
        <v>43984</v>
      </c>
      <c r="S100" s="103"/>
      <c r="T100" s="101"/>
      <c r="U100" s="100"/>
      <c r="V100" s="102"/>
      <c r="W100" s="100"/>
      <c r="X100" s="102"/>
      <c r="Z100" s="37">
        <v>43984</v>
      </c>
      <c r="AA100" s="3">
        <f t="shared" si="31"/>
        <v>46642.22</v>
      </c>
      <c r="AB100" s="43">
        <f t="shared" si="37"/>
        <v>41250.740000000005</v>
      </c>
      <c r="AC100" s="3">
        <f t="shared" si="39"/>
        <v>5391.4799999999977</v>
      </c>
      <c r="AD100" s="38">
        <f t="shared" si="34"/>
        <v>0.13070020077215583</v>
      </c>
      <c r="AE100" s="3">
        <f>AA100-AA99</f>
        <v>123.7300000000032</v>
      </c>
      <c r="AF100" s="38">
        <f>(AA100)/AA99-1</f>
        <v>2.6598025860256058E-3</v>
      </c>
      <c r="AG100" s="75"/>
      <c r="AH100" s="75"/>
    </row>
    <row r="101" spans="1:34" x14ac:dyDescent="0.45">
      <c r="A101" s="37">
        <v>43985</v>
      </c>
      <c r="B101" s="3">
        <v>36590.76</v>
      </c>
      <c r="C101" s="47">
        <f>C100+200</f>
        <v>33225.15</v>
      </c>
      <c r="D101" s="47">
        <f>D100+200</f>
        <v>32050.74</v>
      </c>
      <c r="E101" s="47">
        <f t="shared" si="27"/>
        <v>4540.0200000000004</v>
      </c>
      <c r="F101" s="38">
        <f t="shared" si="28"/>
        <v>0.14165101960204352</v>
      </c>
      <c r="G101" s="49">
        <f>B101-B100-200</f>
        <v>103.87000000000262</v>
      </c>
      <c r="H101" s="48">
        <f>(B101-200)/B100-1</f>
        <v>2.8624663067020606E-3</v>
      </c>
      <c r="J101" s="37">
        <v>43985</v>
      </c>
      <c r="K101" s="3">
        <v>10384.98</v>
      </c>
      <c r="L101" s="58">
        <v>9400</v>
      </c>
      <c r="M101" s="43">
        <f t="shared" si="38"/>
        <v>984.97999999999956</v>
      </c>
      <c r="N101" s="38">
        <f t="shared" si="33"/>
        <v>0.10478510638297878</v>
      </c>
      <c r="O101" s="43">
        <f t="shared" si="35"/>
        <v>29.649999999999636</v>
      </c>
      <c r="P101" s="38">
        <f t="shared" si="36"/>
        <v>2.8632597898858858E-3</v>
      </c>
      <c r="R101" s="37">
        <v>43985</v>
      </c>
      <c r="S101" s="103"/>
      <c r="T101" s="101"/>
      <c r="U101" s="100"/>
      <c r="V101" s="102"/>
      <c r="W101" s="100"/>
      <c r="X101" s="102"/>
      <c r="Z101" s="37">
        <v>43985</v>
      </c>
      <c r="AA101" s="3">
        <f t="shared" si="31"/>
        <v>46975.740000000005</v>
      </c>
      <c r="AB101" s="43">
        <f t="shared" si="37"/>
        <v>41450.740000000005</v>
      </c>
      <c r="AC101" s="3">
        <f t="shared" si="39"/>
        <v>5525</v>
      </c>
      <c r="AD101" s="38">
        <f t="shared" si="34"/>
        <v>0.13329074462844326</v>
      </c>
      <c r="AE101" s="47">
        <f>AA101-AA100-200</f>
        <v>133.52000000000407</v>
      </c>
      <c r="AF101" s="48">
        <f>(AA101-200)/AA100-1</f>
        <v>2.8626424728497302E-3</v>
      </c>
      <c r="AG101" s="75"/>
      <c r="AH101" s="75"/>
    </row>
    <row r="102" spans="1:34" x14ac:dyDescent="0.45">
      <c r="A102" s="37">
        <v>43986</v>
      </c>
      <c r="B102" s="3">
        <v>36333.89</v>
      </c>
      <c r="C102" s="3">
        <v>33225.15</v>
      </c>
      <c r="D102" s="3">
        <v>32050.74</v>
      </c>
      <c r="E102" s="3">
        <f t="shared" si="27"/>
        <v>4283.1499999999978</v>
      </c>
      <c r="F102" s="38">
        <f t="shared" si="28"/>
        <v>0.13363654006116543</v>
      </c>
      <c r="G102" s="41">
        <f>B102-B101</f>
        <v>-256.87000000000262</v>
      </c>
      <c r="H102" s="38">
        <f>(B102)/B101-1</f>
        <v>-7.0200782929898953E-3</v>
      </c>
      <c r="J102" s="37">
        <v>43986</v>
      </c>
      <c r="K102" s="3">
        <v>10312.07</v>
      </c>
      <c r="L102" s="58">
        <v>9400</v>
      </c>
      <c r="M102" s="43">
        <f t="shared" si="38"/>
        <v>912.06999999999971</v>
      </c>
      <c r="N102" s="38">
        <f t="shared" si="33"/>
        <v>9.7028723404255279E-2</v>
      </c>
      <c r="O102" s="43">
        <f t="shared" si="35"/>
        <v>-72.909999999999854</v>
      </c>
      <c r="P102" s="38">
        <f t="shared" si="36"/>
        <v>-7.02071645780733E-3</v>
      </c>
      <c r="R102" s="37">
        <v>43986</v>
      </c>
      <c r="S102" s="103"/>
      <c r="T102" s="101"/>
      <c r="U102" s="100"/>
      <c r="V102" s="102"/>
      <c r="W102" s="100"/>
      <c r="X102" s="102"/>
      <c r="Z102" s="37">
        <v>43986</v>
      </c>
      <c r="AA102" s="3">
        <f t="shared" si="31"/>
        <v>46645.96</v>
      </c>
      <c r="AB102" s="43">
        <f t="shared" si="37"/>
        <v>41450.740000000005</v>
      </c>
      <c r="AC102" s="3">
        <f t="shared" si="39"/>
        <v>5195.2199999999975</v>
      </c>
      <c r="AD102" s="38">
        <f t="shared" si="34"/>
        <v>0.12533479498797839</v>
      </c>
      <c r="AE102" s="3">
        <f>AA102-AA101</f>
        <v>-329.78000000000611</v>
      </c>
      <c r="AF102" s="38">
        <f>(AA102)/AA101-1</f>
        <v>-7.0202193728082785E-3</v>
      </c>
      <c r="AG102" s="75"/>
      <c r="AH102" s="75"/>
    </row>
    <row r="103" spans="1:34" x14ac:dyDescent="0.45">
      <c r="A103" s="37">
        <v>43987</v>
      </c>
      <c r="B103" s="3">
        <v>36906.19</v>
      </c>
      <c r="C103" s="3">
        <v>33225.15</v>
      </c>
      <c r="D103" s="3">
        <v>32050.74</v>
      </c>
      <c r="E103" s="3">
        <f t="shared" si="27"/>
        <v>4855.4500000000007</v>
      </c>
      <c r="F103" s="38">
        <f t="shared" si="28"/>
        <v>0.15149260204288573</v>
      </c>
      <c r="G103" s="41">
        <f>B103-B102</f>
        <v>572.30000000000291</v>
      </c>
      <c r="H103" s="38">
        <f>(B103)/B102-1</f>
        <v>1.5751134822062918E-2</v>
      </c>
      <c r="J103" s="37">
        <v>43987</v>
      </c>
      <c r="K103" s="3">
        <v>10474.5</v>
      </c>
      <c r="L103" s="58">
        <v>9400</v>
      </c>
      <c r="M103" s="43">
        <f t="shared" si="38"/>
        <v>1074.5</v>
      </c>
      <c r="N103" s="38">
        <f t="shared" si="33"/>
        <v>0.11430851063829794</v>
      </c>
      <c r="O103" s="43">
        <f t="shared" si="35"/>
        <v>162.43000000000029</v>
      </c>
      <c r="P103" s="38">
        <f t="shared" si="36"/>
        <v>1.5751444666298742E-2</v>
      </c>
      <c r="R103" s="37">
        <v>43987</v>
      </c>
      <c r="S103" s="103"/>
      <c r="T103" s="101"/>
      <c r="U103" s="100"/>
      <c r="V103" s="102"/>
      <c r="W103" s="100"/>
      <c r="X103" s="102"/>
      <c r="Z103" s="37">
        <v>43987</v>
      </c>
      <c r="AA103" s="3">
        <f t="shared" si="31"/>
        <v>47380.69</v>
      </c>
      <c r="AB103" s="43">
        <f t="shared" si="37"/>
        <v>41450.740000000005</v>
      </c>
      <c r="AC103" s="3">
        <f t="shared" si="39"/>
        <v>5929.9500000000007</v>
      </c>
      <c r="AD103" s="38">
        <f t="shared" si="34"/>
        <v>0.14306017214650435</v>
      </c>
      <c r="AE103" s="3">
        <f>AA103-AA102</f>
        <v>734.7300000000032</v>
      </c>
      <c r="AF103" s="38">
        <f>(AA103)/AA102-1</f>
        <v>1.5751203319644524E-2</v>
      </c>
      <c r="AG103" s="75"/>
      <c r="AH103" s="75"/>
    </row>
    <row r="104" spans="1:34" x14ac:dyDescent="0.45">
      <c r="A104" s="37">
        <v>43990</v>
      </c>
      <c r="B104" s="3">
        <v>36958.9</v>
      </c>
      <c r="C104" s="3">
        <v>33225.15</v>
      </c>
      <c r="D104" s="3">
        <v>32050.74</v>
      </c>
      <c r="E104" s="3">
        <f t="shared" si="27"/>
        <v>4908.16</v>
      </c>
      <c r="F104" s="38">
        <f t="shared" si="28"/>
        <v>0.15313718185601943</v>
      </c>
      <c r="G104" s="41">
        <f>B104-B103</f>
        <v>52.709999999999127</v>
      </c>
      <c r="H104" s="38">
        <f>(B104)/B103-1</f>
        <v>1.428215700401525E-3</v>
      </c>
      <c r="J104" s="37">
        <v>43990</v>
      </c>
      <c r="K104" s="3">
        <v>10489.46</v>
      </c>
      <c r="L104" s="58">
        <v>9400</v>
      </c>
      <c r="M104" s="43">
        <f t="shared" si="38"/>
        <v>1089.4599999999991</v>
      </c>
      <c r="N104" s="38">
        <f t="shared" si="33"/>
        <v>0.11589999999999989</v>
      </c>
      <c r="O104" s="43">
        <f t="shared" si="35"/>
        <v>14.959999999999127</v>
      </c>
      <c r="P104" s="38">
        <f t="shared" si="36"/>
        <v>1.4282304644612775E-3</v>
      </c>
      <c r="R104" s="37">
        <v>43990</v>
      </c>
      <c r="S104" s="103"/>
      <c r="T104" s="101"/>
      <c r="U104" s="100"/>
      <c r="V104" s="102"/>
      <c r="W104" s="100"/>
      <c r="X104" s="102"/>
      <c r="Z104" s="37">
        <v>43990</v>
      </c>
      <c r="AA104" s="3">
        <f t="shared" si="31"/>
        <v>47448.36</v>
      </c>
      <c r="AB104" s="43">
        <f t="shared" si="37"/>
        <v>41450.740000000005</v>
      </c>
      <c r="AC104" s="3">
        <f t="shared" si="39"/>
        <v>5997.619999999999</v>
      </c>
      <c r="AD104" s="38">
        <f t="shared" si="34"/>
        <v>0.14469271236170922</v>
      </c>
      <c r="AE104" s="3">
        <f>AA104-AA103</f>
        <v>67.669999999998254</v>
      </c>
      <c r="AF104" s="38">
        <f>(AA104)/AA103-1</f>
        <v>1.4282189643080034E-3</v>
      </c>
      <c r="AG104" s="75"/>
      <c r="AH104" s="75"/>
    </row>
    <row r="105" spans="1:34" x14ac:dyDescent="0.45">
      <c r="A105" s="37">
        <v>43991</v>
      </c>
      <c r="B105" s="3">
        <v>37314.68</v>
      </c>
      <c r="C105" s="3">
        <v>33225.15</v>
      </c>
      <c r="D105" s="3">
        <v>32050.74</v>
      </c>
      <c r="E105" s="3">
        <f t="shared" si="27"/>
        <v>5263.9399999999987</v>
      </c>
      <c r="F105" s="38">
        <f t="shared" si="28"/>
        <v>0.16423770558807682</v>
      </c>
      <c r="G105" s="41">
        <f>B105-B104</f>
        <v>355.77999999999884</v>
      </c>
      <c r="H105" s="38">
        <f>(B105)/B104-1</f>
        <v>9.6263687501521034E-3</v>
      </c>
      <c r="J105" s="37">
        <v>43991</v>
      </c>
      <c r="K105" s="3">
        <v>10590.43</v>
      </c>
      <c r="L105" s="58">
        <v>9400</v>
      </c>
      <c r="M105" s="43">
        <f t="shared" si="38"/>
        <v>1190.4300000000003</v>
      </c>
      <c r="N105" s="38">
        <f t="shared" si="33"/>
        <v>0.12664148936170205</v>
      </c>
      <c r="O105" s="43">
        <f t="shared" si="35"/>
        <v>100.97000000000116</v>
      </c>
      <c r="P105" s="38">
        <f t="shared" si="36"/>
        <v>9.6258529991057884E-3</v>
      </c>
      <c r="R105" s="37">
        <v>43991</v>
      </c>
      <c r="S105" s="103"/>
      <c r="T105" s="101"/>
      <c r="U105" s="100"/>
      <c r="V105" s="102"/>
      <c r="W105" s="100"/>
      <c r="X105" s="102"/>
      <c r="Z105" s="37">
        <v>43991</v>
      </c>
      <c r="AA105" s="3">
        <f t="shared" si="31"/>
        <v>47905.11</v>
      </c>
      <c r="AB105" s="43">
        <f t="shared" si="37"/>
        <v>41450.740000000005</v>
      </c>
      <c r="AC105" s="3">
        <f t="shared" si="39"/>
        <v>6454.369999999999</v>
      </c>
      <c r="AD105" s="38">
        <f t="shared" si="34"/>
        <v>0.15571181600135464</v>
      </c>
      <c r="AE105" s="3">
        <f>AA105-AA104</f>
        <v>456.75</v>
      </c>
      <c r="AF105" s="38">
        <f>(AA105)/AA104-1</f>
        <v>9.6262547325134395E-3</v>
      </c>
      <c r="AG105" s="75"/>
      <c r="AH105" s="75"/>
    </row>
    <row r="106" spans="1:34" x14ac:dyDescent="0.45">
      <c r="A106" s="37">
        <v>43992</v>
      </c>
      <c r="B106" s="3">
        <v>37959.279999999999</v>
      </c>
      <c r="C106" s="47">
        <f>C105+200</f>
        <v>33425.15</v>
      </c>
      <c r="D106" s="47">
        <f>D105+200</f>
        <v>32250.74</v>
      </c>
      <c r="E106" s="47">
        <f t="shared" si="27"/>
        <v>5708.5399999999972</v>
      </c>
      <c r="F106" s="38">
        <f t="shared" si="28"/>
        <v>0.17700493073957357</v>
      </c>
      <c r="G106" s="49">
        <f>B106-B105-200</f>
        <v>444.59999999999854</v>
      </c>
      <c r="H106" s="48">
        <f>(B106-200)/B105-1</f>
        <v>1.1914881756992068E-2</v>
      </c>
      <c r="J106" s="37">
        <v>43992</v>
      </c>
      <c r="K106" s="3">
        <v>10716.62</v>
      </c>
      <c r="L106" s="58">
        <v>9400</v>
      </c>
      <c r="M106" s="43">
        <f t="shared" si="38"/>
        <v>1316.6200000000008</v>
      </c>
      <c r="N106" s="38">
        <f t="shared" si="33"/>
        <v>0.14006595744680861</v>
      </c>
      <c r="O106" s="43">
        <f t="shared" si="35"/>
        <v>126.19000000000051</v>
      </c>
      <c r="P106" s="38">
        <f t="shared" si="36"/>
        <v>1.1915474631341683E-2</v>
      </c>
      <c r="R106" s="37">
        <v>43992</v>
      </c>
      <c r="S106" s="103"/>
      <c r="T106" s="101"/>
      <c r="U106" s="100"/>
      <c r="V106" s="102"/>
      <c r="W106" s="100"/>
      <c r="X106" s="102"/>
      <c r="Z106" s="37">
        <v>43992</v>
      </c>
      <c r="AA106" s="3">
        <f t="shared" si="31"/>
        <v>48675.9</v>
      </c>
      <c r="AB106" s="43">
        <f t="shared" si="37"/>
        <v>41650.740000000005</v>
      </c>
      <c r="AC106" s="3">
        <f t="shared" si="39"/>
        <v>7025.159999999998</v>
      </c>
      <c r="AD106" s="38">
        <f t="shared" si="34"/>
        <v>0.16866831177549302</v>
      </c>
      <c r="AE106" s="47">
        <f>AA106-AA105-200</f>
        <v>570.79000000000087</v>
      </c>
      <c r="AF106" s="48">
        <f>(AA106-200)/AA105-1</f>
        <v>1.19150128243104E-2</v>
      </c>
      <c r="AG106" s="75"/>
      <c r="AH106" s="75"/>
    </row>
    <row r="107" spans="1:34" x14ac:dyDescent="0.45">
      <c r="A107" s="37">
        <v>43993</v>
      </c>
      <c r="B107" s="3">
        <v>36675</v>
      </c>
      <c r="C107" s="3">
        <v>33425.15</v>
      </c>
      <c r="D107" s="3">
        <v>32250.74</v>
      </c>
      <c r="E107" s="3">
        <f t="shared" si="27"/>
        <v>4424.2599999999984</v>
      </c>
      <c r="F107" s="38">
        <f t="shared" si="28"/>
        <v>0.1371832088193945</v>
      </c>
      <c r="G107" s="41">
        <f>B107-B106</f>
        <v>-1284.2799999999988</v>
      </c>
      <c r="H107" s="38">
        <f>(B107)/B106-1</f>
        <v>-3.3833096939667962E-2</v>
      </c>
      <c r="J107" s="37">
        <v>43993</v>
      </c>
      <c r="K107" s="3">
        <v>10354.040000000001</v>
      </c>
      <c r="L107" s="58">
        <v>9400</v>
      </c>
      <c r="M107" s="43">
        <f t="shared" si="38"/>
        <v>954.04000000000087</v>
      </c>
      <c r="N107" s="38">
        <f t="shared" si="33"/>
        <v>0.10149361702127679</v>
      </c>
      <c r="O107" s="43">
        <f t="shared" si="35"/>
        <v>-362.57999999999993</v>
      </c>
      <c r="P107" s="38">
        <f t="shared" si="36"/>
        <v>-3.3833428823640266E-2</v>
      </c>
      <c r="R107" s="37">
        <v>43993</v>
      </c>
      <c r="S107" s="103"/>
      <c r="T107" s="101"/>
      <c r="U107" s="100"/>
      <c r="V107" s="102"/>
      <c r="W107" s="100"/>
      <c r="X107" s="102"/>
      <c r="Z107" s="37">
        <v>43993</v>
      </c>
      <c r="AA107" s="3">
        <f t="shared" si="31"/>
        <v>47029.04</v>
      </c>
      <c r="AB107" s="43">
        <f t="shared" si="37"/>
        <v>41650.740000000005</v>
      </c>
      <c r="AC107" s="3">
        <f t="shared" si="39"/>
        <v>5378.2999999999993</v>
      </c>
      <c r="AD107" s="38">
        <f t="shared" si="34"/>
        <v>0.12912855810004809</v>
      </c>
      <c r="AE107" s="3">
        <f>AA107-AA106</f>
        <v>-1646.8600000000006</v>
      </c>
      <c r="AF107" s="38">
        <f>(AA107)/AA106-1</f>
        <v>-3.3833170008155999E-2</v>
      </c>
      <c r="AG107" s="75"/>
      <c r="AH107" s="75"/>
    </row>
    <row r="108" spans="1:34" x14ac:dyDescent="0.45">
      <c r="A108" s="37">
        <v>43994</v>
      </c>
      <c r="B108" s="3">
        <v>36892.51</v>
      </c>
      <c r="C108" s="3">
        <v>33425.15</v>
      </c>
      <c r="D108" s="3">
        <v>32250.74</v>
      </c>
      <c r="E108" s="3">
        <f t="shared" si="27"/>
        <v>4641.7700000000004</v>
      </c>
      <c r="F108" s="38">
        <f t="shared" si="28"/>
        <v>0.14392755018954606</v>
      </c>
      <c r="G108" s="41">
        <f>B108-B107</f>
        <v>217.51000000000204</v>
      </c>
      <c r="H108" s="38">
        <f>(B108)/B107-1</f>
        <v>5.9307430129516003E-3</v>
      </c>
      <c r="J108" s="37">
        <v>43994</v>
      </c>
      <c r="K108" s="3">
        <v>10415.450000000001</v>
      </c>
      <c r="L108" s="58">
        <v>9400</v>
      </c>
      <c r="M108" s="43">
        <f t="shared" si="38"/>
        <v>1015.4500000000007</v>
      </c>
      <c r="N108" s="38">
        <f t="shared" si="33"/>
        <v>0.10802659574468088</v>
      </c>
      <c r="O108" s="43">
        <f t="shared" si="35"/>
        <v>61.409999999999854</v>
      </c>
      <c r="P108" s="38">
        <f t="shared" si="36"/>
        <v>5.9310182305649661E-3</v>
      </c>
      <c r="R108" s="37">
        <v>43994</v>
      </c>
      <c r="S108" s="103"/>
      <c r="T108" s="101"/>
      <c r="U108" s="100"/>
      <c r="V108" s="102"/>
      <c r="W108" s="100"/>
      <c r="X108" s="102"/>
      <c r="Z108" s="37">
        <v>43994</v>
      </c>
      <c r="AA108" s="3">
        <f t="shared" si="31"/>
        <v>47307.960000000006</v>
      </c>
      <c r="AB108" s="43">
        <f t="shared" si="37"/>
        <v>41650.740000000005</v>
      </c>
      <c r="AC108" s="3">
        <f t="shared" si="39"/>
        <v>5657.2200000000012</v>
      </c>
      <c r="AD108" s="38">
        <f t="shared" si="34"/>
        <v>0.13582519782361602</v>
      </c>
      <c r="AE108" s="3">
        <f>AA108-AA107</f>
        <v>278.92000000000553</v>
      </c>
      <c r="AF108" s="38">
        <f>(AA108)/AA107-1</f>
        <v>5.930803605602053E-3</v>
      </c>
      <c r="AG108" s="75"/>
      <c r="AH108" s="75"/>
    </row>
    <row r="109" spans="1:34" x14ac:dyDescent="0.45">
      <c r="A109" s="37">
        <v>43997</v>
      </c>
      <c r="B109" s="3">
        <v>37257.86</v>
      </c>
      <c r="C109" s="3">
        <v>33425.15</v>
      </c>
      <c r="D109" s="3">
        <v>32250.74</v>
      </c>
      <c r="E109" s="3">
        <f t="shared" si="27"/>
        <v>5007.119999999999</v>
      </c>
      <c r="F109" s="38">
        <f t="shared" si="28"/>
        <v>0.15525597242109779</v>
      </c>
      <c r="G109" s="41">
        <f>B109-B108</f>
        <v>365.34999999999854</v>
      </c>
      <c r="H109" s="38">
        <f>(B109)/B108-1</f>
        <v>9.9030941510891424E-3</v>
      </c>
      <c r="J109" s="37">
        <v>43997</v>
      </c>
      <c r="K109" s="3">
        <v>10918.59</v>
      </c>
      <c r="L109" s="57">
        <f>L108+400</f>
        <v>9800</v>
      </c>
      <c r="M109" s="43">
        <f t="shared" si="38"/>
        <v>1118.5900000000001</v>
      </c>
      <c r="N109" s="38">
        <f t="shared" si="33"/>
        <v>0.1141418367346938</v>
      </c>
      <c r="O109" s="50">
        <f>K109-K108-400</f>
        <v>103.13999999999942</v>
      </c>
      <c r="P109" s="51">
        <f>(K109-400)/K108-1</f>
        <v>9.90259662328552E-3</v>
      </c>
      <c r="R109" s="37">
        <v>43997</v>
      </c>
      <c r="S109" s="103"/>
      <c r="T109" s="101"/>
      <c r="U109" s="100"/>
      <c r="V109" s="102"/>
      <c r="W109" s="100"/>
      <c r="X109" s="102"/>
      <c r="Z109" s="37">
        <v>43997</v>
      </c>
      <c r="AA109" s="3">
        <f t="shared" si="31"/>
        <v>48176.45</v>
      </c>
      <c r="AB109" s="50">
        <f>AB108+400</f>
        <v>42050.740000000005</v>
      </c>
      <c r="AC109" s="3">
        <f t="shared" si="39"/>
        <v>6125.7099999999991</v>
      </c>
      <c r="AD109" s="38">
        <f t="shared" si="34"/>
        <v>0.1456742497278285</v>
      </c>
      <c r="AE109" s="50">
        <f>AA109-AA108-400</f>
        <v>468.48999999999069</v>
      </c>
      <c r="AF109" s="51">
        <f>(AA109-400)/AA108-1</f>
        <v>9.9029846140055167E-3</v>
      </c>
      <c r="AG109" s="75"/>
      <c r="AH109" s="75"/>
    </row>
    <row r="110" spans="1:34" x14ac:dyDescent="0.45">
      <c r="A110" s="37">
        <v>43998</v>
      </c>
      <c r="B110" s="3">
        <v>37887.32</v>
      </c>
      <c r="C110" s="3">
        <v>33425.15</v>
      </c>
      <c r="D110" s="3">
        <v>32250.74</v>
      </c>
      <c r="E110" s="3">
        <f t="shared" si="27"/>
        <v>5636.5799999999981</v>
      </c>
      <c r="F110" s="38">
        <f t="shared" si="28"/>
        <v>0.1747736641081723</v>
      </c>
      <c r="G110" s="41">
        <f>B110-B109</f>
        <v>629.45999999999913</v>
      </c>
      <c r="H110" s="38">
        <f>(B110)/B109-1</f>
        <v>1.6894690140550228E-2</v>
      </c>
      <c r="J110" s="37">
        <v>43998</v>
      </c>
      <c r="K110" s="3">
        <v>11103.06</v>
      </c>
      <c r="L110" s="58">
        <v>9800</v>
      </c>
      <c r="M110" s="43">
        <f t="shared" si="38"/>
        <v>1303.0599999999995</v>
      </c>
      <c r="N110" s="38">
        <f t="shared" si="33"/>
        <v>0.13296530612244895</v>
      </c>
      <c r="O110" s="43">
        <f t="shared" ref="O110:O123" si="40">K110-K109</f>
        <v>184.46999999999935</v>
      </c>
      <c r="P110" s="38">
        <f t="shared" ref="P110:P123" si="41">K110/K109-1</f>
        <v>1.6895038645099669E-2</v>
      </c>
      <c r="R110" s="37">
        <v>43998</v>
      </c>
      <c r="S110" s="103"/>
      <c r="T110" s="101"/>
      <c r="U110" s="100"/>
      <c r="V110" s="102"/>
      <c r="W110" s="100"/>
      <c r="X110" s="102"/>
      <c r="Z110" s="37">
        <v>43998</v>
      </c>
      <c r="AA110" s="3">
        <f t="shared" si="31"/>
        <v>48990.38</v>
      </c>
      <c r="AB110" s="43">
        <f t="shared" ref="AB110:AB130" si="42">D110+L110</f>
        <v>42050.740000000005</v>
      </c>
      <c r="AC110" s="3">
        <f t="shared" si="39"/>
        <v>6939.6399999999976</v>
      </c>
      <c r="AD110" s="38">
        <f t="shared" si="34"/>
        <v>0.16503015166914992</v>
      </c>
      <c r="AE110" s="3">
        <f>AA110-AA109</f>
        <v>813.93000000000029</v>
      </c>
      <c r="AF110" s="38">
        <f>(AA110)/AA109-1</f>
        <v>1.6894769124748743E-2</v>
      </c>
      <c r="AG110" s="75"/>
      <c r="AH110" s="75"/>
    </row>
    <row r="111" spans="1:34" x14ac:dyDescent="0.45">
      <c r="A111" s="37">
        <v>43999</v>
      </c>
      <c r="B111" s="3">
        <v>38224.54</v>
      </c>
      <c r="C111" s="47">
        <f>C110+200</f>
        <v>33625.15</v>
      </c>
      <c r="D111" s="47">
        <f>D110+200</f>
        <v>32450.74</v>
      </c>
      <c r="E111" s="47">
        <f t="shared" si="27"/>
        <v>5773.7999999999993</v>
      </c>
      <c r="F111" s="38">
        <f t="shared" si="28"/>
        <v>0.17792506426663923</v>
      </c>
      <c r="G111" s="49">
        <f>B111-B110-200</f>
        <v>137.22000000000116</v>
      </c>
      <c r="H111" s="48">
        <f>(B111-200)/B110-1</f>
        <v>3.621792198550855E-3</v>
      </c>
      <c r="J111" s="37">
        <v>43999</v>
      </c>
      <c r="K111" s="3">
        <v>11143.27</v>
      </c>
      <c r="L111" s="58">
        <v>9800</v>
      </c>
      <c r="M111" s="43">
        <f t="shared" si="38"/>
        <v>1343.2700000000004</v>
      </c>
      <c r="N111" s="38">
        <f t="shared" si="33"/>
        <v>0.13706836734693884</v>
      </c>
      <c r="O111" s="43">
        <f t="shared" si="40"/>
        <v>40.210000000000946</v>
      </c>
      <c r="P111" s="38">
        <f t="shared" si="41"/>
        <v>3.6215241564037104E-3</v>
      </c>
      <c r="R111" s="37">
        <v>43999</v>
      </c>
      <c r="S111" s="103"/>
      <c r="T111" s="101"/>
      <c r="U111" s="100"/>
      <c r="V111" s="102"/>
      <c r="W111" s="100"/>
      <c r="X111" s="102"/>
      <c r="Z111" s="37">
        <v>43999</v>
      </c>
      <c r="AA111" s="3">
        <f t="shared" si="31"/>
        <v>49367.81</v>
      </c>
      <c r="AB111" s="43">
        <f t="shared" si="42"/>
        <v>42250.740000000005</v>
      </c>
      <c r="AC111" s="3">
        <f t="shared" si="39"/>
        <v>7117.07</v>
      </c>
      <c r="AD111" s="38">
        <f t="shared" si="34"/>
        <v>0.16844841060771931</v>
      </c>
      <c r="AE111" s="47">
        <f>AA111-AA110-200</f>
        <v>177.43000000000029</v>
      </c>
      <c r="AF111" s="48">
        <f>(AA111-200)/AA110-1</f>
        <v>3.6217314501336695E-3</v>
      </c>
      <c r="AG111" s="75"/>
      <c r="AH111" s="75"/>
    </row>
    <row r="112" spans="1:34" x14ac:dyDescent="0.45">
      <c r="A112" s="37">
        <v>44000</v>
      </c>
      <c r="B112" s="3">
        <v>38451.08</v>
      </c>
      <c r="C112" s="3">
        <v>33625.15</v>
      </c>
      <c r="D112" s="3">
        <v>32450.74</v>
      </c>
      <c r="E112" s="3">
        <f t="shared" si="27"/>
        <v>6000.34</v>
      </c>
      <c r="F112" s="38">
        <f t="shared" si="28"/>
        <v>0.18490610691774667</v>
      </c>
      <c r="G112" s="41">
        <f>B112-B111</f>
        <v>226.54000000000087</v>
      </c>
      <c r="H112" s="38">
        <f>(B112)/B111-1</f>
        <v>5.9265592208566087E-3</v>
      </c>
      <c r="J112" s="37">
        <v>44000</v>
      </c>
      <c r="K112" s="3">
        <v>11209.31</v>
      </c>
      <c r="L112" s="58">
        <v>9800</v>
      </c>
      <c r="M112" s="43">
        <f t="shared" si="38"/>
        <v>1409.3099999999995</v>
      </c>
      <c r="N112" s="38">
        <f t="shared" si="33"/>
        <v>0.1438071428571428</v>
      </c>
      <c r="O112" s="43">
        <f t="shared" si="40"/>
        <v>66.039999999999054</v>
      </c>
      <c r="P112" s="38">
        <f t="shared" si="41"/>
        <v>5.9264470842042005E-3</v>
      </c>
      <c r="R112" s="37">
        <v>44000</v>
      </c>
      <c r="S112" s="103"/>
      <c r="T112" s="101"/>
      <c r="U112" s="100"/>
      <c r="V112" s="102"/>
      <c r="W112" s="100"/>
      <c r="X112" s="102"/>
      <c r="Z112" s="37">
        <v>44000</v>
      </c>
      <c r="AA112" s="3">
        <f t="shared" si="31"/>
        <v>49660.39</v>
      </c>
      <c r="AB112" s="43">
        <f t="shared" si="42"/>
        <v>42250.740000000005</v>
      </c>
      <c r="AC112" s="3">
        <f t="shared" si="39"/>
        <v>7409.65</v>
      </c>
      <c r="AD112" s="38">
        <f t="shared" si="34"/>
        <v>0.17537325973462226</v>
      </c>
      <c r="AE112" s="3">
        <f>AA112-AA111</f>
        <v>292.58000000000175</v>
      </c>
      <c r="AF112" s="38">
        <f>(AA112)/AA111-1</f>
        <v>5.9265339094443092E-3</v>
      </c>
      <c r="AG112" s="75"/>
      <c r="AH112" s="75"/>
    </row>
    <row r="113" spans="1:34" x14ac:dyDescent="0.45">
      <c r="A113" s="37">
        <v>44001</v>
      </c>
      <c r="B113" s="3">
        <v>38415.24</v>
      </c>
      <c r="C113" s="3">
        <v>33625.15</v>
      </c>
      <c r="D113" s="3">
        <v>32450.74</v>
      </c>
      <c r="E113" s="3">
        <f t="shared" si="27"/>
        <v>5964.4999999999964</v>
      </c>
      <c r="F113" s="38">
        <f t="shared" si="28"/>
        <v>0.18380166369087414</v>
      </c>
      <c r="G113" s="41">
        <f>B113-B112</f>
        <v>-35.840000000003783</v>
      </c>
      <c r="H113" s="38">
        <f>(B113)/B112-1</f>
        <v>-9.3209345485234518E-4</v>
      </c>
      <c r="J113" s="37">
        <v>44001</v>
      </c>
      <c r="K113" s="3">
        <v>11198.87</v>
      </c>
      <c r="L113" s="58">
        <v>9800</v>
      </c>
      <c r="M113" s="43">
        <f t="shared" si="38"/>
        <v>1398.8700000000008</v>
      </c>
      <c r="N113" s="38">
        <f t="shared" si="33"/>
        <v>0.14274183673469398</v>
      </c>
      <c r="O113" s="43">
        <f t="shared" si="40"/>
        <v>-10.43999999999869</v>
      </c>
      <c r="P113" s="38">
        <f t="shared" si="41"/>
        <v>-9.3136865694665172E-4</v>
      </c>
      <c r="R113" s="37">
        <v>44001</v>
      </c>
      <c r="S113" s="103"/>
      <c r="T113" s="101"/>
      <c r="U113" s="100"/>
      <c r="V113" s="102"/>
      <c r="W113" s="100"/>
      <c r="X113" s="102"/>
      <c r="Z113" s="37">
        <v>44001</v>
      </c>
      <c r="AA113" s="3">
        <f t="shared" si="31"/>
        <v>49614.11</v>
      </c>
      <c r="AB113" s="43">
        <f t="shared" si="42"/>
        <v>42250.740000000005</v>
      </c>
      <c r="AC113" s="3">
        <f t="shared" si="39"/>
        <v>7363.3699999999972</v>
      </c>
      <c r="AD113" s="38">
        <f t="shared" si="34"/>
        <v>0.17427789430433638</v>
      </c>
      <c r="AE113" s="3">
        <f>AA113-AA112</f>
        <v>-46.279999999998836</v>
      </c>
      <c r="AF113" s="38">
        <f>(AA113)/AA112-1</f>
        <v>-9.3192985395396111E-4</v>
      </c>
      <c r="AG113" s="75"/>
      <c r="AH113" s="75"/>
    </row>
    <row r="114" spans="1:34" x14ac:dyDescent="0.45">
      <c r="A114" s="37">
        <v>44004</v>
      </c>
      <c r="B114" s="3">
        <v>38686.339999999997</v>
      </c>
      <c r="C114" s="3">
        <v>33625.15</v>
      </c>
      <c r="D114" s="3">
        <v>32450.74</v>
      </c>
      <c r="E114" s="3">
        <f t="shared" si="27"/>
        <v>6235.5999999999949</v>
      </c>
      <c r="F114" s="38">
        <f t="shared" si="28"/>
        <v>0.19215586455039224</v>
      </c>
      <c r="G114" s="41">
        <f>B114-B113</f>
        <v>271.09999999999854</v>
      </c>
      <c r="H114" s="38">
        <f>(B114)/B113-1</f>
        <v>7.0570950487358619E-3</v>
      </c>
      <c r="J114" s="37">
        <v>44004</v>
      </c>
      <c r="K114" s="3">
        <v>11277.9</v>
      </c>
      <c r="L114" s="58">
        <v>9800</v>
      </c>
      <c r="M114" s="43">
        <f t="shared" si="38"/>
        <v>1477.8999999999996</v>
      </c>
      <c r="N114" s="38">
        <f t="shared" si="33"/>
        <v>0.15080612244897962</v>
      </c>
      <c r="O114" s="43">
        <f t="shared" si="40"/>
        <v>79.029999999998836</v>
      </c>
      <c r="P114" s="38">
        <f t="shared" si="41"/>
        <v>7.0569619970586306E-3</v>
      </c>
      <c r="R114" s="37">
        <v>44004</v>
      </c>
      <c r="S114" s="103"/>
      <c r="T114" s="101"/>
      <c r="U114" s="100"/>
      <c r="V114" s="102"/>
      <c r="W114" s="100"/>
      <c r="X114" s="102"/>
      <c r="Z114" s="37">
        <v>44004</v>
      </c>
      <c r="AA114" s="3">
        <f t="shared" si="31"/>
        <v>49964.24</v>
      </c>
      <c r="AB114" s="43">
        <f t="shared" si="42"/>
        <v>42250.740000000005</v>
      </c>
      <c r="AC114" s="3">
        <f t="shared" si="39"/>
        <v>7713.4999999999945</v>
      </c>
      <c r="AD114" s="38">
        <f t="shared" si="34"/>
        <v>0.18256484975174381</v>
      </c>
      <c r="AE114" s="3">
        <f>AA114-AA113</f>
        <v>350.12999999999738</v>
      </c>
      <c r="AF114" s="38">
        <f>(AA114)/AA113-1</f>
        <v>7.0570650163834792E-3</v>
      </c>
      <c r="AG114" s="75"/>
      <c r="AH114" s="75"/>
    </row>
    <row r="115" spans="1:34" x14ac:dyDescent="0.45">
      <c r="A115" s="37">
        <v>44005</v>
      </c>
      <c r="B115" s="3">
        <v>39045.230000000003</v>
      </c>
      <c r="C115" s="3">
        <v>33625.15</v>
      </c>
      <c r="D115" s="3">
        <v>32450.74</v>
      </c>
      <c r="E115" s="3">
        <f t="shared" si="27"/>
        <v>6594.4900000000016</v>
      </c>
      <c r="F115" s="38">
        <f t="shared" si="28"/>
        <v>0.20321539662885968</v>
      </c>
      <c r="G115" s="41">
        <f>B115-B114</f>
        <v>358.89000000000669</v>
      </c>
      <c r="H115" s="38">
        <f>(B115)/B114-1</f>
        <v>9.2769178991862766E-3</v>
      </c>
      <c r="J115" s="37">
        <v>44005</v>
      </c>
      <c r="K115" s="3">
        <v>11382.52</v>
      </c>
      <c r="L115" s="58">
        <v>9800</v>
      </c>
      <c r="M115" s="43">
        <f t="shared" si="38"/>
        <v>1582.5200000000004</v>
      </c>
      <c r="N115" s="38">
        <f t="shared" si="33"/>
        <v>0.16148163265306126</v>
      </c>
      <c r="O115" s="43">
        <f t="shared" si="40"/>
        <v>104.6200000000008</v>
      </c>
      <c r="P115" s="38">
        <f t="shared" si="41"/>
        <v>9.2765497122690999E-3</v>
      </c>
      <c r="R115" s="37">
        <v>44005</v>
      </c>
      <c r="S115" s="103"/>
      <c r="T115" s="101"/>
      <c r="U115" s="100"/>
      <c r="V115" s="102"/>
      <c r="W115" s="100"/>
      <c r="X115" s="102"/>
      <c r="Z115" s="37">
        <v>44005</v>
      </c>
      <c r="AA115" s="3">
        <f t="shared" si="31"/>
        <v>50427.75</v>
      </c>
      <c r="AB115" s="43">
        <f t="shared" si="42"/>
        <v>42250.740000000005</v>
      </c>
      <c r="AC115" s="3">
        <f t="shared" si="39"/>
        <v>8177.010000000002</v>
      </c>
      <c r="AD115" s="38">
        <f t="shared" si="34"/>
        <v>0.19353530849400502</v>
      </c>
      <c r="AE115" s="3">
        <f>AA115-AA114</f>
        <v>463.51000000000204</v>
      </c>
      <c r="AF115" s="38">
        <f>(AA115)/AA114-1</f>
        <v>9.2768347922433936E-3</v>
      </c>
      <c r="AG115" s="75"/>
      <c r="AH115" s="75"/>
    </row>
    <row r="116" spans="1:34" x14ac:dyDescent="0.45">
      <c r="A116" s="37">
        <v>44006</v>
      </c>
      <c r="B116" s="3">
        <v>38654.86</v>
      </c>
      <c r="C116" s="47">
        <f>C115+200</f>
        <v>33825.15</v>
      </c>
      <c r="D116" s="47">
        <f>D115+200</f>
        <v>32650.74</v>
      </c>
      <c r="E116" s="47">
        <f t="shared" si="27"/>
        <v>6004.119999999999</v>
      </c>
      <c r="F116" s="38">
        <f t="shared" si="28"/>
        <v>0.18388924722686228</v>
      </c>
      <c r="G116" s="49">
        <f>B116-B115-200</f>
        <v>-590.37000000000262</v>
      </c>
      <c r="H116" s="48">
        <f>(B116-200)/B115-1</f>
        <v>-1.5120156802764462E-2</v>
      </c>
      <c r="J116" s="37">
        <v>44006</v>
      </c>
      <c r="K116" s="3">
        <v>11210.42</v>
      </c>
      <c r="L116" s="58">
        <v>9800</v>
      </c>
      <c r="M116" s="43">
        <f t="shared" si="38"/>
        <v>1410.42</v>
      </c>
      <c r="N116" s="38">
        <f t="shared" si="33"/>
        <v>0.14392040816326523</v>
      </c>
      <c r="O116" s="43">
        <f t="shared" si="40"/>
        <v>-172.10000000000036</v>
      </c>
      <c r="P116" s="38">
        <f t="shared" si="41"/>
        <v>-1.5119674729321853E-2</v>
      </c>
      <c r="R116" s="37">
        <v>44006</v>
      </c>
      <c r="S116" s="103"/>
      <c r="T116" s="101"/>
      <c r="U116" s="100"/>
      <c r="V116" s="102"/>
      <c r="W116" s="100"/>
      <c r="X116" s="102"/>
      <c r="Z116" s="37">
        <v>44006</v>
      </c>
      <c r="AA116" s="3">
        <f t="shared" si="31"/>
        <v>49865.279999999999</v>
      </c>
      <c r="AB116" s="43">
        <f t="shared" si="42"/>
        <v>42450.740000000005</v>
      </c>
      <c r="AC116" s="3">
        <f t="shared" si="39"/>
        <v>7414.5399999999991</v>
      </c>
      <c r="AD116" s="38">
        <f t="shared" si="34"/>
        <v>0.17466220847975777</v>
      </c>
      <c r="AE116" s="47">
        <f>AA116-AA115-200</f>
        <v>-762.47000000000116</v>
      </c>
      <c r="AF116" s="48">
        <f>(AA116-200)/AA115-1</f>
        <v>-1.5120047989450325E-2</v>
      </c>
      <c r="AG116" s="75"/>
      <c r="AH116" s="75"/>
    </row>
    <row r="117" spans="1:34" x14ac:dyDescent="0.45">
      <c r="A117" s="37">
        <v>44007</v>
      </c>
      <c r="B117" s="3">
        <v>39086.51</v>
      </c>
      <c r="C117" s="3">
        <v>33825.15</v>
      </c>
      <c r="D117" s="3">
        <v>32650.74</v>
      </c>
      <c r="E117" s="3">
        <f t="shared" si="27"/>
        <v>6435.77</v>
      </c>
      <c r="F117" s="38">
        <f t="shared" si="28"/>
        <v>0.19710946826932552</v>
      </c>
      <c r="G117" s="41">
        <f>B117-B116</f>
        <v>431.65000000000146</v>
      </c>
      <c r="H117" s="38">
        <f>(B117)/B116-1</f>
        <v>1.116677178497083E-2</v>
      </c>
      <c r="J117" s="37">
        <v>44007</v>
      </c>
      <c r="K117" s="3">
        <v>11335.6</v>
      </c>
      <c r="L117" s="58">
        <v>9800</v>
      </c>
      <c r="M117" s="43">
        <f t="shared" si="38"/>
        <v>1535.6000000000004</v>
      </c>
      <c r="N117" s="38">
        <f t="shared" si="33"/>
        <v>0.15669387755102049</v>
      </c>
      <c r="O117" s="43">
        <f t="shared" si="40"/>
        <v>125.18000000000029</v>
      </c>
      <c r="P117" s="38">
        <f t="shared" si="41"/>
        <v>1.1166396977098092E-2</v>
      </c>
      <c r="R117" s="37">
        <v>44007</v>
      </c>
      <c r="S117" s="103"/>
      <c r="T117" s="101"/>
      <c r="U117" s="100"/>
      <c r="V117" s="102"/>
      <c r="W117" s="100"/>
      <c r="X117" s="102"/>
      <c r="Z117" s="37">
        <v>44007</v>
      </c>
      <c r="AA117" s="3">
        <f t="shared" si="31"/>
        <v>50422.11</v>
      </c>
      <c r="AB117" s="43">
        <f t="shared" si="42"/>
        <v>42450.740000000005</v>
      </c>
      <c r="AC117" s="3">
        <f t="shared" si="39"/>
        <v>7971.3700000000008</v>
      </c>
      <c r="AD117" s="38">
        <f t="shared" si="34"/>
        <v>0.18777929430676576</v>
      </c>
      <c r="AE117" s="3">
        <f>AA117-AA116</f>
        <v>556.83000000000175</v>
      </c>
      <c r="AF117" s="38">
        <f>(AA117)/AA116-1</f>
        <v>1.116668752286154E-2</v>
      </c>
      <c r="AG117" s="75"/>
      <c r="AH117" s="75"/>
    </row>
    <row r="118" spans="1:34" x14ac:dyDescent="0.45">
      <c r="A118" s="37">
        <v>44008</v>
      </c>
      <c r="B118" s="3">
        <v>38183.06</v>
      </c>
      <c r="C118" s="3">
        <v>33825.15</v>
      </c>
      <c r="D118" s="3">
        <v>32650.74</v>
      </c>
      <c r="E118" s="3">
        <f t="shared" si="27"/>
        <v>5532.3199999999961</v>
      </c>
      <c r="F118" s="38">
        <f t="shared" si="28"/>
        <v>0.16943934501943891</v>
      </c>
      <c r="G118" s="41">
        <f>B118-B117</f>
        <v>-903.45000000000437</v>
      </c>
      <c r="H118" s="38">
        <f>(B118)/B117-1</f>
        <v>-2.311411277190023E-2</v>
      </c>
      <c r="J118" s="37">
        <v>44008</v>
      </c>
      <c r="K118" s="3">
        <v>11073.59</v>
      </c>
      <c r="L118" s="58">
        <v>9800</v>
      </c>
      <c r="M118" s="43">
        <f t="shared" si="38"/>
        <v>1273.5900000000001</v>
      </c>
      <c r="N118" s="38">
        <f t="shared" si="33"/>
        <v>0.12995816326530618</v>
      </c>
      <c r="O118" s="43">
        <f t="shared" si="40"/>
        <v>-262.01000000000022</v>
      </c>
      <c r="P118" s="38">
        <f t="shared" si="41"/>
        <v>-2.3113906630438663E-2</v>
      </c>
      <c r="R118" s="37">
        <v>44008</v>
      </c>
      <c r="S118" s="103"/>
      <c r="T118" s="101"/>
      <c r="U118" s="100"/>
      <c r="V118" s="102"/>
      <c r="W118" s="100"/>
      <c r="X118" s="102"/>
      <c r="Z118" s="37">
        <v>44008</v>
      </c>
      <c r="AA118" s="3">
        <f t="shared" si="31"/>
        <v>49256.649999999994</v>
      </c>
      <c r="AB118" s="43">
        <f t="shared" si="42"/>
        <v>42450.740000000005</v>
      </c>
      <c r="AC118" s="3">
        <f t="shared" si="39"/>
        <v>6805.9099999999962</v>
      </c>
      <c r="AD118" s="38">
        <f t="shared" si="34"/>
        <v>0.16032488479588314</v>
      </c>
      <c r="AE118" s="3">
        <f>AA118-AA117</f>
        <v>-1165.4600000000064</v>
      </c>
      <c r="AF118" s="38">
        <f>(AA118)/AA117-1</f>
        <v>-2.3114066428398305E-2</v>
      </c>
      <c r="AG118" s="75"/>
      <c r="AH118" s="75"/>
    </row>
    <row r="119" spans="1:34" x14ac:dyDescent="0.45">
      <c r="A119" s="37">
        <v>44011</v>
      </c>
      <c r="B119" s="3">
        <v>38639.99</v>
      </c>
      <c r="C119" s="3">
        <v>33825.15</v>
      </c>
      <c r="D119" s="3">
        <v>32650.74</v>
      </c>
      <c r="E119" s="3">
        <f t="shared" si="27"/>
        <v>5989.2499999999964</v>
      </c>
      <c r="F119" s="38">
        <f t="shared" si="28"/>
        <v>0.18343382110175743</v>
      </c>
      <c r="G119" s="41">
        <f>B119-B118</f>
        <v>456.93000000000029</v>
      </c>
      <c r="H119" s="38">
        <f>(B119)/B118-1</f>
        <v>1.1966825078974841E-2</v>
      </c>
      <c r="J119" s="37">
        <v>44011</v>
      </c>
      <c r="K119" s="3">
        <v>11206.1</v>
      </c>
      <c r="L119" s="58">
        <v>9800</v>
      </c>
      <c r="M119" s="43">
        <f t="shared" si="38"/>
        <v>1406.1000000000004</v>
      </c>
      <c r="N119" s="38">
        <f t="shared" si="33"/>
        <v>0.14347959183673464</v>
      </c>
      <c r="O119" s="43">
        <f t="shared" si="40"/>
        <v>132.51000000000022</v>
      </c>
      <c r="P119" s="38">
        <f t="shared" si="41"/>
        <v>1.1966309028959898E-2</v>
      </c>
      <c r="R119" s="37">
        <v>44011</v>
      </c>
      <c r="S119" s="103"/>
      <c r="T119" s="101"/>
      <c r="U119" s="100"/>
      <c r="V119" s="102"/>
      <c r="W119" s="100"/>
      <c r="X119" s="102"/>
      <c r="Z119" s="37">
        <v>44011</v>
      </c>
      <c r="AA119" s="3">
        <f t="shared" si="31"/>
        <v>49846.09</v>
      </c>
      <c r="AB119" s="43">
        <f t="shared" si="42"/>
        <v>42450.740000000005</v>
      </c>
      <c r="AC119" s="3">
        <f t="shared" si="39"/>
        <v>7395.3499999999967</v>
      </c>
      <c r="AD119" s="38">
        <f t="shared" si="34"/>
        <v>0.1742101551115478</v>
      </c>
      <c r="AE119" s="3">
        <f>AA119-AA118</f>
        <v>589.44000000000233</v>
      </c>
      <c r="AF119" s="38">
        <f>(AA119)/AA118-1</f>
        <v>1.1966709063649272E-2</v>
      </c>
      <c r="AG119" s="75"/>
      <c r="AH119" s="75"/>
    </row>
    <row r="120" spans="1:34" x14ac:dyDescent="0.45">
      <c r="A120" s="37">
        <v>44012</v>
      </c>
      <c r="B120" s="3">
        <v>39106.01</v>
      </c>
      <c r="C120" s="3">
        <v>33825.15</v>
      </c>
      <c r="D120" s="3">
        <v>32650.74</v>
      </c>
      <c r="E120" s="3">
        <f t="shared" si="27"/>
        <v>6455.27</v>
      </c>
      <c r="F120" s="38">
        <f t="shared" si="28"/>
        <v>0.19770669822491005</v>
      </c>
      <c r="G120" s="41">
        <f>B120-B119</f>
        <v>466.02000000000407</v>
      </c>
      <c r="H120" s="38">
        <f>(B120)/B119-1</f>
        <v>1.206056212747475E-2</v>
      </c>
      <c r="J120" s="37">
        <v>44012</v>
      </c>
      <c r="K120" s="3">
        <v>11334.96</v>
      </c>
      <c r="L120" s="58">
        <v>9800</v>
      </c>
      <c r="M120" s="43">
        <f t="shared" si="38"/>
        <v>1534.9599999999991</v>
      </c>
      <c r="N120" s="38">
        <f t="shared" si="33"/>
        <v>0.15662857142857134</v>
      </c>
      <c r="O120" s="43">
        <f t="shared" si="40"/>
        <v>128.85999999999876</v>
      </c>
      <c r="P120" s="38">
        <f t="shared" si="41"/>
        <v>1.1499094243313746E-2</v>
      </c>
      <c r="R120" s="37">
        <v>44012</v>
      </c>
      <c r="S120" s="103"/>
      <c r="T120" s="101"/>
      <c r="U120" s="100"/>
      <c r="V120" s="102"/>
      <c r="W120" s="100"/>
      <c r="X120" s="102"/>
      <c r="Z120" s="37">
        <v>44012</v>
      </c>
      <c r="AA120" s="3">
        <f t="shared" si="31"/>
        <v>50440.97</v>
      </c>
      <c r="AB120" s="43">
        <f t="shared" si="42"/>
        <v>42450.740000000005</v>
      </c>
      <c r="AC120" s="3">
        <f t="shared" si="39"/>
        <v>7990.23</v>
      </c>
      <c r="AD120" s="38">
        <f t="shared" si="34"/>
        <v>0.1882235739588991</v>
      </c>
      <c r="AE120" s="3">
        <f>AA120-AA119</f>
        <v>594.88000000000466</v>
      </c>
      <c r="AF120" s="38">
        <f>(AA120)/AA119-1</f>
        <v>1.1934336273918378E-2</v>
      </c>
      <c r="AG120" s="75"/>
      <c r="AH120" s="75"/>
    </row>
    <row r="121" spans="1:34" x14ac:dyDescent="0.45">
      <c r="A121" s="37">
        <v>44013</v>
      </c>
      <c r="B121" s="3">
        <v>39106.01</v>
      </c>
      <c r="C121" s="3">
        <v>33825.15</v>
      </c>
      <c r="D121" s="3">
        <v>32650.74</v>
      </c>
      <c r="E121" s="3">
        <f t="shared" si="27"/>
        <v>6455.27</v>
      </c>
      <c r="F121" s="38">
        <f t="shared" si="28"/>
        <v>0.19770669822491005</v>
      </c>
      <c r="G121" s="41">
        <f>B121-B120</f>
        <v>0</v>
      </c>
      <c r="H121" s="38">
        <f>(B121)/B120-1</f>
        <v>0</v>
      </c>
      <c r="J121" s="37">
        <v>44013</v>
      </c>
      <c r="K121" s="3">
        <v>11334.96</v>
      </c>
      <c r="L121" s="58">
        <v>9800</v>
      </c>
      <c r="M121" s="43">
        <f t="shared" si="38"/>
        <v>1534.9599999999991</v>
      </c>
      <c r="N121" s="38">
        <f t="shared" si="33"/>
        <v>0.15662857142857134</v>
      </c>
      <c r="O121" s="43">
        <f t="shared" si="40"/>
        <v>0</v>
      </c>
      <c r="P121" s="38">
        <f t="shared" si="41"/>
        <v>0</v>
      </c>
      <c r="R121" s="37">
        <v>44013</v>
      </c>
      <c r="S121" s="103"/>
      <c r="T121" s="101"/>
      <c r="U121" s="100"/>
      <c r="V121" s="102"/>
      <c r="W121" s="100"/>
      <c r="X121" s="102"/>
      <c r="Z121" s="37">
        <v>44013</v>
      </c>
      <c r="AA121" s="3">
        <f t="shared" si="31"/>
        <v>50440.97</v>
      </c>
      <c r="AB121" s="43">
        <f t="shared" si="42"/>
        <v>42450.740000000005</v>
      </c>
      <c r="AC121" s="3">
        <f t="shared" si="39"/>
        <v>7990.23</v>
      </c>
      <c r="AD121" s="38">
        <f t="shared" si="34"/>
        <v>0.1882235739588991</v>
      </c>
      <c r="AE121" s="3">
        <f>AA121-AA120</f>
        <v>0</v>
      </c>
      <c r="AF121" s="38">
        <f>(AA121)/AA120-1</f>
        <v>0</v>
      </c>
      <c r="AG121" s="75"/>
      <c r="AH121" s="75"/>
    </row>
    <row r="122" spans="1:34" x14ac:dyDescent="0.45">
      <c r="A122" s="37">
        <v>44014</v>
      </c>
      <c r="B122" s="3">
        <v>40017.269999999997</v>
      </c>
      <c r="C122" s="47">
        <f>C121+200</f>
        <v>34025.15</v>
      </c>
      <c r="D122" s="47">
        <f>D121+200</f>
        <v>32850.740000000005</v>
      </c>
      <c r="E122" s="47">
        <f t="shared" si="27"/>
        <v>7166.5299999999916</v>
      </c>
      <c r="F122" s="38">
        <f t="shared" si="28"/>
        <v>0.2181542942411645</v>
      </c>
      <c r="G122" s="49">
        <f>B122-B121-200</f>
        <v>711.25999999999476</v>
      </c>
      <c r="H122" s="48">
        <f>(B122-200)/B121-1</f>
        <v>1.8187997190201477E-2</v>
      </c>
      <c r="J122" s="37">
        <v>44014</v>
      </c>
      <c r="K122" s="3">
        <v>11541.12</v>
      </c>
      <c r="L122" s="58">
        <v>9800</v>
      </c>
      <c r="M122" s="43">
        <f t="shared" si="38"/>
        <v>1741.1200000000008</v>
      </c>
      <c r="N122" s="38">
        <f t="shared" si="33"/>
        <v>0.17766530612244913</v>
      </c>
      <c r="O122" s="43">
        <f t="shared" si="40"/>
        <v>206.16000000000167</v>
      </c>
      <c r="P122" s="38">
        <f t="shared" si="41"/>
        <v>1.8187977725550031E-2</v>
      </c>
      <c r="R122" s="37">
        <v>44014</v>
      </c>
      <c r="S122" s="103"/>
      <c r="T122" s="101"/>
      <c r="U122" s="100"/>
      <c r="V122" s="102"/>
      <c r="W122" s="100"/>
      <c r="X122" s="102"/>
      <c r="Z122" s="37">
        <v>44014</v>
      </c>
      <c r="AA122" s="3">
        <f t="shared" si="31"/>
        <v>51558.39</v>
      </c>
      <c r="AB122" s="43">
        <f t="shared" si="42"/>
        <v>42650.740000000005</v>
      </c>
      <c r="AC122" s="3">
        <f t="shared" si="39"/>
        <v>8907.6499999999924</v>
      </c>
      <c r="AD122" s="38">
        <f t="shared" si="34"/>
        <v>0.20885100703997139</v>
      </c>
      <c r="AE122" s="47">
        <f>AA122-AA121-200</f>
        <v>917.41999999999825</v>
      </c>
      <c r="AF122" s="48">
        <f>(AA122-200)/AA121-1</f>
        <v>1.8187992816157239E-2</v>
      </c>
      <c r="AG122" s="75"/>
      <c r="AH122" s="75"/>
    </row>
    <row r="123" spans="1:34" x14ac:dyDescent="0.45">
      <c r="A123" s="37">
        <v>44015</v>
      </c>
      <c r="B123" s="3">
        <v>39951</v>
      </c>
      <c r="C123" s="3">
        <v>34025.15</v>
      </c>
      <c r="D123" s="3">
        <v>32850.740000000005</v>
      </c>
      <c r="E123" s="3">
        <f t="shared" si="27"/>
        <v>7100.2599999999948</v>
      </c>
      <c r="F123" s="38">
        <f t="shared" si="28"/>
        <v>0.21613698808611304</v>
      </c>
      <c r="G123" s="41">
        <f>B123-B122</f>
        <v>-66.269999999996799</v>
      </c>
      <c r="H123" s="38">
        <f>(B123)/B122-1</f>
        <v>-1.6560350068857144E-3</v>
      </c>
      <c r="J123" s="37">
        <v>44015</v>
      </c>
      <c r="K123" s="3">
        <v>11522</v>
      </c>
      <c r="L123" s="58">
        <v>9800</v>
      </c>
      <c r="M123" s="43">
        <f t="shared" si="38"/>
        <v>1722</v>
      </c>
      <c r="N123" s="38">
        <f t="shared" si="33"/>
        <v>0.17571428571428571</v>
      </c>
      <c r="O123" s="43">
        <f t="shared" si="40"/>
        <v>-19.1200000000008</v>
      </c>
      <c r="P123" s="38">
        <f t="shared" si="41"/>
        <v>-1.6566849664504391E-3</v>
      </c>
      <c r="R123" s="37">
        <v>44015</v>
      </c>
      <c r="S123" s="103"/>
      <c r="T123" s="101"/>
      <c r="U123" s="100"/>
      <c r="V123" s="102"/>
      <c r="W123" s="100"/>
      <c r="X123" s="102"/>
      <c r="Z123" s="37">
        <v>44015</v>
      </c>
      <c r="AA123" s="3">
        <f t="shared" si="31"/>
        <v>51473</v>
      </c>
      <c r="AB123" s="43">
        <f t="shared" si="42"/>
        <v>42650.740000000005</v>
      </c>
      <c r="AC123" s="3">
        <f t="shared" si="39"/>
        <v>8822.2599999999948</v>
      </c>
      <c r="AD123" s="38">
        <f t="shared" si="34"/>
        <v>0.20684893157774042</v>
      </c>
      <c r="AE123" s="3">
        <f>AA123-AA122</f>
        <v>-85.389999999999418</v>
      </c>
      <c r="AF123" s="38">
        <f>(AA123)/AA122-1</f>
        <v>-1.6561804974902783E-3</v>
      </c>
      <c r="AG123" s="75"/>
      <c r="AH123" s="75"/>
    </row>
    <row r="124" spans="1:34" x14ac:dyDescent="0.45">
      <c r="A124" s="37">
        <v>44018</v>
      </c>
      <c r="B124" s="3">
        <v>40916.29</v>
      </c>
      <c r="C124" s="3">
        <v>34025.15</v>
      </c>
      <c r="D124" s="3">
        <v>32850.740000000005</v>
      </c>
      <c r="E124" s="3">
        <f t="shared" si="27"/>
        <v>8065.5499999999956</v>
      </c>
      <c r="F124" s="38">
        <f t="shared" si="28"/>
        <v>0.24552110546063788</v>
      </c>
      <c r="G124" s="41">
        <f>B124-B123</f>
        <v>965.29000000000087</v>
      </c>
      <c r="H124" s="38">
        <f>(B124)/B123-1</f>
        <v>2.4161848264123487E-2</v>
      </c>
      <c r="J124" s="37">
        <v>44018</v>
      </c>
      <c r="K124" s="3">
        <v>11800.4</v>
      </c>
      <c r="L124" s="58">
        <v>9800</v>
      </c>
      <c r="M124" s="43">
        <f t="shared" ref="M124:M139" si="43">K124-L124</f>
        <v>2000.3999999999996</v>
      </c>
      <c r="N124" s="38">
        <f t="shared" si="33"/>
        <v>0.20412244897959186</v>
      </c>
      <c r="O124" s="43">
        <f t="shared" ref="O124:O130" si="44">K124-K123</f>
        <v>278.39999999999964</v>
      </c>
      <c r="P124" s="38">
        <f t="shared" ref="P124:P130" si="45">K124/K123-1</f>
        <v>2.41624717930915E-2</v>
      </c>
      <c r="R124" s="37">
        <v>44018</v>
      </c>
      <c r="S124" s="103"/>
      <c r="T124" s="101"/>
      <c r="U124" s="100"/>
      <c r="V124" s="102"/>
      <c r="W124" s="100"/>
      <c r="X124" s="102"/>
      <c r="Z124" s="37">
        <v>44018</v>
      </c>
      <c r="AA124" s="3">
        <f t="shared" si="31"/>
        <v>52716.69</v>
      </c>
      <c r="AB124" s="43">
        <f t="shared" si="42"/>
        <v>42650.740000000005</v>
      </c>
      <c r="AC124" s="3">
        <f t="shared" si="39"/>
        <v>10065.949999999995</v>
      </c>
      <c r="AD124" s="38">
        <f t="shared" si="34"/>
        <v>0.23600880078516795</v>
      </c>
      <c r="AE124" s="3">
        <f>AA124-AA123</f>
        <v>1243.6900000000023</v>
      </c>
      <c r="AF124" s="38">
        <f>(AA124)/AA123-1</f>
        <v>2.416198783828416E-2</v>
      </c>
      <c r="AG124" s="75"/>
      <c r="AH124" s="75"/>
    </row>
    <row r="125" spans="1:34" x14ac:dyDescent="0.45">
      <c r="A125" s="37">
        <v>44019</v>
      </c>
      <c r="B125" s="3">
        <v>40815.980000000003</v>
      </c>
      <c r="C125" s="3">
        <v>34025.15</v>
      </c>
      <c r="D125" s="3">
        <v>32850.740000000005</v>
      </c>
      <c r="E125" s="3">
        <f t="shared" si="27"/>
        <v>7965.239999999998</v>
      </c>
      <c r="F125" s="38">
        <f t="shared" si="28"/>
        <v>0.24246759738136792</v>
      </c>
      <c r="G125" s="41">
        <f>B125-B124</f>
        <v>-100.30999999999767</v>
      </c>
      <c r="H125" s="38">
        <f>(B125)/B124-1</f>
        <v>-2.4515907967217476E-3</v>
      </c>
      <c r="J125" s="37">
        <v>44019</v>
      </c>
      <c r="K125" s="3">
        <v>11771.47</v>
      </c>
      <c r="L125" s="58">
        <v>9800</v>
      </c>
      <c r="M125" s="43">
        <f t="shared" si="43"/>
        <v>1971.4699999999993</v>
      </c>
      <c r="N125" s="38">
        <f t="shared" si="33"/>
        <v>0.20117040816326526</v>
      </c>
      <c r="O125" s="43">
        <f t="shared" si="44"/>
        <v>-28.930000000000291</v>
      </c>
      <c r="P125" s="38">
        <f t="shared" si="45"/>
        <v>-2.4516118097691608E-3</v>
      </c>
      <c r="R125" s="37">
        <v>44019</v>
      </c>
      <c r="S125" s="103"/>
      <c r="T125" s="101"/>
      <c r="U125" s="100"/>
      <c r="V125" s="102"/>
      <c r="W125" s="100"/>
      <c r="X125" s="102"/>
      <c r="Z125" s="37">
        <v>44019</v>
      </c>
      <c r="AA125" s="3">
        <f t="shared" si="31"/>
        <v>52587.450000000004</v>
      </c>
      <c r="AB125" s="43">
        <f t="shared" si="42"/>
        <v>42650.740000000005</v>
      </c>
      <c r="AC125" s="3">
        <f t="shared" si="39"/>
        <v>9936.7099999999973</v>
      </c>
      <c r="AD125" s="38">
        <f t="shared" si="34"/>
        <v>0.23297860717070784</v>
      </c>
      <c r="AE125" s="3">
        <f>AA125-AA124</f>
        <v>-129.23999999999796</v>
      </c>
      <c r="AF125" s="38">
        <f>(AA125)/AA124-1</f>
        <v>-2.4515955004003054E-3</v>
      </c>
      <c r="AG125" s="75"/>
      <c r="AH125" s="75"/>
    </row>
    <row r="126" spans="1:34" x14ac:dyDescent="0.45">
      <c r="A126" s="37">
        <v>44020</v>
      </c>
      <c r="B126" s="3">
        <v>41265.11</v>
      </c>
      <c r="C126" s="47">
        <f>C125+200</f>
        <v>34225.15</v>
      </c>
      <c r="D126" s="47">
        <f>D125+200</f>
        <v>33050.740000000005</v>
      </c>
      <c r="E126" s="47">
        <f t="shared" si="27"/>
        <v>8214.3699999999953</v>
      </c>
      <c r="F126" s="38">
        <f t="shared" si="28"/>
        <v>0.24853815678559665</v>
      </c>
      <c r="G126" s="49">
        <f>B126-B125-200</f>
        <v>249.12999999999738</v>
      </c>
      <c r="H126" s="48">
        <f>(B126-200)/B125-1</f>
        <v>6.1037368207255138E-3</v>
      </c>
      <c r="J126" s="37">
        <v>44020</v>
      </c>
      <c r="K126" s="3">
        <v>11843.32</v>
      </c>
      <c r="L126" s="58">
        <v>9800</v>
      </c>
      <c r="M126" s="43">
        <f t="shared" si="43"/>
        <v>2043.3199999999997</v>
      </c>
      <c r="N126" s="38">
        <f t="shared" si="33"/>
        <v>0.20850204081632651</v>
      </c>
      <c r="O126" s="43">
        <f t="shared" si="44"/>
        <v>71.850000000000364</v>
      </c>
      <c r="P126" s="38">
        <f t="shared" si="45"/>
        <v>6.1037406543107409E-3</v>
      </c>
      <c r="R126" s="37">
        <v>44020</v>
      </c>
      <c r="S126" s="103"/>
      <c r="T126" s="101"/>
      <c r="U126" s="100"/>
      <c r="V126" s="102"/>
      <c r="W126" s="100"/>
      <c r="X126" s="102"/>
      <c r="Z126" s="37">
        <v>44020</v>
      </c>
      <c r="AA126" s="3">
        <f t="shared" si="31"/>
        <v>53108.43</v>
      </c>
      <c r="AB126" s="43">
        <f t="shared" si="42"/>
        <v>42850.740000000005</v>
      </c>
      <c r="AC126" s="3">
        <f t="shared" si="39"/>
        <v>10257.689999999995</v>
      </c>
      <c r="AD126" s="38">
        <f t="shared" si="34"/>
        <v>0.23938186365042924</v>
      </c>
      <c r="AE126" s="47">
        <f>AA126-AA125-200</f>
        <v>320.97999999999593</v>
      </c>
      <c r="AF126" s="48">
        <f>(AA126-200)/AA125-1</f>
        <v>6.1037376788568576E-3</v>
      </c>
      <c r="AG126" s="75"/>
      <c r="AH126" s="75"/>
    </row>
    <row r="127" spans="1:34" x14ac:dyDescent="0.45">
      <c r="A127" s="37">
        <v>44021</v>
      </c>
      <c r="B127" s="3">
        <v>41856.92</v>
      </c>
      <c r="C127" s="3">
        <v>34225.15</v>
      </c>
      <c r="D127" s="3">
        <v>33050.740000000005</v>
      </c>
      <c r="E127" s="3">
        <f t="shared" si="27"/>
        <v>8806.179999999993</v>
      </c>
      <c r="F127" s="38">
        <f t="shared" si="28"/>
        <v>0.26644426115723863</v>
      </c>
      <c r="G127" s="41">
        <f>B127-B126</f>
        <v>591.80999999999767</v>
      </c>
      <c r="H127" s="38">
        <f>(B127)/B126-1</f>
        <v>1.4341655698966838E-2</v>
      </c>
      <c r="J127" s="37">
        <v>44021</v>
      </c>
      <c r="K127" s="3">
        <v>12013.17</v>
      </c>
      <c r="L127" s="58">
        <v>9800</v>
      </c>
      <c r="M127" s="43">
        <f t="shared" si="43"/>
        <v>2213.17</v>
      </c>
      <c r="N127" s="38">
        <f t="shared" si="33"/>
        <v>0.22583367346938776</v>
      </c>
      <c r="O127" s="43">
        <f t="shared" si="44"/>
        <v>169.85000000000036</v>
      </c>
      <c r="P127" s="38">
        <f t="shared" si="45"/>
        <v>1.4341417778123144E-2</v>
      </c>
      <c r="R127" s="37">
        <v>44021</v>
      </c>
      <c r="S127" s="103"/>
      <c r="T127" s="101"/>
      <c r="U127" s="100"/>
      <c r="V127" s="102"/>
      <c r="W127" s="100"/>
      <c r="X127" s="102"/>
      <c r="Z127" s="37">
        <v>44021</v>
      </c>
      <c r="AA127" s="3">
        <f t="shared" si="31"/>
        <v>53870.09</v>
      </c>
      <c r="AB127" s="43">
        <f t="shared" si="42"/>
        <v>42850.740000000005</v>
      </c>
      <c r="AC127" s="3">
        <f t="shared" si="39"/>
        <v>11019.349999999993</v>
      </c>
      <c r="AD127" s="38">
        <f t="shared" si="34"/>
        <v>0.25715658586059398</v>
      </c>
      <c r="AE127" s="3">
        <f>AA127-AA126</f>
        <v>761.65999999999622</v>
      </c>
      <c r="AF127" s="38">
        <f>(AA127)/AA126-1</f>
        <v>1.4341602641991136E-2</v>
      </c>
      <c r="AG127" s="75"/>
      <c r="AH127" s="75"/>
    </row>
    <row r="128" spans="1:34" x14ac:dyDescent="0.45">
      <c r="A128" s="37">
        <v>44022</v>
      </c>
      <c r="B128" s="3">
        <v>42186.37</v>
      </c>
      <c r="C128" s="3">
        <v>34225.15</v>
      </c>
      <c r="D128" s="3">
        <v>33050.740000000005</v>
      </c>
      <c r="E128" s="3">
        <f t="shared" si="27"/>
        <v>9135.6299999999974</v>
      </c>
      <c r="F128" s="38">
        <f t="shared" si="28"/>
        <v>0.2764122679250145</v>
      </c>
      <c r="G128" s="41">
        <f>B128-B127</f>
        <v>329.45000000000437</v>
      </c>
      <c r="H128" s="38">
        <f>(B128)/B127-1</f>
        <v>7.8708610189188732E-3</v>
      </c>
      <c r="J128" s="37">
        <v>44022</v>
      </c>
      <c r="K128" s="3">
        <v>12107.72</v>
      </c>
      <c r="L128" s="58">
        <v>9800</v>
      </c>
      <c r="M128" s="43">
        <f t="shared" si="43"/>
        <v>2307.7199999999993</v>
      </c>
      <c r="N128" s="38">
        <f t="shared" si="33"/>
        <v>0.2354816326530611</v>
      </c>
      <c r="O128" s="43">
        <f t="shared" si="44"/>
        <v>94.549999999999272</v>
      </c>
      <c r="P128" s="38">
        <f t="shared" si="45"/>
        <v>7.87052876135097E-3</v>
      </c>
      <c r="R128" s="37">
        <v>44022</v>
      </c>
      <c r="S128" s="103"/>
      <c r="T128" s="101"/>
      <c r="U128" s="100"/>
      <c r="V128" s="102"/>
      <c r="W128" s="100"/>
      <c r="X128" s="102"/>
      <c r="Z128" s="37">
        <v>44022</v>
      </c>
      <c r="AA128" s="3">
        <f t="shared" si="31"/>
        <v>54294.090000000004</v>
      </c>
      <c r="AB128" s="43">
        <f t="shared" si="42"/>
        <v>42850.740000000005</v>
      </c>
      <c r="AC128" s="3">
        <f t="shared" si="39"/>
        <v>11443.349999999997</v>
      </c>
      <c r="AD128" s="38">
        <f t="shared" si="34"/>
        <v>0.26705139747878337</v>
      </c>
      <c r="AE128" s="3">
        <f>AA128-AA127</f>
        <v>424.00000000000728</v>
      </c>
      <c r="AF128" s="38">
        <f>(AA128)/AA127-1</f>
        <v>7.8707869246181783E-3</v>
      </c>
      <c r="AG128" s="75"/>
      <c r="AH128" s="75"/>
    </row>
    <row r="129" spans="1:34" x14ac:dyDescent="0.45">
      <c r="A129" s="37">
        <v>44025</v>
      </c>
      <c r="B129" s="3">
        <v>41325.360000000001</v>
      </c>
      <c r="C129" s="3">
        <v>34225.15</v>
      </c>
      <c r="D129" s="3">
        <v>33050.740000000005</v>
      </c>
      <c r="E129" s="3">
        <f t="shared" si="27"/>
        <v>8274.6199999999953</v>
      </c>
      <c r="F129" s="38">
        <f t="shared" si="28"/>
        <v>0.25036111143048512</v>
      </c>
      <c r="G129" s="41">
        <f>B129-B128</f>
        <v>-861.01000000000204</v>
      </c>
      <c r="H129" s="38">
        <f>(B129)/B128-1</f>
        <v>-2.0409672602786255E-2</v>
      </c>
      <c r="J129" s="37">
        <v>44025</v>
      </c>
      <c r="K129" s="3">
        <v>11860.61</v>
      </c>
      <c r="L129" s="58">
        <v>9800</v>
      </c>
      <c r="M129" s="43">
        <f t="shared" si="43"/>
        <v>2060.6100000000006</v>
      </c>
      <c r="N129" s="38">
        <f t="shared" si="33"/>
        <v>0.21026632653061239</v>
      </c>
      <c r="O129" s="43">
        <f t="shared" si="44"/>
        <v>-247.10999999999876</v>
      </c>
      <c r="P129" s="38">
        <f t="shared" si="45"/>
        <v>-2.0409292583574712E-2</v>
      </c>
      <c r="R129" s="37">
        <v>44025</v>
      </c>
      <c r="S129" s="103"/>
      <c r="T129" s="101"/>
      <c r="U129" s="100"/>
      <c r="V129" s="102"/>
      <c r="W129" s="100"/>
      <c r="X129" s="102"/>
      <c r="Z129" s="37">
        <v>44025</v>
      </c>
      <c r="AA129" s="3">
        <f t="shared" si="31"/>
        <v>53185.97</v>
      </c>
      <c r="AB129" s="43">
        <f t="shared" si="42"/>
        <v>42850.740000000005</v>
      </c>
      <c r="AC129" s="3">
        <f t="shared" si="39"/>
        <v>10335.229999999996</v>
      </c>
      <c r="AD129" s="38">
        <f t="shared" si="34"/>
        <v>0.24119140066192535</v>
      </c>
      <c r="AE129" s="3">
        <f>AA129-AA128</f>
        <v>-1108.1200000000026</v>
      </c>
      <c r="AF129" s="38">
        <f>(AA129)/AA128-1</f>
        <v>-2.040958785753666E-2</v>
      </c>
      <c r="AG129" s="75"/>
      <c r="AH129" s="75"/>
    </row>
    <row r="130" spans="1:34" x14ac:dyDescent="0.45">
      <c r="A130" s="37">
        <v>44026</v>
      </c>
      <c r="B130" s="3">
        <v>41665.49</v>
      </c>
      <c r="C130" s="3">
        <v>34225.15</v>
      </c>
      <c r="D130" s="3">
        <v>33050.740000000005</v>
      </c>
      <c r="E130" s="3">
        <f t="shared" si="27"/>
        <v>8614.7499999999927</v>
      </c>
      <c r="F130" s="38">
        <f t="shared" si="28"/>
        <v>0.26065225771041711</v>
      </c>
      <c r="G130" s="41">
        <f>B130-B129</f>
        <v>340.12999999999738</v>
      </c>
      <c r="H130" s="38">
        <f>(B130)/B129-1</f>
        <v>8.230539310486229E-3</v>
      </c>
      <c r="J130" s="37">
        <v>44026</v>
      </c>
      <c r="K130" s="3">
        <v>11958.23</v>
      </c>
      <c r="L130" s="58">
        <v>9800</v>
      </c>
      <c r="M130" s="43">
        <f t="shared" si="43"/>
        <v>2158.2299999999996</v>
      </c>
      <c r="N130" s="38">
        <f t="shared" si="33"/>
        <v>0.22022755102040814</v>
      </c>
      <c r="O130" s="43">
        <f t="shared" si="44"/>
        <v>97.619999999998981</v>
      </c>
      <c r="P130" s="38">
        <f t="shared" si="45"/>
        <v>8.2306053398601975E-3</v>
      </c>
      <c r="R130" s="37">
        <v>44026</v>
      </c>
      <c r="S130" s="103"/>
      <c r="T130" s="101"/>
      <c r="U130" s="100"/>
      <c r="V130" s="102"/>
      <c r="W130" s="100"/>
      <c r="X130" s="102"/>
      <c r="Z130" s="37">
        <v>44026</v>
      </c>
      <c r="AA130" s="3">
        <f t="shared" si="31"/>
        <v>53623.72</v>
      </c>
      <c r="AB130" s="43">
        <f t="shared" si="42"/>
        <v>42850.740000000005</v>
      </c>
      <c r="AC130" s="3">
        <f t="shared" si="39"/>
        <v>10772.979999999992</v>
      </c>
      <c r="AD130" s="38">
        <f t="shared" si="34"/>
        <v>0.25140709355311008</v>
      </c>
      <c r="AE130" s="3">
        <f>AA130-AA129</f>
        <v>437.75</v>
      </c>
      <c r="AF130" s="38">
        <f>(AA130)/AA129-1</f>
        <v>8.2305540352090034E-3</v>
      </c>
      <c r="AG130" s="75"/>
      <c r="AH130" s="75"/>
    </row>
    <row r="131" spans="1:34" x14ac:dyDescent="0.45">
      <c r="A131" s="37">
        <v>44027</v>
      </c>
      <c r="B131" s="3">
        <v>41598.120000000003</v>
      </c>
      <c r="C131" s="47">
        <f>C130+200</f>
        <v>34425.15</v>
      </c>
      <c r="D131" s="47">
        <f>D130+200</f>
        <v>33250.740000000005</v>
      </c>
      <c r="E131" s="47">
        <f t="shared" si="27"/>
        <v>8347.3799999999974</v>
      </c>
      <c r="F131" s="38">
        <f t="shared" si="28"/>
        <v>0.2510434354242943</v>
      </c>
      <c r="G131" s="49">
        <f>B131-B130-200</f>
        <v>-267.36999999999534</v>
      </c>
      <c r="H131" s="48">
        <f>(B131-200)/B130-1</f>
        <v>-6.4170612178087172E-3</v>
      </c>
      <c r="J131" s="37">
        <v>44027</v>
      </c>
      <c r="K131" s="3">
        <v>12281.49</v>
      </c>
      <c r="L131" s="57">
        <f>L130+400</f>
        <v>10200</v>
      </c>
      <c r="M131" s="43">
        <f t="shared" si="43"/>
        <v>2081.4899999999998</v>
      </c>
      <c r="N131" s="38">
        <f t="shared" si="33"/>
        <v>0.20406764705882341</v>
      </c>
      <c r="O131" s="50">
        <f>K131-K130-400</f>
        <v>-76.739999999999782</v>
      </c>
      <c r="P131" s="51">
        <f>(K131-400)/K130-1</f>
        <v>-6.4173376829179674E-3</v>
      </c>
      <c r="R131" s="37">
        <v>44027</v>
      </c>
      <c r="S131" s="103"/>
      <c r="T131" s="101"/>
      <c r="U131" s="100"/>
      <c r="V131" s="102"/>
      <c r="W131" s="100"/>
      <c r="X131" s="102"/>
      <c r="Z131" s="37">
        <v>44027</v>
      </c>
      <c r="AA131" s="3">
        <f t="shared" si="31"/>
        <v>53879.61</v>
      </c>
      <c r="AB131" s="50">
        <f>AB130+400+200</f>
        <v>43450.740000000005</v>
      </c>
      <c r="AC131" s="3">
        <f t="shared" si="39"/>
        <v>10428.869999999997</v>
      </c>
      <c r="AD131" s="38">
        <f t="shared" si="34"/>
        <v>0.24001593528671772</v>
      </c>
      <c r="AE131" s="50">
        <f>AA131-AA130-600</f>
        <v>-344.11000000000058</v>
      </c>
      <c r="AF131" s="51">
        <f>(AA131-400-200)/AA130-1</f>
        <v>-6.417122870252201E-3</v>
      </c>
      <c r="AG131" s="75"/>
      <c r="AH131" s="75"/>
    </row>
    <row r="132" spans="1:34" x14ac:dyDescent="0.45">
      <c r="A132" s="37">
        <v>44028</v>
      </c>
      <c r="B132" s="3">
        <v>41481.74</v>
      </c>
      <c r="C132" s="3">
        <v>34425.15</v>
      </c>
      <c r="D132" s="3">
        <v>33250.740000000005</v>
      </c>
      <c r="E132" s="3">
        <f t="shared" ref="E132:E195" si="46">B132-D132</f>
        <v>8230.9999999999927</v>
      </c>
      <c r="F132" s="38">
        <f t="shared" ref="F132:F195" si="47">B132/D132-1</f>
        <v>0.24754336294470414</v>
      </c>
      <c r="G132" s="41">
        <f>B132-B131</f>
        <v>-116.38000000000466</v>
      </c>
      <c r="H132" s="38">
        <f>(B132)/B131-1</f>
        <v>-2.7977225893863755E-3</v>
      </c>
      <c r="J132" s="37">
        <v>44028</v>
      </c>
      <c r="K132" s="3">
        <v>12247.13</v>
      </c>
      <c r="L132" s="58">
        <v>10200</v>
      </c>
      <c r="M132" s="43">
        <f t="shared" si="43"/>
        <v>2047.1299999999992</v>
      </c>
      <c r="N132" s="38">
        <f t="shared" si="33"/>
        <v>0.20069901960784309</v>
      </c>
      <c r="O132" s="43">
        <f t="shared" ref="O132:O139" si="48">K132-K131</f>
        <v>-34.360000000000582</v>
      </c>
      <c r="P132" s="38">
        <f t="shared" ref="P132:P139" si="49">K132/K131-1</f>
        <v>-2.7977061415187521E-3</v>
      </c>
      <c r="R132" s="37">
        <v>44028</v>
      </c>
      <c r="S132" s="103"/>
      <c r="T132" s="101"/>
      <c r="U132" s="100"/>
      <c r="V132" s="102"/>
      <c r="W132" s="100"/>
      <c r="X132" s="102"/>
      <c r="Z132" s="37">
        <v>44028</v>
      </c>
      <c r="AA132" s="3">
        <f t="shared" ref="AA132:AA195" si="50">B132+K132</f>
        <v>53728.869999999995</v>
      </c>
      <c r="AB132" s="43">
        <f t="shared" ref="AB132:AB153" si="51">D132+L132</f>
        <v>43450.740000000005</v>
      </c>
      <c r="AC132" s="3">
        <f t="shared" si="39"/>
        <v>10278.129999999992</v>
      </c>
      <c r="AD132" s="38">
        <f t="shared" si="34"/>
        <v>0.23654671934240912</v>
      </c>
      <c r="AE132" s="3">
        <f>AA132-AA131</f>
        <v>-150.74000000000524</v>
      </c>
      <c r="AF132" s="38">
        <f>(AA132)/AA131-1</f>
        <v>-2.7977188402069642E-3</v>
      </c>
      <c r="AG132" s="75"/>
      <c r="AH132" s="75"/>
    </row>
    <row r="133" spans="1:34" x14ac:dyDescent="0.45">
      <c r="A133" s="37">
        <v>44029</v>
      </c>
      <c r="B133" s="3">
        <v>41579.51</v>
      </c>
      <c r="C133" s="3">
        <v>34425.15</v>
      </c>
      <c r="D133" s="3">
        <v>33250.740000000005</v>
      </c>
      <c r="E133" s="3">
        <f t="shared" si="46"/>
        <v>8328.7699999999968</v>
      </c>
      <c r="F133" s="38">
        <f t="shared" si="47"/>
        <v>0.25048374863236123</v>
      </c>
      <c r="G133" s="41">
        <f>B133-B132</f>
        <v>97.770000000004075</v>
      </c>
      <c r="H133" s="38">
        <f>(B133)/B132-1</f>
        <v>2.3569406683519034E-3</v>
      </c>
      <c r="J133" s="37">
        <v>44029</v>
      </c>
      <c r="K133" s="3">
        <v>12276</v>
      </c>
      <c r="L133" s="58">
        <v>10200</v>
      </c>
      <c r="M133" s="43">
        <f t="shared" si="43"/>
        <v>2076</v>
      </c>
      <c r="N133" s="38">
        <f t="shared" ref="N133:N196" si="52">K133/L133-1</f>
        <v>0.20352941176470596</v>
      </c>
      <c r="O133" s="43">
        <f t="shared" si="48"/>
        <v>28.8700000000008</v>
      </c>
      <c r="P133" s="38">
        <f t="shared" si="49"/>
        <v>2.3572869725396739E-3</v>
      </c>
      <c r="R133" s="37">
        <v>44029</v>
      </c>
      <c r="S133" s="103"/>
      <c r="T133" s="101"/>
      <c r="U133" s="100"/>
      <c r="V133" s="102"/>
      <c r="W133" s="100"/>
      <c r="X133" s="102"/>
      <c r="Z133" s="37">
        <v>44029</v>
      </c>
      <c r="AA133" s="3">
        <f t="shared" si="50"/>
        <v>53855.51</v>
      </c>
      <c r="AB133" s="43">
        <f t="shared" si="51"/>
        <v>43450.740000000005</v>
      </c>
      <c r="AC133" s="3">
        <f t="shared" si="39"/>
        <v>10404.769999999997</v>
      </c>
      <c r="AD133" s="38">
        <f t="shared" ref="AD133:AD196" si="53">(AA133)/(AB133)-1</f>
        <v>0.23946128420367518</v>
      </c>
      <c r="AE133" s="3">
        <f>AA133-AA132</f>
        <v>126.64000000000669</v>
      </c>
      <c r="AF133" s="38">
        <f>(AA133)/AA132-1</f>
        <v>2.3570196060331838E-3</v>
      </c>
      <c r="AG133" s="75"/>
      <c r="AH133" s="75"/>
    </row>
    <row r="134" spans="1:34" x14ac:dyDescent="0.45">
      <c r="A134" s="37">
        <v>44032</v>
      </c>
      <c r="B134" s="3">
        <v>42665.21</v>
      </c>
      <c r="C134" s="3">
        <v>34425.15</v>
      </c>
      <c r="D134" s="3">
        <v>33250.740000000005</v>
      </c>
      <c r="E134" s="3">
        <f t="shared" si="46"/>
        <v>9414.4699999999939</v>
      </c>
      <c r="F134" s="38">
        <f t="shared" si="47"/>
        <v>0.2831356535222973</v>
      </c>
      <c r="G134" s="41">
        <f>B134-B133</f>
        <v>1085.6999999999971</v>
      </c>
      <c r="H134" s="38">
        <f>(B134)/B133-1</f>
        <v>2.6111418821433752E-2</v>
      </c>
      <c r="J134" s="37">
        <v>44032</v>
      </c>
      <c r="K134" s="3">
        <v>12596.54</v>
      </c>
      <c r="L134" s="58">
        <v>10200</v>
      </c>
      <c r="M134" s="43">
        <f t="shared" si="43"/>
        <v>2396.5400000000009</v>
      </c>
      <c r="N134" s="38">
        <f t="shared" si="52"/>
        <v>0.23495490196078439</v>
      </c>
      <c r="O134" s="43">
        <f t="shared" si="48"/>
        <v>320.54000000000087</v>
      </c>
      <c r="P134" s="38">
        <f t="shared" si="49"/>
        <v>2.6111111111111196E-2</v>
      </c>
      <c r="R134" s="37">
        <v>44032</v>
      </c>
      <c r="S134" s="103"/>
      <c r="T134" s="101"/>
      <c r="U134" s="100"/>
      <c r="V134" s="102"/>
      <c r="W134" s="100"/>
      <c r="X134" s="102"/>
      <c r="Z134" s="37">
        <v>44032</v>
      </c>
      <c r="AA134" s="3">
        <f t="shared" si="50"/>
        <v>55261.75</v>
      </c>
      <c r="AB134" s="43">
        <f t="shared" si="51"/>
        <v>43450.740000000005</v>
      </c>
      <c r="AC134" s="3">
        <f t="shared" si="39"/>
        <v>11811.009999999995</v>
      </c>
      <c r="AD134" s="38">
        <f t="shared" si="53"/>
        <v>0.27182528997204636</v>
      </c>
      <c r="AE134" s="3">
        <f>AA134-AA133</f>
        <v>1406.239999999998</v>
      </c>
      <c r="AF134" s="38">
        <f>(AA134)/AA133-1</f>
        <v>2.6111348680942781E-2</v>
      </c>
      <c r="AG134" s="75"/>
      <c r="AH134" s="75"/>
    </row>
    <row r="135" spans="1:34" x14ac:dyDescent="0.45">
      <c r="A135" s="37">
        <v>44033</v>
      </c>
      <c r="B135" s="3">
        <v>41951.3</v>
      </c>
      <c r="C135" s="3">
        <v>34425.15</v>
      </c>
      <c r="D135" s="3">
        <v>33250.740000000005</v>
      </c>
      <c r="E135" s="3">
        <f t="shared" si="46"/>
        <v>8700.5599999999977</v>
      </c>
      <c r="F135" s="38">
        <f t="shared" si="47"/>
        <v>0.26166515391837875</v>
      </c>
      <c r="G135" s="41">
        <f>B135-B134</f>
        <v>-713.90999999999622</v>
      </c>
      <c r="H135" s="38">
        <f>(B135)/B134-1</f>
        <v>-1.6732836894509551E-2</v>
      </c>
      <c r="J135" s="37">
        <v>44033</v>
      </c>
      <c r="K135" s="3">
        <v>12385.76</v>
      </c>
      <c r="L135" s="58">
        <v>10200</v>
      </c>
      <c r="M135" s="43">
        <f t="shared" si="43"/>
        <v>2185.7600000000002</v>
      </c>
      <c r="N135" s="38">
        <f t="shared" si="52"/>
        <v>0.21429019607843136</v>
      </c>
      <c r="O135" s="43">
        <f t="shared" si="48"/>
        <v>-210.78000000000065</v>
      </c>
      <c r="P135" s="38">
        <f t="shared" si="49"/>
        <v>-1.6733166409188649E-2</v>
      </c>
      <c r="R135" s="37">
        <v>44033</v>
      </c>
      <c r="S135" s="103"/>
      <c r="T135" s="101"/>
      <c r="U135" s="100"/>
      <c r="V135" s="102"/>
      <c r="W135" s="100"/>
      <c r="X135" s="102"/>
      <c r="Z135" s="37">
        <v>44033</v>
      </c>
      <c r="AA135" s="3">
        <f t="shared" si="50"/>
        <v>54337.060000000005</v>
      </c>
      <c r="AB135" s="43">
        <f t="shared" si="51"/>
        <v>43450.740000000005</v>
      </c>
      <c r="AC135" s="3">
        <f t="shared" si="39"/>
        <v>10886.319999999998</v>
      </c>
      <c r="AD135" s="38">
        <f t="shared" si="53"/>
        <v>0.25054394930903356</v>
      </c>
      <c r="AE135" s="3">
        <f>AA135-AA134</f>
        <v>-924.68999999999505</v>
      </c>
      <c r="AF135" s="38">
        <f>(AA135)/AA134-1</f>
        <v>-1.6732912005139045E-2</v>
      </c>
      <c r="AG135" s="75"/>
      <c r="AH135" s="75"/>
    </row>
    <row r="136" spans="1:34" x14ac:dyDescent="0.45">
      <c r="A136" s="37">
        <v>44034</v>
      </c>
      <c r="B136" s="3">
        <v>42157.34</v>
      </c>
      <c r="C136" s="47">
        <f>C135+200</f>
        <v>34625.15</v>
      </c>
      <c r="D136" s="47">
        <f>D135+200</f>
        <v>33450.740000000005</v>
      </c>
      <c r="E136" s="47">
        <f t="shared" si="46"/>
        <v>8706.5999999999913</v>
      </c>
      <c r="F136" s="38">
        <f t="shared" si="47"/>
        <v>0.26028123742553944</v>
      </c>
      <c r="G136" s="49">
        <f>B136-B135-200</f>
        <v>6.0399999999935972</v>
      </c>
      <c r="H136" s="48">
        <f>(B136-200)/B135-1</f>
        <v>1.439764679520561E-4</v>
      </c>
      <c r="J136" s="37">
        <v>44034</v>
      </c>
      <c r="K136" s="3">
        <v>12387.55</v>
      </c>
      <c r="L136" s="58">
        <v>10200</v>
      </c>
      <c r="M136" s="43">
        <f t="shared" si="43"/>
        <v>2187.5499999999993</v>
      </c>
      <c r="N136" s="38">
        <f t="shared" si="52"/>
        <v>0.21446568627450979</v>
      </c>
      <c r="O136" s="43">
        <f t="shared" si="48"/>
        <v>1.7899999999990541</v>
      </c>
      <c r="P136" s="38">
        <f t="shared" si="49"/>
        <v>1.4452080453675187E-4</v>
      </c>
      <c r="R136" s="37">
        <v>44034</v>
      </c>
      <c r="S136" s="103"/>
      <c r="T136" s="101"/>
      <c r="U136" s="100"/>
      <c r="V136" s="102"/>
      <c r="W136" s="100"/>
      <c r="X136" s="102"/>
      <c r="Z136" s="37">
        <v>44034</v>
      </c>
      <c r="AA136" s="3">
        <f t="shared" si="50"/>
        <v>54544.89</v>
      </c>
      <c r="AB136" s="43">
        <f t="shared" si="51"/>
        <v>43650.740000000005</v>
      </c>
      <c r="AC136" s="3">
        <f t="shared" si="39"/>
        <v>10894.149999999991</v>
      </c>
      <c r="AD136" s="38">
        <f t="shared" si="53"/>
        <v>0.2495753794781026</v>
      </c>
      <c r="AE136" s="47">
        <f>AA136-AA135-200</f>
        <v>7.8299999999944703</v>
      </c>
      <c r="AF136" s="48">
        <f>(AA136-200)/AA135-1</f>
        <v>1.4410054574165443E-4</v>
      </c>
      <c r="AG136" s="75"/>
      <c r="AH136" s="75"/>
    </row>
    <row r="137" spans="1:34" x14ac:dyDescent="0.45">
      <c r="A137" s="37">
        <v>44035</v>
      </c>
      <c r="B137" s="3">
        <v>41012.879999999997</v>
      </c>
      <c r="C137" s="3">
        <v>34625.15</v>
      </c>
      <c r="D137" s="3">
        <v>33450.740000000005</v>
      </c>
      <c r="E137" s="3">
        <f t="shared" si="46"/>
        <v>7562.1399999999921</v>
      </c>
      <c r="F137" s="38">
        <f t="shared" si="47"/>
        <v>0.22606794348944126</v>
      </c>
      <c r="G137" s="41">
        <f t="shared" ref="G137:G145" si="54">B137-B136</f>
        <v>-1144.4599999999991</v>
      </c>
      <c r="H137" s="38">
        <f t="shared" ref="H137:H145" si="55">(B137)/B136-1</f>
        <v>-2.7147348480715316E-2</v>
      </c>
      <c r="J137" s="37">
        <v>44035</v>
      </c>
      <c r="K137" s="3">
        <v>12051.26</v>
      </c>
      <c r="L137" s="58">
        <v>10200</v>
      </c>
      <c r="M137" s="43">
        <f t="shared" si="43"/>
        <v>1851.2600000000002</v>
      </c>
      <c r="N137" s="38">
        <f t="shared" si="52"/>
        <v>0.18149607843137261</v>
      </c>
      <c r="O137" s="43">
        <f t="shared" si="48"/>
        <v>-336.28999999999905</v>
      </c>
      <c r="P137" s="38">
        <f t="shared" si="49"/>
        <v>-2.7147418173892213E-2</v>
      </c>
      <c r="R137" s="37">
        <v>44035</v>
      </c>
      <c r="S137" s="103"/>
      <c r="T137" s="101"/>
      <c r="U137" s="100"/>
      <c r="V137" s="102"/>
      <c r="W137" s="100"/>
      <c r="X137" s="102"/>
      <c r="Z137" s="37">
        <v>44035</v>
      </c>
      <c r="AA137" s="3">
        <f t="shared" si="50"/>
        <v>53064.14</v>
      </c>
      <c r="AB137" s="43">
        <f t="shared" si="51"/>
        <v>43650.740000000005</v>
      </c>
      <c r="AC137" s="3">
        <f t="shared" si="39"/>
        <v>9413.3999999999924</v>
      </c>
      <c r="AD137" s="38">
        <f t="shared" si="53"/>
        <v>0.21565270142041104</v>
      </c>
      <c r="AE137" s="3">
        <f t="shared" ref="AE137:AE145" si="56">AA137-AA136</f>
        <v>-1480.75</v>
      </c>
      <c r="AF137" s="38">
        <f t="shared" ref="AF137:AF145" si="57">(AA137)/AA136-1</f>
        <v>-2.7147364308553912E-2</v>
      </c>
      <c r="AG137" s="75"/>
      <c r="AH137" s="75"/>
    </row>
    <row r="138" spans="1:34" x14ac:dyDescent="0.45">
      <c r="A138" s="37">
        <v>44036</v>
      </c>
      <c r="B138" s="3">
        <v>40669.82</v>
      </c>
      <c r="C138" s="3">
        <v>34625.15</v>
      </c>
      <c r="D138" s="3">
        <v>33450.740000000005</v>
      </c>
      <c r="E138" s="3">
        <f t="shared" si="46"/>
        <v>7219.0799999999945</v>
      </c>
      <c r="F138" s="38">
        <f t="shared" si="47"/>
        <v>0.21581226603656578</v>
      </c>
      <c r="G138" s="41">
        <f t="shared" si="54"/>
        <v>-343.05999999999767</v>
      </c>
      <c r="H138" s="38">
        <f t="shared" si="55"/>
        <v>-8.3646893366180475E-3</v>
      </c>
      <c r="J138" s="37">
        <v>44036</v>
      </c>
      <c r="K138" s="3">
        <v>11950.45</v>
      </c>
      <c r="L138" s="58">
        <v>10200</v>
      </c>
      <c r="M138" s="43">
        <f t="shared" si="43"/>
        <v>1750.4500000000007</v>
      </c>
      <c r="N138" s="38">
        <f t="shared" si="52"/>
        <v>0.17161274509803937</v>
      </c>
      <c r="O138" s="43">
        <f t="shared" si="48"/>
        <v>-100.80999999999949</v>
      </c>
      <c r="P138" s="38">
        <f t="shared" si="49"/>
        <v>-8.3651004127368589E-3</v>
      </c>
      <c r="R138" s="37">
        <v>44036</v>
      </c>
      <c r="S138" s="103"/>
      <c r="T138" s="101"/>
      <c r="U138" s="100"/>
      <c r="V138" s="102"/>
      <c r="W138" s="100"/>
      <c r="X138" s="102"/>
      <c r="Z138" s="37">
        <v>44036</v>
      </c>
      <c r="AA138" s="3">
        <f t="shared" si="50"/>
        <v>52620.270000000004</v>
      </c>
      <c r="AB138" s="43">
        <f t="shared" si="51"/>
        <v>43650.740000000005</v>
      </c>
      <c r="AC138" s="3">
        <f t="shared" si="39"/>
        <v>8969.5299999999952</v>
      </c>
      <c r="AD138" s="38">
        <f t="shared" si="53"/>
        <v>0.20548403074037225</v>
      </c>
      <c r="AE138" s="3">
        <f t="shared" si="56"/>
        <v>-443.86999999999534</v>
      </c>
      <c r="AF138" s="38">
        <f t="shared" si="57"/>
        <v>-8.3647826950553616E-3</v>
      </c>
      <c r="AG138" s="75"/>
      <c r="AH138" s="75"/>
    </row>
    <row r="139" spans="1:34" x14ac:dyDescent="0.45">
      <c r="A139" s="37">
        <v>44039</v>
      </c>
      <c r="B139" s="3">
        <v>41222.67</v>
      </c>
      <c r="C139" s="3">
        <v>34625.15</v>
      </c>
      <c r="D139" s="3">
        <v>33450.740000000005</v>
      </c>
      <c r="E139" s="3">
        <f t="shared" si="46"/>
        <v>7771.929999999993</v>
      </c>
      <c r="F139" s="38">
        <f t="shared" si="47"/>
        <v>0.23233955362422454</v>
      </c>
      <c r="G139" s="41">
        <f t="shared" si="54"/>
        <v>552.84999999999854</v>
      </c>
      <c r="H139" s="38">
        <f t="shared" si="55"/>
        <v>1.3593618068631796E-2</v>
      </c>
      <c r="J139" s="37">
        <v>44039</v>
      </c>
      <c r="K139" s="3">
        <v>12112.9</v>
      </c>
      <c r="L139" s="58">
        <v>10200</v>
      </c>
      <c r="M139" s="43">
        <f t="shared" si="43"/>
        <v>1912.8999999999996</v>
      </c>
      <c r="N139" s="38">
        <f t="shared" si="52"/>
        <v>0.18753921568627452</v>
      </c>
      <c r="O139" s="43">
        <f t="shared" si="48"/>
        <v>162.44999999999891</v>
      </c>
      <c r="P139" s="38">
        <f t="shared" si="49"/>
        <v>1.3593630365383635E-2</v>
      </c>
      <c r="R139" s="37">
        <v>44039</v>
      </c>
      <c r="S139" s="103"/>
      <c r="T139" s="101"/>
      <c r="U139" s="100"/>
      <c r="V139" s="102"/>
      <c r="W139" s="100"/>
      <c r="X139" s="102"/>
      <c r="Z139" s="37">
        <v>44039</v>
      </c>
      <c r="AA139" s="3">
        <f t="shared" si="50"/>
        <v>53335.57</v>
      </c>
      <c r="AB139" s="43">
        <f t="shared" si="51"/>
        <v>43650.740000000005</v>
      </c>
      <c r="AC139" s="3">
        <f t="shared" si="39"/>
        <v>9684.8299999999927</v>
      </c>
      <c r="AD139" s="38">
        <f t="shared" si="53"/>
        <v>0.22187092360862604</v>
      </c>
      <c r="AE139" s="3">
        <f t="shared" si="56"/>
        <v>715.29999999999563</v>
      </c>
      <c r="AF139" s="38">
        <f t="shared" si="57"/>
        <v>1.3593620861314326E-2</v>
      </c>
      <c r="AG139" s="75"/>
      <c r="AH139" s="75"/>
    </row>
    <row r="140" spans="1:34" s="60" customFormat="1" x14ac:dyDescent="0.45">
      <c r="A140" s="59">
        <v>44040</v>
      </c>
      <c r="B140" s="60">
        <v>41222.67</v>
      </c>
      <c r="C140" s="60">
        <v>34625.15</v>
      </c>
      <c r="D140" s="60">
        <v>33450.740000000005</v>
      </c>
      <c r="E140" s="60">
        <f t="shared" si="46"/>
        <v>7771.929999999993</v>
      </c>
      <c r="F140" s="38">
        <f t="shared" si="47"/>
        <v>0.23233955362422454</v>
      </c>
      <c r="G140" s="62">
        <f t="shared" si="54"/>
        <v>0</v>
      </c>
      <c r="H140" s="61">
        <f t="shared" si="55"/>
        <v>0</v>
      </c>
      <c r="I140" s="3"/>
      <c r="J140" s="59">
        <v>44040</v>
      </c>
      <c r="K140" s="60">
        <v>12112.9</v>
      </c>
      <c r="L140" s="63">
        <v>10200</v>
      </c>
      <c r="M140" s="64">
        <f t="shared" ref="M140:M145" si="58">K140-L140</f>
        <v>1912.8999999999996</v>
      </c>
      <c r="N140" s="38">
        <f t="shared" si="52"/>
        <v>0.18753921568627452</v>
      </c>
      <c r="O140" s="64">
        <f t="shared" ref="O140:O145" si="59">K140-K139</f>
        <v>0</v>
      </c>
      <c r="P140" s="61">
        <f t="shared" ref="P140:P145" si="60">K140/K139-1</f>
        <v>0</v>
      </c>
      <c r="R140" s="59">
        <v>44040</v>
      </c>
      <c r="S140" s="103"/>
      <c r="T140" s="101"/>
      <c r="U140" s="100"/>
      <c r="V140" s="102"/>
      <c r="W140" s="100"/>
      <c r="X140" s="102"/>
      <c r="Z140" s="59">
        <v>44040</v>
      </c>
      <c r="AA140" s="60">
        <f t="shared" si="50"/>
        <v>53335.57</v>
      </c>
      <c r="AB140" s="64">
        <f t="shared" si="51"/>
        <v>43650.740000000005</v>
      </c>
      <c r="AC140" s="3">
        <f t="shared" si="39"/>
        <v>9684.8299999999927</v>
      </c>
      <c r="AD140" s="38">
        <f t="shared" si="53"/>
        <v>0.22187092360862604</v>
      </c>
      <c r="AE140" s="60">
        <f t="shared" si="56"/>
        <v>0</v>
      </c>
      <c r="AF140" s="61">
        <f t="shared" si="57"/>
        <v>0</v>
      </c>
      <c r="AG140" s="75"/>
      <c r="AH140" s="75"/>
    </row>
    <row r="141" spans="1:34" s="60" customFormat="1" x14ac:dyDescent="0.45">
      <c r="A141" s="59">
        <v>44041</v>
      </c>
      <c r="B141" s="60">
        <v>41422.67</v>
      </c>
      <c r="C141" s="47">
        <v>34825.15</v>
      </c>
      <c r="D141" s="47">
        <v>33650.74</v>
      </c>
      <c r="E141" s="47">
        <f t="shared" si="46"/>
        <v>7771.93</v>
      </c>
      <c r="F141" s="38">
        <f t="shared" si="47"/>
        <v>0.23095866539636267</v>
      </c>
      <c r="G141" s="49">
        <f t="shared" si="54"/>
        <v>200</v>
      </c>
      <c r="H141" s="48">
        <f t="shared" si="55"/>
        <v>4.8516993198159941E-3</v>
      </c>
      <c r="I141" s="3"/>
      <c r="J141" s="59">
        <v>44041</v>
      </c>
      <c r="K141" s="60">
        <v>12112.9</v>
      </c>
      <c r="L141" s="63">
        <v>10200</v>
      </c>
      <c r="M141" s="64">
        <f t="shared" si="58"/>
        <v>1912.8999999999996</v>
      </c>
      <c r="N141" s="38">
        <f t="shared" si="52"/>
        <v>0.18753921568627452</v>
      </c>
      <c r="O141" s="64">
        <f t="shared" si="59"/>
        <v>0</v>
      </c>
      <c r="P141" s="61">
        <f t="shared" si="60"/>
        <v>0</v>
      </c>
      <c r="R141" s="59">
        <v>44041</v>
      </c>
      <c r="S141" s="103"/>
      <c r="T141" s="101"/>
      <c r="U141" s="100"/>
      <c r="V141" s="102"/>
      <c r="W141" s="100"/>
      <c r="X141" s="102"/>
      <c r="Z141" s="59">
        <v>44041</v>
      </c>
      <c r="AA141" s="60">
        <f t="shared" si="50"/>
        <v>53535.57</v>
      </c>
      <c r="AB141" s="64">
        <f t="shared" si="51"/>
        <v>43850.74</v>
      </c>
      <c r="AC141" s="3">
        <f t="shared" si="39"/>
        <v>9684.83</v>
      </c>
      <c r="AD141" s="38">
        <f t="shared" si="53"/>
        <v>0.2208589866442392</v>
      </c>
      <c r="AE141" s="60">
        <v>0</v>
      </c>
      <c r="AF141" s="61">
        <f t="shared" si="57"/>
        <v>3.7498427409701218E-3</v>
      </c>
      <c r="AG141" s="75"/>
      <c r="AH141" s="75"/>
    </row>
    <row r="142" spans="1:34" s="60" customFormat="1" x14ac:dyDescent="0.45">
      <c r="A142" s="59">
        <v>44042</v>
      </c>
      <c r="B142" s="60">
        <v>41422.67</v>
      </c>
      <c r="C142" s="60">
        <v>34825.15</v>
      </c>
      <c r="D142" s="60">
        <v>33650.74</v>
      </c>
      <c r="E142" s="60">
        <f t="shared" si="46"/>
        <v>7771.93</v>
      </c>
      <c r="F142" s="38">
        <f t="shared" si="47"/>
        <v>0.23095866539636267</v>
      </c>
      <c r="G142" s="62">
        <f t="shared" si="54"/>
        <v>0</v>
      </c>
      <c r="H142" s="61">
        <f t="shared" si="55"/>
        <v>0</v>
      </c>
      <c r="I142" s="3"/>
      <c r="J142" s="59">
        <v>44042</v>
      </c>
      <c r="K142" s="60">
        <v>12112.9</v>
      </c>
      <c r="L142" s="63">
        <v>10200</v>
      </c>
      <c r="M142" s="64">
        <f t="shared" si="58"/>
        <v>1912.8999999999996</v>
      </c>
      <c r="N142" s="38">
        <f t="shared" si="52"/>
        <v>0.18753921568627452</v>
      </c>
      <c r="O142" s="64">
        <f t="shared" si="59"/>
        <v>0</v>
      </c>
      <c r="P142" s="61">
        <f t="shared" si="60"/>
        <v>0</v>
      </c>
      <c r="R142" s="59">
        <v>44042</v>
      </c>
      <c r="S142" s="103"/>
      <c r="T142" s="101"/>
      <c r="U142" s="100"/>
      <c r="V142" s="102"/>
      <c r="W142" s="100"/>
      <c r="X142" s="102"/>
      <c r="Z142" s="59">
        <v>44042</v>
      </c>
      <c r="AA142" s="60">
        <f t="shared" si="50"/>
        <v>53535.57</v>
      </c>
      <c r="AB142" s="64">
        <f t="shared" si="51"/>
        <v>43850.74</v>
      </c>
      <c r="AC142" s="3">
        <f t="shared" si="39"/>
        <v>9684.83</v>
      </c>
      <c r="AD142" s="38">
        <f t="shared" si="53"/>
        <v>0.2208589866442392</v>
      </c>
      <c r="AE142" s="60">
        <f t="shared" si="56"/>
        <v>0</v>
      </c>
      <c r="AF142" s="61">
        <f t="shared" si="57"/>
        <v>0</v>
      </c>
      <c r="AG142" s="75"/>
      <c r="AH142" s="75"/>
    </row>
    <row r="143" spans="1:34" x14ac:dyDescent="0.45">
      <c r="A143" s="37">
        <v>44043</v>
      </c>
      <c r="B143" s="3">
        <v>42419.4</v>
      </c>
      <c r="C143" s="3">
        <v>34825.15</v>
      </c>
      <c r="D143" s="3">
        <v>33650.74</v>
      </c>
      <c r="E143" s="3">
        <f t="shared" si="46"/>
        <v>8768.6600000000035</v>
      </c>
      <c r="F143" s="38">
        <f t="shared" si="47"/>
        <v>0.26057851922424313</v>
      </c>
      <c r="G143" s="41">
        <f t="shared" si="54"/>
        <v>996.7300000000032</v>
      </c>
      <c r="H143" s="38">
        <f t="shared" si="55"/>
        <v>2.4062427651332152E-2</v>
      </c>
      <c r="J143" s="37">
        <v>44043</v>
      </c>
      <c r="K143" s="3">
        <v>12404.23</v>
      </c>
      <c r="L143" s="58">
        <v>10200</v>
      </c>
      <c r="M143" s="43">
        <f t="shared" si="58"/>
        <v>2204.2299999999996</v>
      </c>
      <c r="N143" s="38">
        <f t="shared" si="52"/>
        <v>0.21610098039215675</v>
      </c>
      <c r="O143" s="43">
        <f t="shared" si="59"/>
        <v>291.32999999999993</v>
      </c>
      <c r="P143" s="38">
        <f t="shared" si="60"/>
        <v>2.4051218122827622E-2</v>
      </c>
      <c r="R143" s="37">
        <v>44043</v>
      </c>
      <c r="S143" s="103"/>
      <c r="T143" s="101"/>
      <c r="U143" s="100"/>
      <c r="V143" s="102"/>
      <c r="W143" s="100"/>
      <c r="X143" s="102"/>
      <c r="Z143" s="37">
        <v>44043</v>
      </c>
      <c r="AA143" s="3">
        <f t="shared" si="50"/>
        <v>54823.630000000005</v>
      </c>
      <c r="AB143" s="43">
        <f t="shared" si="51"/>
        <v>43850.74</v>
      </c>
      <c r="AC143" s="3">
        <f t="shared" si="39"/>
        <v>10972.890000000003</v>
      </c>
      <c r="AD143" s="38">
        <f t="shared" si="53"/>
        <v>0.25023272127220664</v>
      </c>
      <c r="AE143" s="3">
        <f t="shared" si="56"/>
        <v>1288.0600000000049</v>
      </c>
      <c r="AF143" s="38">
        <f t="shared" si="57"/>
        <v>2.4059891395571409E-2</v>
      </c>
      <c r="AG143" s="75"/>
      <c r="AH143" s="75"/>
    </row>
    <row r="144" spans="1:34" x14ac:dyDescent="0.45">
      <c r="A144" s="37">
        <v>44046</v>
      </c>
      <c r="B144" s="3">
        <v>42419.4</v>
      </c>
      <c r="C144" s="3">
        <v>34825.15</v>
      </c>
      <c r="D144" s="3">
        <v>33650.74</v>
      </c>
      <c r="E144" s="3">
        <f t="shared" si="46"/>
        <v>8768.6600000000035</v>
      </c>
      <c r="F144" s="38">
        <f t="shared" si="47"/>
        <v>0.26057851922424313</v>
      </c>
      <c r="G144" s="41">
        <f t="shared" si="54"/>
        <v>0</v>
      </c>
      <c r="H144" s="38">
        <f t="shared" si="55"/>
        <v>0</v>
      </c>
      <c r="J144" s="37">
        <v>44046</v>
      </c>
      <c r="K144" s="3">
        <v>12404.23</v>
      </c>
      <c r="L144" s="58">
        <v>10200</v>
      </c>
      <c r="M144" s="43">
        <f t="shared" si="58"/>
        <v>2204.2299999999996</v>
      </c>
      <c r="N144" s="38">
        <f t="shared" si="52"/>
        <v>0.21610098039215675</v>
      </c>
      <c r="O144" s="43">
        <f t="shared" si="59"/>
        <v>0</v>
      </c>
      <c r="P144" s="38">
        <f t="shared" si="60"/>
        <v>0</v>
      </c>
      <c r="R144" s="37">
        <v>44046</v>
      </c>
      <c r="S144" s="103"/>
      <c r="T144" s="101"/>
      <c r="U144" s="100"/>
      <c r="V144" s="102"/>
      <c r="W144" s="100"/>
      <c r="X144" s="102"/>
      <c r="Z144" s="37">
        <v>44046</v>
      </c>
      <c r="AA144" s="3">
        <f t="shared" si="50"/>
        <v>54823.630000000005</v>
      </c>
      <c r="AB144" s="43">
        <f t="shared" si="51"/>
        <v>43850.74</v>
      </c>
      <c r="AC144" s="3">
        <f t="shared" si="39"/>
        <v>10972.890000000003</v>
      </c>
      <c r="AD144" s="38">
        <f t="shared" si="53"/>
        <v>0.25023272127220664</v>
      </c>
      <c r="AE144" s="3">
        <f t="shared" si="56"/>
        <v>0</v>
      </c>
      <c r="AF144" s="38">
        <f t="shared" si="57"/>
        <v>0</v>
      </c>
      <c r="AG144" s="75"/>
      <c r="AH144" s="75"/>
    </row>
    <row r="145" spans="1:34" x14ac:dyDescent="0.45">
      <c r="A145" s="37">
        <v>44047</v>
      </c>
      <c r="B145" s="3">
        <v>42922.79</v>
      </c>
      <c r="C145" s="3">
        <v>34825.15</v>
      </c>
      <c r="D145" s="3">
        <v>33650.74</v>
      </c>
      <c r="E145" s="3">
        <f t="shared" si="46"/>
        <v>9272.0500000000029</v>
      </c>
      <c r="F145" s="38">
        <f t="shared" si="47"/>
        <v>0.27553777420645154</v>
      </c>
      <c r="G145" s="41">
        <f t="shared" si="54"/>
        <v>503.38999999999942</v>
      </c>
      <c r="H145" s="38">
        <f t="shared" si="55"/>
        <v>1.1866975959113013E-2</v>
      </c>
      <c r="J145" s="37">
        <v>44047</v>
      </c>
      <c r="K145" s="3">
        <v>12551.43</v>
      </c>
      <c r="L145" s="58">
        <v>10200</v>
      </c>
      <c r="M145" s="43">
        <f t="shared" si="58"/>
        <v>2351.4300000000003</v>
      </c>
      <c r="N145" s="38">
        <f t="shared" si="52"/>
        <v>0.23053235294117647</v>
      </c>
      <c r="O145" s="43">
        <f t="shared" si="59"/>
        <v>147.20000000000073</v>
      </c>
      <c r="P145" s="38">
        <f t="shared" si="60"/>
        <v>1.1866919591139613E-2</v>
      </c>
      <c r="R145" s="37">
        <v>44047</v>
      </c>
      <c r="S145" s="103"/>
      <c r="T145" s="101"/>
      <c r="U145" s="100"/>
      <c r="V145" s="102"/>
      <c r="W145" s="100"/>
      <c r="X145" s="102"/>
      <c r="Z145" s="37">
        <v>44047</v>
      </c>
      <c r="AA145" s="3">
        <f t="shared" si="50"/>
        <v>55474.22</v>
      </c>
      <c r="AB145" s="43">
        <f t="shared" si="51"/>
        <v>43850.74</v>
      </c>
      <c r="AC145" s="3">
        <f t="shared" si="39"/>
        <v>11623.480000000003</v>
      </c>
      <c r="AD145" s="38">
        <f t="shared" si="53"/>
        <v>0.26506918697381177</v>
      </c>
      <c r="AE145" s="3">
        <f t="shared" si="56"/>
        <v>650.58999999999651</v>
      </c>
      <c r="AF145" s="38">
        <f t="shared" si="57"/>
        <v>1.1866963205464431E-2</v>
      </c>
      <c r="AG145" s="75"/>
      <c r="AH145" s="75"/>
    </row>
    <row r="146" spans="1:34" x14ac:dyDescent="0.45">
      <c r="A146" s="37">
        <v>44048</v>
      </c>
      <c r="B146" s="3">
        <v>43086.73</v>
      </c>
      <c r="C146" s="47">
        <f>C145+200</f>
        <v>35025.15</v>
      </c>
      <c r="D146" s="47">
        <f>D145+200</f>
        <v>33850.74</v>
      </c>
      <c r="E146" s="47">
        <f t="shared" si="46"/>
        <v>9235.9900000000052</v>
      </c>
      <c r="F146" s="38">
        <f t="shared" si="47"/>
        <v>0.27284455229043747</v>
      </c>
      <c r="G146" s="49">
        <f>B146-B145-200</f>
        <v>-36.059999999997672</v>
      </c>
      <c r="H146" s="48">
        <f>(B146-200)/B145-1</f>
        <v>-8.4011314269172299E-4</v>
      </c>
      <c r="J146" s="37">
        <v>44048</v>
      </c>
      <c r="K146" s="3">
        <v>12540.89</v>
      </c>
      <c r="L146" s="58">
        <v>10200</v>
      </c>
      <c r="M146" s="43">
        <f t="shared" ref="M146:M177" si="61">K146-L146</f>
        <v>2340.8899999999994</v>
      </c>
      <c r="N146" s="38">
        <f t="shared" si="52"/>
        <v>0.22949901960784302</v>
      </c>
      <c r="O146" s="43">
        <f t="shared" ref="O146:O153" si="62">K146-K145</f>
        <v>-10.540000000000873</v>
      </c>
      <c r="P146" s="38">
        <f t="shared" ref="P146:P153" si="63">K146/K145-1</f>
        <v>-8.3974495336391897E-4</v>
      </c>
      <c r="R146" s="37">
        <v>44048</v>
      </c>
      <c r="S146" s="103"/>
      <c r="T146" s="101"/>
      <c r="U146" s="100"/>
      <c r="V146" s="102"/>
      <c r="W146" s="100"/>
      <c r="X146" s="102"/>
      <c r="Z146" s="37">
        <v>44048</v>
      </c>
      <c r="AA146" s="3">
        <f t="shared" si="50"/>
        <v>55627.62</v>
      </c>
      <c r="AB146" s="43">
        <f t="shared" si="51"/>
        <v>44050.74</v>
      </c>
      <c r="AC146" s="3">
        <f t="shared" si="39"/>
        <v>11576.880000000005</v>
      </c>
      <c r="AD146" s="38">
        <f t="shared" si="53"/>
        <v>0.26280784386369005</v>
      </c>
      <c r="AE146" s="47">
        <f>AA146-AA145-200</f>
        <v>-46.599999999998545</v>
      </c>
      <c r="AF146" s="48">
        <f>(AA146-200)/AA145-1</f>
        <v>-8.4002983728292957E-4</v>
      </c>
      <c r="AG146" s="75"/>
      <c r="AH146" s="75"/>
    </row>
    <row r="147" spans="1:34" x14ac:dyDescent="0.45">
      <c r="A147" s="37">
        <v>44049</v>
      </c>
      <c r="B147" s="3">
        <v>43721.74</v>
      </c>
      <c r="C147" s="3">
        <v>35025.15</v>
      </c>
      <c r="D147" s="3">
        <v>33850.74</v>
      </c>
      <c r="E147" s="3">
        <f t="shared" si="46"/>
        <v>9871</v>
      </c>
      <c r="F147" s="38">
        <f t="shared" si="47"/>
        <v>0.29160366952096184</v>
      </c>
      <c r="G147" s="41">
        <f>B147-B146</f>
        <v>635.00999999999476</v>
      </c>
      <c r="H147" s="38">
        <f>(B147)/B146-1</f>
        <v>1.4737948319586858E-2</v>
      </c>
      <c r="J147" s="37">
        <v>44049</v>
      </c>
      <c r="K147" s="3">
        <v>12725.72</v>
      </c>
      <c r="L147" s="58">
        <v>10200</v>
      </c>
      <c r="M147" s="43">
        <f t="shared" si="61"/>
        <v>2525.7199999999993</v>
      </c>
      <c r="N147" s="38">
        <f t="shared" si="52"/>
        <v>0.24761960784313719</v>
      </c>
      <c r="O147" s="43">
        <f t="shared" si="62"/>
        <v>184.82999999999993</v>
      </c>
      <c r="P147" s="38">
        <f t="shared" si="63"/>
        <v>1.4738188437981581E-2</v>
      </c>
      <c r="R147" s="37">
        <v>44049</v>
      </c>
      <c r="S147" s="103"/>
      <c r="T147" s="101"/>
      <c r="U147" s="100"/>
      <c r="V147" s="102"/>
      <c r="W147" s="100"/>
      <c r="X147" s="102"/>
      <c r="Z147" s="37">
        <v>44049</v>
      </c>
      <c r="AA147" s="3">
        <f t="shared" si="50"/>
        <v>56447.46</v>
      </c>
      <c r="AB147" s="43">
        <f t="shared" si="51"/>
        <v>44050.74</v>
      </c>
      <c r="AC147" s="3">
        <f t="shared" si="39"/>
        <v>12396.72</v>
      </c>
      <c r="AD147" s="38">
        <f t="shared" si="53"/>
        <v>0.28141910896389022</v>
      </c>
      <c r="AE147" s="3">
        <f>AA147-AA146</f>
        <v>819.83999999999651</v>
      </c>
      <c r="AF147" s="38">
        <f>(AA147)/AA146-1</f>
        <v>1.4738002452738375E-2</v>
      </c>
      <c r="AG147" s="75"/>
      <c r="AH147" s="75"/>
    </row>
    <row r="148" spans="1:34" x14ac:dyDescent="0.45">
      <c r="A148" s="37">
        <v>44050</v>
      </c>
      <c r="B148" s="3">
        <v>43495.67</v>
      </c>
      <c r="C148" s="3">
        <v>35025.15</v>
      </c>
      <c r="D148" s="3">
        <v>33850.74</v>
      </c>
      <c r="E148" s="3">
        <f t="shared" si="46"/>
        <v>9644.93</v>
      </c>
      <c r="F148" s="38">
        <f t="shared" si="47"/>
        <v>0.28492523353994637</v>
      </c>
      <c r="G148" s="41">
        <f>B148-B147</f>
        <v>-226.06999999999971</v>
      </c>
      <c r="H148" s="38">
        <f>(B148)/B147-1</f>
        <v>-5.1706542328827654E-3</v>
      </c>
      <c r="J148" s="37">
        <v>44050</v>
      </c>
      <c r="K148" s="3">
        <v>12659.91</v>
      </c>
      <c r="L148" s="58">
        <v>10200</v>
      </c>
      <c r="M148" s="43">
        <f t="shared" si="61"/>
        <v>2459.91</v>
      </c>
      <c r="N148" s="38">
        <f t="shared" si="52"/>
        <v>0.24116764705882354</v>
      </c>
      <c r="O148" s="43">
        <f t="shared" si="62"/>
        <v>-65.809999999999491</v>
      </c>
      <c r="P148" s="38">
        <f t="shared" si="63"/>
        <v>-5.1714166271141782E-3</v>
      </c>
      <c r="R148" s="37">
        <v>44050</v>
      </c>
      <c r="S148" s="103"/>
      <c r="T148" s="101"/>
      <c r="U148" s="100"/>
      <c r="V148" s="102"/>
      <c r="W148" s="100"/>
      <c r="X148" s="102"/>
      <c r="Z148" s="37">
        <v>44050</v>
      </c>
      <c r="AA148" s="3">
        <f t="shared" si="50"/>
        <v>56155.58</v>
      </c>
      <c r="AB148" s="43">
        <f t="shared" si="51"/>
        <v>44050.74</v>
      </c>
      <c r="AC148" s="3">
        <f t="shared" si="39"/>
        <v>12104.84</v>
      </c>
      <c r="AD148" s="38">
        <f t="shared" si="53"/>
        <v>0.27479311357766067</v>
      </c>
      <c r="AE148" s="3">
        <f>AA148-AA147</f>
        <v>-291.87999999999738</v>
      </c>
      <c r="AF148" s="38">
        <f>(AA148)/AA147-1</f>
        <v>-5.170826109801907E-3</v>
      </c>
      <c r="AG148" s="75"/>
      <c r="AH148" s="75"/>
    </row>
    <row r="149" spans="1:34" x14ac:dyDescent="0.45">
      <c r="A149" s="37">
        <v>44053</v>
      </c>
      <c r="B149" s="3">
        <v>43191.17</v>
      </c>
      <c r="C149" s="3">
        <v>35025.15</v>
      </c>
      <c r="D149" s="3">
        <v>33850.74</v>
      </c>
      <c r="E149" s="3">
        <f t="shared" si="46"/>
        <v>9340.43</v>
      </c>
      <c r="F149" s="38">
        <f t="shared" si="47"/>
        <v>0.27592986150376619</v>
      </c>
      <c r="G149" s="41">
        <f>B149-B148</f>
        <v>-304.5</v>
      </c>
      <c r="H149" s="38">
        <f>(B149)/B148-1</f>
        <v>-7.0006968509739309E-3</v>
      </c>
      <c r="J149" s="37">
        <v>44053</v>
      </c>
      <c r="K149" s="3">
        <v>12571.29</v>
      </c>
      <c r="L149" s="58">
        <v>10200</v>
      </c>
      <c r="M149" s="43">
        <f t="shared" si="61"/>
        <v>2371.2900000000009</v>
      </c>
      <c r="N149" s="38">
        <f t="shared" si="52"/>
        <v>0.23247941176470599</v>
      </c>
      <c r="O149" s="43">
        <f t="shared" si="62"/>
        <v>-88.619999999998981</v>
      </c>
      <c r="P149" s="38">
        <f t="shared" si="63"/>
        <v>-7.0000497633868619E-3</v>
      </c>
      <c r="R149" s="37">
        <v>44053</v>
      </c>
      <c r="S149" s="103"/>
      <c r="T149" s="101"/>
      <c r="U149" s="100"/>
      <c r="V149" s="102"/>
      <c r="W149" s="100"/>
      <c r="X149" s="102"/>
      <c r="Z149" s="37">
        <v>44053</v>
      </c>
      <c r="AA149" s="3">
        <f t="shared" si="50"/>
        <v>55762.46</v>
      </c>
      <c r="AB149" s="43">
        <f t="shared" si="51"/>
        <v>44050.74</v>
      </c>
      <c r="AC149" s="3">
        <f t="shared" si="39"/>
        <v>11711.720000000001</v>
      </c>
      <c r="AD149" s="38">
        <f t="shared" si="53"/>
        <v>0.26586885941076144</v>
      </c>
      <c r="AE149" s="3">
        <f>AA149-AA148</f>
        <v>-393.12000000000262</v>
      </c>
      <c r="AF149" s="38">
        <f>(AA149)/AA148-1</f>
        <v>-7.0005509692893098E-3</v>
      </c>
      <c r="AG149" s="75"/>
      <c r="AH149" s="75"/>
    </row>
    <row r="150" spans="1:34" x14ac:dyDescent="0.45">
      <c r="A150" s="37">
        <v>44054</v>
      </c>
      <c r="B150" s="3">
        <v>42249.11</v>
      </c>
      <c r="C150" s="3">
        <v>35025.15</v>
      </c>
      <c r="D150" s="3">
        <v>33850.74</v>
      </c>
      <c r="E150" s="3">
        <f t="shared" si="46"/>
        <v>8398.3700000000026</v>
      </c>
      <c r="F150" s="38">
        <f t="shared" si="47"/>
        <v>0.2481000415352812</v>
      </c>
      <c r="G150" s="41">
        <f>B150-B149</f>
        <v>-942.05999999999767</v>
      </c>
      <c r="H150" s="38">
        <f>(B150)/B149-1</f>
        <v>-2.1811402654755563E-2</v>
      </c>
      <c r="J150" s="37">
        <v>44054</v>
      </c>
      <c r="K150" s="3">
        <v>12297.09</v>
      </c>
      <c r="L150" s="58">
        <v>10200</v>
      </c>
      <c r="M150" s="43">
        <f t="shared" si="61"/>
        <v>2097.09</v>
      </c>
      <c r="N150" s="38">
        <f t="shared" si="52"/>
        <v>0.20559705882352941</v>
      </c>
      <c r="O150" s="43">
        <f t="shared" si="62"/>
        <v>-274.20000000000073</v>
      </c>
      <c r="P150" s="38">
        <f t="shared" si="63"/>
        <v>-2.1811604059726597E-2</v>
      </c>
      <c r="R150" s="37">
        <v>44054</v>
      </c>
      <c r="S150" s="103"/>
      <c r="T150" s="101"/>
      <c r="U150" s="100"/>
      <c r="V150" s="102"/>
      <c r="W150" s="100"/>
      <c r="X150" s="102"/>
      <c r="Z150" s="37">
        <v>44054</v>
      </c>
      <c r="AA150" s="3">
        <f t="shared" si="50"/>
        <v>54546.2</v>
      </c>
      <c r="AB150" s="43">
        <f t="shared" si="51"/>
        <v>44050.74</v>
      </c>
      <c r="AC150" s="3">
        <f t="shared" si="39"/>
        <v>10495.460000000003</v>
      </c>
      <c r="AD150" s="38">
        <f t="shared" si="53"/>
        <v>0.2382584265326757</v>
      </c>
      <c r="AE150" s="3">
        <f>AA150-AA149</f>
        <v>-1216.260000000002</v>
      </c>
      <c r="AF150" s="38">
        <f>(AA150)/AA149-1</f>
        <v>-2.1811448060218286E-2</v>
      </c>
      <c r="AG150" s="75"/>
      <c r="AH150" s="75"/>
    </row>
    <row r="151" spans="1:34" x14ac:dyDescent="0.45">
      <c r="A151" s="37">
        <v>44055</v>
      </c>
      <c r="B151" s="3">
        <v>43362.6</v>
      </c>
      <c r="C151" s="47">
        <f>C150+200</f>
        <v>35225.15</v>
      </c>
      <c r="D151" s="47">
        <f>D150+200</f>
        <v>34050.74</v>
      </c>
      <c r="E151" s="47">
        <f t="shared" si="46"/>
        <v>9311.86</v>
      </c>
      <c r="F151" s="38">
        <f t="shared" si="47"/>
        <v>0.2734701213541908</v>
      </c>
      <c r="G151" s="49">
        <f>B151-B150-200</f>
        <v>913.48999999999796</v>
      </c>
      <c r="H151" s="48">
        <f>(B151-200)/B150-1</f>
        <v>2.1621520548006812E-2</v>
      </c>
      <c r="J151" s="37">
        <v>44055</v>
      </c>
      <c r="K151" s="3">
        <v>12562.97</v>
      </c>
      <c r="L151" s="58">
        <v>10200</v>
      </c>
      <c r="M151" s="43">
        <f t="shared" si="61"/>
        <v>2362.9699999999993</v>
      </c>
      <c r="N151" s="38">
        <f t="shared" si="52"/>
        <v>0.23166372549019609</v>
      </c>
      <c r="O151" s="43">
        <f t="shared" si="62"/>
        <v>265.8799999999992</v>
      </c>
      <c r="P151" s="38">
        <f t="shared" si="63"/>
        <v>2.1621375463625858E-2</v>
      </c>
      <c r="R151" s="37">
        <v>44055</v>
      </c>
      <c r="S151" s="103"/>
      <c r="T151" s="101"/>
      <c r="U151" s="100"/>
      <c r="V151" s="102"/>
      <c r="W151" s="100"/>
      <c r="X151" s="102"/>
      <c r="Z151" s="37">
        <v>44055</v>
      </c>
      <c r="AA151" s="3">
        <f t="shared" si="50"/>
        <v>55925.57</v>
      </c>
      <c r="AB151" s="43">
        <f t="shared" si="51"/>
        <v>44250.74</v>
      </c>
      <c r="AC151" s="3">
        <f t="shared" si="39"/>
        <v>11674.83</v>
      </c>
      <c r="AD151" s="38">
        <f t="shared" si="53"/>
        <v>0.26383355396994501</v>
      </c>
      <c r="AE151" s="47">
        <f>AA151-AA150-200</f>
        <v>1179.3700000000026</v>
      </c>
      <c r="AF151" s="48">
        <f>(AA151-200)/AA150-1</f>
        <v>2.1621487839666331E-2</v>
      </c>
      <c r="AG151" s="75"/>
      <c r="AH151" s="75"/>
    </row>
    <row r="152" spans="1:34" x14ac:dyDescent="0.45">
      <c r="A152" s="37">
        <v>44056</v>
      </c>
      <c r="B152" s="3">
        <v>43320.04</v>
      </c>
      <c r="C152" s="3">
        <v>35225.15</v>
      </c>
      <c r="D152" s="3">
        <v>34050.74</v>
      </c>
      <c r="E152" s="3">
        <f t="shared" si="46"/>
        <v>9269.3000000000029</v>
      </c>
      <c r="F152" s="38">
        <f t="shared" si="47"/>
        <v>0.27222022193937656</v>
      </c>
      <c r="G152" s="41">
        <f>B152-B151</f>
        <v>-42.559999999997672</v>
      </c>
      <c r="H152" s="38">
        <f>(B152)/B151-1</f>
        <v>-9.8149096225774723E-4</v>
      </c>
      <c r="J152" s="37">
        <v>44056</v>
      </c>
      <c r="K152" s="3">
        <v>12550.64</v>
      </c>
      <c r="L152" s="58">
        <v>10200</v>
      </c>
      <c r="M152" s="43">
        <f t="shared" si="61"/>
        <v>2350.6399999999994</v>
      </c>
      <c r="N152" s="38">
        <f t="shared" si="52"/>
        <v>0.23045490196078422</v>
      </c>
      <c r="O152" s="43">
        <f t="shared" si="62"/>
        <v>-12.329999999999927</v>
      </c>
      <c r="P152" s="38">
        <f t="shared" si="63"/>
        <v>-9.8145581817032923E-4</v>
      </c>
      <c r="R152" s="37">
        <v>44056</v>
      </c>
      <c r="S152" s="103"/>
      <c r="T152" s="101"/>
      <c r="U152" s="100"/>
      <c r="V152" s="102"/>
      <c r="W152" s="100"/>
      <c r="X152" s="102"/>
      <c r="Z152" s="37">
        <v>44056</v>
      </c>
      <c r="AA152" s="3">
        <f t="shared" si="50"/>
        <v>55870.68</v>
      </c>
      <c r="AB152" s="43">
        <f t="shared" si="51"/>
        <v>44250.74</v>
      </c>
      <c r="AC152" s="3">
        <f t="shared" si="39"/>
        <v>11619.940000000002</v>
      </c>
      <c r="AD152" s="38">
        <f t="shared" si="53"/>
        <v>0.26259312273647861</v>
      </c>
      <c r="AE152" s="3">
        <f>AA152-AA151</f>
        <v>-54.889999999999418</v>
      </c>
      <c r="AF152" s="38">
        <f>(AA152)/AA151-1</f>
        <v>-9.8148306758427672E-4</v>
      </c>
      <c r="AG152" s="75"/>
      <c r="AH152" s="75"/>
    </row>
    <row r="153" spans="1:34" x14ac:dyDescent="0.45">
      <c r="A153" s="37">
        <v>44057</v>
      </c>
      <c r="B153" s="3">
        <v>43394.21</v>
      </c>
      <c r="C153" s="3">
        <v>35225.15</v>
      </c>
      <c r="D153" s="3">
        <v>34050.74</v>
      </c>
      <c r="E153" s="3">
        <f t="shared" si="46"/>
        <v>9343.4700000000012</v>
      </c>
      <c r="F153" s="38">
        <f t="shared" si="47"/>
        <v>0.27439844185471451</v>
      </c>
      <c r="G153" s="41">
        <f>B153-B152</f>
        <v>74.169999999998254</v>
      </c>
      <c r="H153" s="38">
        <f>(B153)/B152-1</f>
        <v>1.7121406166753506E-3</v>
      </c>
      <c r="J153" s="37">
        <v>44057</v>
      </c>
      <c r="K153" s="3">
        <v>12572.13</v>
      </c>
      <c r="L153" s="58">
        <v>10200</v>
      </c>
      <c r="M153" s="43">
        <f t="shared" si="61"/>
        <v>2372.1299999999992</v>
      </c>
      <c r="N153" s="38">
        <f t="shared" si="52"/>
        <v>0.23256176470588219</v>
      </c>
      <c r="O153" s="43">
        <f t="shared" si="62"/>
        <v>21.489999999999782</v>
      </c>
      <c r="P153" s="38">
        <f t="shared" si="63"/>
        <v>1.7122632790040893E-3</v>
      </c>
      <c r="R153" s="37">
        <v>44057</v>
      </c>
      <c r="S153" s="103"/>
      <c r="T153" s="101"/>
      <c r="U153" s="100"/>
      <c r="V153" s="102"/>
      <c r="W153" s="100"/>
      <c r="X153" s="102"/>
      <c r="Z153" s="37">
        <v>44057</v>
      </c>
      <c r="AA153" s="3">
        <f t="shared" si="50"/>
        <v>55966.34</v>
      </c>
      <c r="AB153" s="43">
        <f t="shared" si="51"/>
        <v>44250.74</v>
      </c>
      <c r="AC153" s="3">
        <f t="shared" si="39"/>
        <v>11715.6</v>
      </c>
      <c r="AD153" s="38">
        <f t="shared" si="53"/>
        <v>0.2647548944944198</v>
      </c>
      <c r="AE153" s="3">
        <f>AA153-AA152</f>
        <v>95.659999999996217</v>
      </c>
      <c r="AF153" s="38">
        <f>(AA153)/AA152-1</f>
        <v>1.712168171212447E-3</v>
      </c>
      <c r="AG153" s="75"/>
      <c r="AH153" s="75"/>
    </row>
    <row r="154" spans="1:34" x14ac:dyDescent="0.45">
      <c r="A154" s="37">
        <v>44060</v>
      </c>
      <c r="B154" s="3">
        <v>43661.15</v>
      </c>
      <c r="C154" s="3">
        <v>35225.15</v>
      </c>
      <c r="D154" s="3">
        <v>34050.74</v>
      </c>
      <c r="E154" s="3">
        <f t="shared" si="46"/>
        <v>9610.4100000000035</v>
      </c>
      <c r="F154" s="38">
        <f t="shared" si="47"/>
        <v>0.28223791905844053</v>
      </c>
      <c r="G154" s="41">
        <f>B154-B153</f>
        <v>266.94000000000233</v>
      </c>
      <c r="H154" s="38">
        <f>(B154)/B153-1</f>
        <v>6.151511918295105E-3</v>
      </c>
      <c r="J154" s="37">
        <v>44060</v>
      </c>
      <c r="K154" s="3">
        <v>13049.47</v>
      </c>
      <c r="L154" s="57">
        <f>L153+400</f>
        <v>10600</v>
      </c>
      <c r="M154" s="43">
        <f t="shared" si="61"/>
        <v>2449.4699999999993</v>
      </c>
      <c r="N154" s="38">
        <f t="shared" si="52"/>
        <v>0.23108207547169801</v>
      </c>
      <c r="O154" s="50">
        <f>K154-K153-400</f>
        <v>77.340000000000146</v>
      </c>
      <c r="P154" s="51">
        <f>(K154-400)/K153-1</f>
        <v>6.1517022175239244E-3</v>
      </c>
      <c r="R154" s="37">
        <v>44060</v>
      </c>
      <c r="S154" s="103"/>
      <c r="T154" s="101"/>
      <c r="U154" s="100"/>
      <c r="V154" s="102"/>
      <c r="W154" s="100"/>
      <c r="X154" s="102"/>
      <c r="Z154" s="37">
        <v>44060</v>
      </c>
      <c r="AA154" s="3">
        <f t="shared" si="50"/>
        <v>56710.62</v>
      </c>
      <c r="AB154" s="50">
        <f>AB153+400</f>
        <v>44650.74</v>
      </c>
      <c r="AC154" s="3">
        <f t="shared" si="39"/>
        <v>12059.880000000003</v>
      </c>
      <c r="AD154" s="38">
        <f t="shared" si="53"/>
        <v>0.27009361994896408</v>
      </c>
      <c r="AE154" s="50">
        <f>AA154-AA153-400</f>
        <v>344.28000000000611</v>
      </c>
      <c r="AF154" s="51">
        <f>(AA154-400)/AA153-1</f>
        <v>6.1515546666086607E-3</v>
      </c>
      <c r="AG154" s="75"/>
      <c r="AH154" s="75"/>
    </row>
    <row r="155" spans="1:34" x14ac:dyDescent="0.45">
      <c r="A155" s="37">
        <v>44061</v>
      </c>
      <c r="B155" s="3">
        <v>44007.56</v>
      </c>
      <c r="C155" s="3">
        <v>35225.15</v>
      </c>
      <c r="D155" s="3">
        <v>34050.74</v>
      </c>
      <c r="E155" s="3">
        <f t="shared" si="46"/>
        <v>9956.82</v>
      </c>
      <c r="F155" s="38">
        <f t="shared" si="47"/>
        <v>0.29241126624560887</v>
      </c>
      <c r="G155" s="41">
        <f>B155-B154</f>
        <v>346.40999999999622</v>
      </c>
      <c r="H155" s="38">
        <f>(B155)/B154-1</f>
        <v>7.9340557910176912E-3</v>
      </c>
      <c r="J155" s="37">
        <v>44061</v>
      </c>
      <c r="K155" s="3">
        <v>13153</v>
      </c>
      <c r="L155" s="58">
        <v>10600</v>
      </c>
      <c r="M155" s="43">
        <f t="shared" si="61"/>
        <v>2553</v>
      </c>
      <c r="N155" s="38">
        <f t="shared" si="52"/>
        <v>0.24084905660377354</v>
      </c>
      <c r="O155" s="43">
        <f t="shared" ref="O155:O173" si="64">K155-K154</f>
        <v>103.53000000000065</v>
      </c>
      <c r="P155" s="38">
        <f t="shared" ref="P155:P173" si="65">K155/K154-1</f>
        <v>7.9336555430986611E-3</v>
      </c>
      <c r="R155" s="37">
        <v>44061</v>
      </c>
      <c r="S155" s="103"/>
      <c r="T155" s="101"/>
      <c r="U155" s="100"/>
      <c r="V155" s="102"/>
      <c r="W155" s="100"/>
      <c r="X155" s="102"/>
      <c r="Z155" s="37">
        <v>44061</v>
      </c>
      <c r="AA155" s="3">
        <f t="shared" si="50"/>
        <v>57160.56</v>
      </c>
      <c r="AB155" s="43">
        <f t="shared" ref="AB155:AB173" si="66">D155+L155</f>
        <v>44650.74</v>
      </c>
      <c r="AC155" s="3">
        <f t="shared" si="39"/>
        <v>12509.82</v>
      </c>
      <c r="AD155" s="38">
        <f t="shared" si="53"/>
        <v>0.28017049661438986</v>
      </c>
      <c r="AE155" s="3">
        <f>AA155-AA154</f>
        <v>449.93999999999505</v>
      </c>
      <c r="AF155" s="38">
        <f>(AA155)/AA154-1</f>
        <v>7.9339636914566025E-3</v>
      </c>
      <c r="AG155" s="75"/>
      <c r="AH155" s="75"/>
    </row>
    <row r="156" spans="1:34" x14ac:dyDescent="0.45">
      <c r="A156" s="37">
        <v>44062</v>
      </c>
      <c r="B156" s="3">
        <v>44051.360000000001</v>
      </c>
      <c r="C156" s="47">
        <f>C155+200</f>
        <v>35425.15</v>
      </c>
      <c r="D156" s="47">
        <f>D155+200</f>
        <v>34250.74</v>
      </c>
      <c r="E156" s="47">
        <f t="shared" si="46"/>
        <v>9800.6200000000026</v>
      </c>
      <c r="F156" s="38">
        <f t="shared" si="47"/>
        <v>0.28614330668476073</v>
      </c>
      <c r="G156" s="49">
        <f>B156-B155-200</f>
        <v>-156.19999999999709</v>
      </c>
      <c r="H156" s="48">
        <f>(B156-200)/B155-1</f>
        <v>-3.5493901502378078E-3</v>
      </c>
      <c r="J156" s="37">
        <v>44062</v>
      </c>
      <c r="K156" s="3">
        <v>13106.32</v>
      </c>
      <c r="L156" s="58">
        <v>10600</v>
      </c>
      <c r="M156" s="43">
        <f t="shared" si="61"/>
        <v>2506.3199999999997</v>
      </c>
      <c r="N156" s="38">
        <f t="shared" si="52"/>
        <v>0.23644528301886791</v>
      </c>
      <c r="O156" s="43">
        <f t="shared" si="64"/>
        <v>-46.680000000000291</v>
      </c>
      <c r="P156" s="38">
        <f t="shared" si="65"/>
        <v>-3.5490002280849087E-3</v>
      </c>
      <c r="R156" s="37">
        <v>44062</v>
      </c>
      <c r="S156" s="103"/>
      <c r="T156" s="101"/>
      <c r="U156" s="100"/>
      <c r="V156" s="102"/>
      <c r="W156" s="100"/>
      <c r="X156" s="102"/>
      <c r="Z156" s="37">
        <v>44062</v>
      </c>
      <c r="AA156" s="3">
        <f t="shared" si="50"/>
        <v>57157.68</v>
      </c>
      <c r="AB156" s="43">
        <f t="shared" si="66"/>
        <v>44850.74</v>
      </c>
      <c r="AC156" s="3">
        <f t="shared" ref="AC156:AC219" si="67">E156+M156</f>
        <v>12306.940000000002</v>
      </c>
      <c r="AD156" s="38">
        <f t="shared" si="53"/>
        <v>0.27439770224526949</v>
      </c>
      <c r="AE156" s="47">
        <f>AA156-AA155-200</f>
        <v>-202.87999999999738</v>
      </c>
      <c r="AF156" s="48">
        <f>(AA156-200)/AA155-1</f>
        <v>-3.5493004267277417E-3</v>
      </c>
      <c r="AG156" s="75"/>
      <c r="AH156" s="75"/>
    </row>
    <row r="157" spans="1:34" x14ac:dyDescent="0.45">
      <c r="A157" s="37">
        <v>44063</v>
      </c>
      <c r="B157" s="3">
        <v>44530.17</v>
      </c>
      <c r="C157" s="3">
        <v>35425.15</v>
      </c>
      <c r="D157" s="3">
        <v>34250.74</v>
      </c>
      <c r="E157" s="3">
        <f t="shared" si="46"/>
        <v>10279.43</v>
      </c>
      <c r="F157" s="38">
        <f t="shared" si="47"/>
        <v>0.30012285865940425</v>
      </c>
      <c r="G157" s="41">
        <f>B157-B156</f>
        <v>478.80999999999767</v>
      </c>
      <c r="H157" s="38">
        <f>(B157)/B156-1</f>
        <v>1.08693579494481E-2</v>
      </c>
      <c r="J157" s="37">
        <v>44063</v>
      </c>
      <c r="K157" s="3">
        <v>13248.77</v>
      </c>
      <c r="L157" s="58">
        <v>10600</v>
      </c>
      <c r="M157" s="43">
        <f t="shared" si="61"/>
        <v>2648.7700000000004</v>
      </c>
      <c r="N157" s="38">
        <f t="shared" si="52"/>
        <v>0.24988396226415088</v>
      </c>
      <c r="O157" s="43">
        <f t="shared" si="64"/>
        <v>142.45000000000073</v>
      </c>
      <c r="P157" s="38">
        <f t="shared" si="65"/>
        <v>1.0868802226712049E-2</v>
      </c>
      <c r="R157" s="37">
        <v>44063</v>
      </c>
      <c r="S157" s="103"/>
      <c r="T157" s="101"/>
      <c r="U157" s="100"/>
      <c r="V157" s="102"/>
      <c r="W157" s="100"/>
      <c r="X157" s="102"/>
      <c r="Z157" s="37">
        <v>44063</v>
      </c>
      <c r="AA157" s="3">
        <f t="shared" si="50"/>
        <v>57778.94</v>
      </c>
      <c r="AB157" s="43">
        <f t="shared" si="66"/>
        <v>44850.74</v>
      </c>
      <c r="AC157" s="3">
        <f t="shared" si="67"/>
        <v>12928.2</v>
      </c>
      <c r="AD157" s="38">
        <f t="shared" si="53"/>
        <v>0.28824942464717429</v>
      </c>
      <c r="AE157" s="3">
        <f>AA157-AA156</f>
        <v>621.26000000000204</v>
      </c>
      <c r="AF157" s="38">
        <f>(AA157)/AA156-1</f>
        <v>1.0869230521602713E-2</v>
      </c>
      <c r="AG157" s="75"/>
      <c r="AH157" s="75"/>
    </row>
    <row r="158" spans="1:34" x14ac:dyDescent="0.45">
      <c r="A158" s="37">
        <v>44064</v>
      </c>
      <c r="B158" s="3">
        <v>44864.94</v>
      </c>
      <c r="C158" s="3">
        <v>35425.15</v>
      </c>
      <c r="D158" s="3">
        <v>34250.74</v>
      </c>
      <c r="E158" s="3">
        <f t="shared" si="46"/>
        <v>10614.200000000004</v>
      </c>
      <c r="F158" s="38">
        <f t="shared" si="47"/>
        <v>0.30989695405121198</v>
      </c>
      <c r="G158" s="41">
        <f>B158-B157</f>
        <v>334.77000000000407</v>
      </c>
      <c r="H158" s="38">
        <f>(B158)/B157-1</f>
        <v>7.5178244322895438E-3</v>
      </c>
      <c r="J158" s="37">
        <v>44064</v>
      </c>
      <c r="K158" s="3">
        <v>13348.37</v>
      </c>
      <c r="L158" s="58">
        <v>10600</v>
      </c>
      <c r="M158" s="43">
        <f t="shared" si="61"/>
        <v>2748.3700000000008</v>
      </c>
      <c r="N158" s="38">
        <f t="shared" si="52"/>
        <v>0.25928018867924529</v>
      </c>
      <c r="O158" s="43">
        <f t="shared" si="64"/>
        <v>99.600000000000364</v>
      </c>
      <c r="P158" s="38">
        <f t="shared" si="65"/>
        <v>7.5176789996354021E-3</v>
      </c>
      <c r="R158" s="37">
        <v>44064</v>
      </c>
      <c r="S158" s="103"/>
      <c r="T158" s="101"/>
      <c r="U158" s="100"/>
      <c r="V158" s="102"/>
      <c r="W158" s="100"/>
      <c r="X158" s="102"/>
      <c r="Z158" s="37">
        <v>44064</v>
      </c>
      <c r="AA158" s="3">
        <f t="shared" si="50"/>
        <v>58213.310000000005</v>
      </c>
      <c r="AB158" s="43">
        <f t="shared" si="66"/>
        <v>44850.74</v>
      </c>
      <c r="AC158" s="3">
        <f t="shared" si="67"/>
        <v>13362.570000000005</v>
      </c>
      <c r="AD158" s="38">
        <f t="shared" si="53"/>
        <v>0.29793421468631309</v>
      </c>
      <c r="AE158" s="3">
        <f>AA158-AA157</f>
        <v>434.37000000000262</v>
      </c>
      <c r="AF158" s="38">
        <f>(AA158)/AA157-1</f>
        <v>7.5177910844332896E-3</v>
      </c>
      <c r="AG158" s="75"/>
      <c r="AH158" s="75"/>
    </row>
    <row r="159" spans="1:34" x14ac:dyDescent="0.45">
      <c r="A159" s="37">
        <v>44067</v>
      </c>
      <c r="B159" s="3">
        <v>45274.39</v>
      </c>
      <c r="C159" s="3">
        <v>35425.15</v>
      </c>
      <c r="D159" s="3">
        <v>34250.74</v>
      </c>
      <c r="E159" s="3">
        <f t="shared" si="46"/>
        <v>11023.650000000001</v>
      </c>
      <c r="F159" s="38">
        <f t="shared" si="47"/>
        <v>0.3218514402900492</v>
      </c>
      <c r="G159" s="41">
        <f>B159-B158</f>
        <v>409.44999999999709</v>
      </c>
      <c r="H159" s="38">
        <f>(B159)/B158-1</f>
        <v>9.1262798969529157E-3</v>
      </c>
      <c r="J159" s="37">
        <v>44067</v>
      </c>
      <c r="K159" s="3">
        <v>13470.2</v>
      </c>
      <c r="L159" s="58">
        <v>10600</v>
      </c>
      <c r="M159" s="43">
        <f t="shared" si="61"/>
        <v>2870.2000000000007</v>
      </c>
      <c r="N159" s="38">
        <f t="shared" si="52"/>
        <v>0.2707735849056605</v>
      </c>
      <c r="O159" s="43">
        <f t="shared" si="64"/>
        <v>121.82999999999993</v>
      </c>
      <c r="P159" s="38">
        <f t="shared" si="65"/>
        <v>9.1269570741596695E-3</v>
      </c>
      <c r="R159" s="37">
        <v>44067</v>
      </c>
      <c r="S159" s="103"/>
      <c r="T159" s="101"/>
      <c r="U159" s="100"/>
      <c r="V159" s="102"/>
      <c r="W159" s="100"/>
      <c r="X159" s="102"/>
      <c r="Z159" s="37">
        <v>44067</v>
      </c>
      <c r="AA159" s="3">
        <f t="shared" si="50"/>
        <v>58744.59</v>
      </c>
      <c r="AB159" s="43">
        <f t="shared" si="66"/>
        <v>44850.74</v>
      </c>
      <c r="AC159" s="3">
        <f t="shared" si="67"/>
        <v>13893.850000000002</v>
      </c>
      <c r="AD159" s="38">
        <f t="shared" si="53"/>
        <v>0.30977972715723312</v>
      </c>
      <c r="AE159" s="3">
        <f>AA159-AA158</f>
        <v>531.27999999999156</v>
      </c>
      <c r="AF159" s="38">
        <f>(AA159)/AA158-1</f>
        <v>9.1264351743611805E-3</v>
      </c>
      <c r="AG159" s="75"/>
      <c r="AH159" s="75"/>
    </row>
    <row r="160" spans="1:34" x14ac:dyDescent="0.45">
      <c r="A160" s="37">
        <v>44068</v>
      </c>
      <c r="B160" s="3">
        <v>45493.45</v>
      </c>
      <c r="C160" s="3">
        <v>35425.15</v>
      </c>
      <c r="D160" s="3">
        <v>34250.74</v>
      </c>
      <c r="E160" s="3">
        <f t="shared" si="46"/>
        <v>11242.71</v>
      </c>
      <c r="F160" s="38">
        <f t="shared" si="47"/>
        <v>0.32824721451273753</v>
      </c>
      <c r="G160" s="41">
        <f>B160-B159</f>
        <v>219.05999999999767</v>
      </c>
      <c r="H160" s="38">
        <f>(B160)/B159-1</f>
        <v>4.8384969957628865E-3</v>
      </c>
      <c r="J160" s="37">
        <v>44068</v>
      </c>
      <c r="K160" s="3">
        <v>13535.37</v>
      </c>
      <c r="L160" s="58">
        <v>10600</v>
      </c>
      <c r="M160" s="43">
        <f t="shared" si="61"/>
        <v>2935.3700000000008</v>
      </c>
      <c r="N160" s="38">
        <f t="shared" si="52"/>
        <v>0.27692169811320766</v>
      </c>
      <c r="O160" s="43">
        <f t="shared" si="64"/>
        <v>65.170000000000073</v>
      </c>
      <c r="P160" s="38">
        <f t="shared" si="65"/>
        <v>4.8380870365696271E-3</v>
      </c>
      <c r="R160" s="37">
        <v>44068</v>
      </c>
      <c r="S160" s="103"/>
      <c r="T160" s="101"/>
      <c r="U160" s="100"/>
      <c r="V160" s="102"/>
      <c r="W160" s="100"/>
      <c r="X160" s="102"/>
      <c r="Z160" s="37">
        <v>44068</v>
      </c>
      <c r="AA160" s="3">
        <f t="shared" si="50"/>
        <v>59028.82</v>
      </c>
      <c r="AB160" s="43">
        <f t="shared" si="66"/>
        <v>44850.74</v>
      </c>
      <c r="AC160" s="3">
        <f t="shared" si="67"/>
        <v>14178.08</v>
      </c>
      <c r="AD160" s="38">
        <f t="shared" si="53"/>
        <v>0.31611696930752986</v>
      </c>
      <c r="AE160" s="3">
        <f>AA160-AA159</f>
        <v>284.2300000000032</v>
      </c>
      <c r="AF160" s="38">
        <f>(AA160)/AA159-1</f>
        <v>4.8384029916628268E-3</v>
      </c>
      <c r="AG160" s="75"/>
      <c r="AH160" s="75"/>
    </row>
    <row r="161" spans="1:34" x14ac:dyDescent="0.45">
      <c r="A161" s="37">
        <v>44069</v>
      </c>
      <c r="B161" s="3">
        <v>46547.38</v>
      </c>
      <c r="C161" s="47">
        <f>C160+200</f>
        <v>35625.15</v>
      </c>
      <c r="D161" s="47">
        <f>D160+200</f>
        <v>34450.74</v>
      </c>
      <c r="E161" s="47">
        <f t="shared" si="46"/>
        <v>12096.64</v>
      </c>
      <c r="F161" s="38">
        <f t="shared" si="47"/>
        <v>0.35112859694740961</v>
      </c>
      <c r="G161" s="49">
        <f>B161-B160-200</f>
        <v>853.93000000000029</v>
      </c>
      <c r="H161" s="48">
        <f>(B161-200)/B160-1</f>
        <v>1.8770394419416414E-2</v>
      </c>
      <c r="J161" s="37">
        <v>44069</v>
      </c>
      <c r="K161" s="3">
        <v>13789.43</v>
      </c>
      <c r="L161" s="58">
        <v>10600</v>
      </c>
      <c r="M161" s="43">
        <f t="shared" si="61"/>
        <v>3189.4300000000003</v>
      </c>
      <c r="N161" s="38">
        <f t="shared" si="52"/>
        <v>0.30088962264150942</v>
      </c>
      <c r="O161" s="43">
        <f t="shared" si="64"/>
        <v>254.05999999999949</v>
      </c>
      <c r="P161" s="38">
        <f t="shared" si="65"/>
        <v>1.8770081645348435E-2</v>
      </c>
      <c r="R161" s="37">
        <v>44069</v>
      </c>
      <c r="S161" s="103"/>
      <c r="T161" s="101"/>
      <c r="U161" s="100"/>
      <c r="V161" s="102"/>
      <c r="W161" s="100"/>
      <c r="X161" s="102"/>
      <c r="Z161" s="37">
        <v>44069</v>
      </c>
      <c r="AA161" s="3">
        <f t="shared" si="50"/>
        <v>60336.81</v>
      </c>
      <c r="AB161" s="43">
        <f t="shared" si="66"/>
        <v>45050.74</v>
      </c>
      <c r="AC161" s="3">
        <f t="shared" si="67"/>
        <v>15286.07</v>
      </c>
      <c r="AD161" s="38">
        <f t="shared" si="53"/>
        <v>0.33930785598638336</v>
      </c>
      <c r="AE161" s="47">
        <f>AA161-AA160-200</f>
        <v>1107.989999999998</v>
      </c>
      <c r="AF161" s="48">
        <f>(AA161-200)/AA160-1</f>
        <v>1.8770322699996234E-2</v>
      </c>
      <c r="AG161" s="75"/>
      <c r="AH161" s="75"/>
    </row>
    <row r="162" spans="1:34" x14ac:dyDescent="0.45">
      <c r="A162" s="37">
        <v>44070</v>
      </c>
      <c r="B162" s="3">
        <v>46290.82</v>
      </c>
      <c r="C162" s="3">
        <v>35625.15</v>
      </c>
      <c r="D162" s="3">
        <v>34450.74</v>
      </c>
      <c r="E162" s="3">
        <f t="shared" si="46"/>
        <v>11840.080000000002</v>
      </c>
      <c r="F162" s="38">
        <f t="shared" si="47"/>
        <v>0.34368144196612338</v>
      </c>
      <c r="G162" s="41">
        <f>B162-B161</f>
        <v>-256.55999999999767</v>
      </c>
      <c r="H162" s="38">
        <f>(B162)/B161-1</f>
        <v>-5.511803242201796E-3</v>
      </c>
      <c r="J162" s="37">
        <v>44070</v>
      </c>
      <c r="K162" s="3">
        <v>13713.43</v>
      </c>
      <c r="L162" s="58">
        <v>10600</v>
      </c>
      <c r="M162" s="43">
        <f t="shared" si="61"/>
        <v>3113.4300000000003</v>
      </c>
      <c r="N162" s="38">
        <f t="shared" si="52"/>
        <v>0.29371981132075464</v>
      </c>
      <c r="O162" s="43">
        <f t="shared" si="64"/>
        <v>-76</v>
      </c>
      <c r="P162" s="38">
        <f t="shared" si="65"/>
        <v>-5.5114678416728902E-3</v>
      </c>
      <c r="R162" s="37">
        <v>44070</v>
      </c>
      <c r="S162" s="103"/>
      <c r="T162" s="101"/>
      <c r="U162" s="100"/>
      <c r="V162" s="102"/>
      <c r="W162" s="100"/>
      <c r="X162" s="102"/>
      <c r="Z162" s="37">
        <v>44070</v>
      </c>
      <c r="AA162" s="3">
        <f t="shared" si="50"/>
        <v>60004.25</v>
      </c>
      <c r="AB162" s="43">
        <f t="shared" si="66"/>
        <v>45050.74</v>
      </c>
      <c r="AC162" s="3">
        <f t="shared" si="67"/>
        <v>14953.510000000002</v>
      </c>
      <c r="AD162" s="38">
        <f t="shared" si="53"/>
        <v>0.33192595726507501</v>
      </c>
      <c r="AE162" s="3">
        <f>AA162-AA161</f>
        <v>-332.55999999999767</v>
      </c>
      <c r="AF162" s="38">
        <f>(AA162)/AA161-1</f>
        <v>-5.5117265894567558E-3</v>
      </c>
      <c r="AG162" s="75"/>
      <c r="AH162" s="75"/>
    </row>
    <row r="163" spans="1:34" x14ac:dyDescent="0.45">
      <c r="A163" s="37">
        <v>44071</v>
      </c>
      <c r="B163" s="3">
        <v>46467.55</v>
      </c>
      <c r="C163" s="3">
        <v>35625.15</v>
      </c>
      <c r="D163" s="3">
        <v>34450.74</v>
      </c>
      <c r="E163" s="3">
        <f t="shared" si="46"/>
        <v>12016.810000000005</v>
      </c>
      <c r="F163" s="38">
        <f t="shared" si="47"/>
        <v>0.34881137531443462</v>
      </c>
      <c r="G163" s="41">
        <f>B163-B162</f>
        <v>176.7300000000032</v>
      </c>
      <c r="H163" s="38">
        <f>(B163)/B162-1</f>
        <v>3.8178196022451427E-3</v>
      </c>
      <c r="J163" s="37">
        <v>44071</v>
      </c>
      <c r="K163" s="3">
        <v>13765.78</v>
      </c>
      <c r="L163" s="58">
        <v>10600</v>
      </c>
      <c r="M163" s="43">
        <f t="shared" si="61"/>
        <v>3165.7800000000007</v>
      </c>
      <c r="N163" s="38">
        <f t="shared" si="52"/>
        <v>0.29865849056603788</v>
      </c>
      <c r="O163" s="43">
        <f t="shared" si="64"/>
        <v>52.350000000000364</v>
      </c>
      <c r="P163" s="38">
        <f t="shared" si="65"/>
        <v>3.8174256914571547E-3</v>
      </c>
      <c r="R163" s="37">
        <v>44071</v>
      </c>
      <c r="S163" s="103"/>
      <c r="T163" s="101"/>
      <c r="U163" s="100"/>
      <c r="V163" s="102"/>
      <c r="W163" s="100"/>
      <c r="X163" s="102"/>
      <c r="Z163" s="37">
        <v>44071</v>
      </c>
      <c r="AA163" s="3">
        <f t="shared" si="50"/>
        <v>60233.33</v>
      </c>
      <c r="AB163" s="43">
        <f t="shared" si="66"/>
        <v>45050.74</v>
      </c>
      <c r="AC163" s="3">
        <f t="shared" si="67"/>
        <v>15182.590000000006</v>
      </c>
      <c r="AD163" s="38">
        <f t="shared" si="53"/>
        <v>0.33701089038715026</v>
      </c>
      <c r="AE163" s="3">
        <f>AA163-AA162</f>
        <v>229.08000000000175</v>
      </c>
      <c r="AF163" s="38">
        <f>(AA163)/AA162-1</f>
        <v>3.8177295774883824E-3</v>
      </c>
      <c r="AG163" s="75"/>
      <c r="AH163" s="75"/>
    </row>
    <row r="164" spans="1:34" x14ac:dyDescent="0.45">
      <c r="A164" s="37">
        <v>44074</v>
      </c>
      <c r="B164" s="3">
        <v>46698.41</v>
      </c>
      <c r="C164" s="3">
        <v>35625.15</v>
      </c>
      <c r="D164" s="3">
        <v>34450.74</v>
      </c>
      <c r="E164" s="3">
        <f t="shared" si="46"/>
        <v>12247.670000000006</v>
      </c>
      <c r="F164" s="38">
        <f t="shared" si="47"/>
        <v>0.35551253761167412</v>
      </c>
      <c r="G164" s="41">
        <f>B164-B163</f>
        <v>230.86000000000058</v>
      </c>
      <c r="H164" s="38">
        <f>(B164)/B163-1</f>
        <v>4.9681982372644651E-3</v>
      </c>
      <c r="J164" s="37">
        <v>44074</v>
      </c>
      <c r="K164" s="3">
        <v>13834.18</v>
      </c>
      <c r="L164" s="58">
        <v>10600</v>
      </c>
      <c r="M164" s="43">
        <f t="shared" si="61"/>
        <v>3234.1800000000003</v>
      </c>
      <c r="N164" s="38">
        <f t="shared" si="52"/>
        <v>0.30511132075471692</v>
      </c>
      <c r="O164" s="43">
        <f t="shared" si="64"/>
        <v>68.399999999999636</v>
      </c>
      <c r="P164" s="38">
        <f t="shared" si="65"/>
        <v>4.9688430295995456E-3</v>
      </c>
      <c r="R164" s="37">
        <v>44074</v>
      </c>
      <c r="S164" s="103"/>
      <c r="T164" s="101"/>
      <c r="U164" s="100"/>
      <c r="V164" s="102"/>
      <c r="W164" s="100"/>
      <c r="X164" s="102"/>
      <c r="Z164" s="37">
        <v>44074</v>
      </c>
      <c r="AA164" s="3">
        <f t="shared" si="50"/>
        <v>60532.590000000004</v>
      </c>
      <c r="AB164" s="43">
        <f t="shared" si="66"/>
        <v>45050.74</v>
      </c>
      <c r="AC164" s="3">
        <f t="shared" si="67"/>
        <v>15481.850000000006</v>
      </c>
      <c r="AD164" s="38">
        <f t="shared" si="53"/>
        <v>0.34365362255980725</v>
      </c>
      <c r="AE164" s="3">
        <f>AA164-AA163</f>
        <v>299.26000000000204</v>
      </c>
      <c r="AF164" s="38">
        <f>(AA164)/AA163-1</f>
        <v>4.9683455986910818E-3</v>
      </c>
      <c r="AG164" s="75"/>
      <c r="AH164" s="75"/>
    </row>
    <row r="165" spans="1:34" x14ac:dyDescent="0.45">
      <c r="A165" s="37">
        <v>44075</v>
      </c>
      <c r="B165" s="3">
        <v>47526.54</v>
      </c>
      <c r="C165" s="3">
        <v>35625.15</v>
      </c>
      <c r="D165" s="3">
        <v>34450.74</v>
      </c>
      <c r="E165" s="3">
        <f t="shared" si="46"/>
        <v>13075.800000000003</v>
      </c>
      <c r="F165" s="38">
        <f t="shared" si="47"/>
        <v>0.37955062794006755</v>
      </c>
      <c r="G165" s="41">
        <f>B165-B164</f>
        <v>828.12999999999738</v>
      </c>
      <c r="H165" s="38">
        <f>(B165)/B164-1</f>
        <v>1.7733580222538459E-2</v>
      </c>
      <c r="J165" s="37">
        <v>44075</v>
      </c>
      <c r="K165" s="3">
        <v>14079.51</v>
      </c>
      <c r="L165" s="58">
        <v>10600</v>
      </c>
      <c r="M165" s="43">
        <f t="shared" si="61"/>
        <v>3479.51</v>
      </c>
      <c r="N165" s="38">
        <f t="shared" si="52"/>
        <v>0.32825566037735854</v>
      </c>
      <c r="O165" s="43">
        <f t="shared" si="64"/>
        <v>245.32999999999993</v>
      </c>
      <c r="P165" s="38">
        <f t="shared" si="65"/>
        <v>1.7733613412576732E-2</v>
      </c>
      <c r="R165" s="37">
        <v>44075</v>
      </c>
      <c r="S165" s="103"/>
      <c r="T165" s="101"/>
      <c r="U165" s="100"/>
      <c r="V165" s="102"/>
      <c r="W165" s="100"/>
      <c r="X165" s="102"/>
      <c r="Z165" s="37">
        <v>44075</v>
      </c>
      <c r="AA165" s="3">
        <f t="shared" si="50"/>
        <v>61606.05</v>
      </c>
      <c r="AB165" s="43">
        <f t="shared" si="66"/>
        <v>45050.74</v>
      </c>
      <c r="AC165" s="3">
        <f t="shared" si="67"/>
        <v>16555.310000000005</v>
      </c>
      <c r="AD165" s="38">
        <f t="shared" si="53"/>
        <v>0.3674814220587721</v>
      </c>
      <c r="AE165" s="3">
        <f>AA165-AA164</f>
        <v>1073.4599999999991</v>
      </c>
      <c r="AF165" s="38">
        <f>(AA165)/AA164-1</f>
        <v>1.7733587807823747E-2</v>
      </c>
      <c r="AG165" s="75"/>
      <c r="AH165" s="75"/>
    </row>
    <row r="166" spans="1:34" x14ac:dyDescent="0.45">
      <c r="A166" s="37">
        <v>44076</v>
      </c>
      <c r="B166" s="3">
        <v>48113.1</v>
      </c>
      <c r="C166" s="47">
        <f>C165+200</f>
        <v>35825.15</v>
      </c>
      <c r="D166" s="47">
        <f>D165+200</f>
        <v>34650.74</v>
      </c>
      <c r="E166" s="47">
        <f t="shared" si="46"/>
        <v>13462.36</v>
      </c>
      <c r="F166" s="38">
        <f t="shared" si="47"/>
        <v>0.38851580081695225</v>
      </c>
      <c r="G166" s="49">
        <f>B166-B165-200</f>
        <v>386.55999999999767</v>
      </c>
      <c r="H166" s="48">
        <f>(B166-200)/B165-1</f>
        <v>8.1335607431132217E-3</v>
      </c>
      <c r="J166" s="37">
        <v>44076</v>
      </c>
      <c r="K166" s="3">
        <v>14194.02</v>
      </c>
      <c r="L166" s="58">
        <v>10600</v>
      </c>
      <c r="M166" s="43">
        <f t="shared" si="61"/>
        <v>3594.0200000000004</v>
      </c>
      <c r="N166" s="38">
        <f t="shared" si="52"/>
        <v>0.33905849056603787</v>
      </c>
      <c r="O166" s="43">
        <f t="shared" si="64"/>
        <v>114.51000000000022</v>
      </c>
      <c r="P166" s="38">
        <f t="shared" si="65"/>
        <v>8.1330955409670835E-3</v>
      </c>
      <c r="R166" s="37">
        <v>44076</v>
      </c>
      <c r="S166" s="103"/>
      <c r="T166" s="101"/>
      <c r="U166" s="100"/>
      <c r="V166" s="102"/>
      <c r="W166" s="100"/>
      <c r="X166" s="102"/>
      <c r="Z166" s="37">
        <v>44076</v>
      </c>
      <c r="AA166" s="3">
        <f t="shared" si="50"/>
        <v>62307.119999999995</v>
      </c>
      <c r="AB166" s="43">
        <f t="shared" si="66"/>
        <v>45250.74</v>
      </c>
      <c r="AC166" s="3">
        <f t="shared" si="67"/>
        <v>17056.38</v>
      </c>
      <c r="AD166" s="38">
        <f t="shared" si="53"/>
        <v>0.37693041041980746</v>
      </c>
      <c r="AE166" s="47">
        <f>AA166-AA165-200</f>
        <v>501.06999999999243</v>
      </c>
      <c r="AF166" s="48">
        <f>(AA166-200)/AA165-1</f>
        <v>8.1334544253364172E-3</v>
      </c>
      <c r="AG166" s="75"/>
      <c r="AH166" s="75"/>
    </row>
    <row r="167" spans="1:34" x14ac:dyDescent="0.45">
      <c r="A167" s="37">
        <v>44077</v>
      </c>
      <c r="B167" s="3">
        <v>45883.95</v>
      </c>
      <c r="C167" s="3">
        <v>35825.15</v>
      </c>
      <c r="D167" s="3">
        <v>34650.74</v>
      </c>
      <c r="E167" s="3">
        <f t="shared" si="46"/>
        <v>11233.21</v>
      </c>
      <c r="F167" s="38">
        <f t="shared" si="47"/>
        <v>0.32418384138405121</v>
      </c>
      <c r="G167" s="41">
        <f>B167-B166</f>
        <v>-2229.1500000000015</v>
      </c>
      <c r="H167" s="38">
        <f>(B167)/B166-1</f>
        <v>-4.6331456505608659E-2</v>
      </c>
      <c r="J167" s="37">
        <v>44077</v>
      </c>
      <c r="K167" s="3">
        <v>13536.39</v>
      </c>
      <c r="L167" s="58">
        <v>10600</v>
      </c>
      <c r="M167" s="43">
        <f t="shared" si="61"/>
        <v>2936.3899999999994</v>
      </c>
      <c r="N167" s="38">
        <f t="shared" si="52"/>
        <v>0.27701792452830176</v>
      </c>
      <c r="O167" s="43">
        <f t="shared" si="64"/>
        <v>-657.63000000000102</v>
      </c>
      <c r="P167" s="38">
        <f t="shared" si="65"/>
        <v>-4.6331483258442718E-2</v>
      </c>
      <c r="R167" s="37">
        <v>44077</v>
      </c>
      <c r="S167" s="103"/>
      <c r="T167" s="101"/>
      <c r="U167" s="100"/>
      <c r="V167" s="102"/>
      <c r="W167" s="100"/>
      <c r="X167" s="102"/>
      <c r="Z167" s="37">
        <v>44077</v>
      </c>
      <c r="AA167" s="3">
        <f t="shared" si="50"/>
        <v>59420.34</v>
      </c>
      <c r="AB167" s="43">
        <f t="shared" si="66"/>
        <v>45250.74</v>
      </c>
      <c r="AC167" s="3">
        <f t="shared" si="67"/>
        <v>14169.599999999999</v>
      </c>
      <c r="AD167" s="38">
        <f t="shared" si="53"/>
        <v>0.31313521060650062</v>
      </c>
      <c r="AE167" s="3">
        <f t="shared" ref="AE167:AE173" si="68">AA167-AA166</f>
        <v>-2886.7799999999988</v>
      </c>
      <c r="AF167" s="38">
        <f t="shared" ref="AF167:AF173" si="69">(AA167)/AA166-1</f>
        <v>-4.6331462600100903E-2</v>
      </c>
      <c r="AG167" s="75"/>
      <c r="AH167" s="75"/>
    </row>
    <row r="168" spans="1:34" x14ac:dyDescent="0.45">
      <c r="A168" s="37">
        <v>44078</v>
      </c>
      <c r="B168" s="3">
        <v>45062.76</v>
      </c>
      <c r="C168" s="3">
        <v>35825.15</v>
      </c>
      <c r="D168" s="3">
        <v>34650.74</v>
      </c>
      <c r="E168" s="3">
        <f t="shared" si="46"/>
        <v>10412.020000000004</v>
      </c>
      <c r="F168" s="38">
        <f t="shared" si="47"/>
        <v>0.30048478041161619</v>
      </c>
      <c r="G168" s="41">
        <f>B168-B167</f>
        <v>-821.18999999999505</v>
      </c>
      <c r="H168" s="38">
        <f>(B168)/B167-1</f>
        <v>-1.7897107812208768E-2</v>
      </c>
      <c r="J168" s="37">
        <v>44078</v>
      </c>
      <c r="K168" s="3">
        <v>13294.13</v>
      </c>
      <c r="L168" s="58">
        <v>10600</v>
      </c>
      <c r="M168" s="43">
        <f t="shared" si="61"/>
        <v>2694.1299999999992</v>
      </c>
      <c r="N168" s="38">
        <f t="shared" si="52"/>
        <v>0.25416320754716981</v>
      </c>
      <c r="O168" s="43">
        <f t="shared" si="64"/>
        <v>-242.26000000000022</v>
      </c>
      <c r="P168" s="38">
        <f t="shared" si="65"/>
        <v>-1.7896942981105002E-2</v>
      </c>
      <c r="R168" s="37">
        <v>44078</v>
      </c>
      <c r="S168" s="103"/>
      <c r="T168" s="101"/>
      <c r="U168" s="100"/>
      <c r="V168" s="102"/>
      <c r="W168" s="100"/>
      <c r="X168" s="102"/>
      <c r="Z168" s="37">
        <v>44078</v>
      </c>
      <c r="AA168" s="3">
        <f t="shared" si="50"/>
        <v>58356.89</v>
      </c>
      <c r="AB168" s="43">
        <f t="shared" si="66"/>
        <v>45250.74</v>
      </c>
      <c r="AC168" s="3">
        <f t="shared" si="67"/>
        <v>13106.150000000003</v>
      </c>
      <c r="AD168" s="38">
        <f t="shared" si="53"/>
        <v>0.28963393747814958</v>
      </c>
      <c r="AE168" s="3">
        <f t="shared" si="68"/>
        <v>-1063.4499999999971</v>
      </c>
      <c r="AF168" s="38">
        <f t="shared" si="69"/>
        <v>-1.7897070262472337E-2</v>
      </c>
      <c r="AG168" s="75"/>
      <c r="AH168" s="75"/>
    </row>
    <row r="169" spans="1:34" x14ac:dyDescent="0.45">
      <c r="A169" s="37">
        <v>44082</v>
      </c>
      <c r="B169" s="3">
        <v>43488.93</v>
      </c>
      <c r="C169" s="3">
        <v>35825.15</v>
      </c>
      <c r="D169" s="3">
        <v>34650.74</v>
      </c>
      <c r="E169" s="3">
        <f t="shared" si="46"/>
        <v>8838.1900000000023</v>
      </c>
      <c r="F169" s="38">
        <f t="shared" si="47"/>
        <v>0.25506497119542049</v>
      </c>
      <c r="G169" s="41">
        <f>B169-B168</f>
        <v>-1573.8300000000017</v>
      </c>
      <c r="H169" s="38">
        <f>(B169)/B168-1</f>
        <v>-3.4925290861012592E-2</v>
      </c>
      <c r="J169" s="37">
        <v>44082</v>
      </c>
      <c r="K169" s="3">
        <v>12829.83</v>
      </c>
      <c r="L169" s="58">
        <v>10600</v>
      </c>
      <c r="M169" s="43">
        <f t="shared" si="61"/>
        <v>2229.83</v>
      </c>
      <c r="N169" s="38">
        <f t="shared" si="52"/>
        <v>0.21036132075471703</v>
      </c>
      <c r="O169" s="43">
        <f t="shared" si="64"/>
        <v>-464.29999999999927</v>
      </c>
      <c r="P169" s="38">
        <f t="shared" si="65"/>
        <v>-3.4925188786328998E-2</v>
      </c>
      <c r="R169" s="37">
        <v>44082</v>
      </c>
      <c r="S169" s="103"/>
      <c r="T169" s="101"/>
      <c r="U169" s="100"/>
      <c r="V169" s="102"/>
      <c r="W169" s="100"/>
      <c r="X169" s="102"/>
      <c r="Z169" s="37">
        <v>44082</v>
      </c>
      <c r="AA169" s="3">
        <f t="shared" si="50"/>
        <v>56318.76</v>
      </c>
      <c r="AB169" s="43">
        <f t="shared" si="66"/>
        <v>45250.74</v>
      </c>
      <c r="AC169" s="3">
        <f t="shared" si="67"/>
        <v>11068.020000000002</v>
      </c>
      <c r="AD169" s="38">
        <f t="shared" si="53"/>
        <v>0.24459312709582215</v>
      </c>
      <c r="AE169" s="3">
        <f t="shared" si="68"/>
        <v>-2038.1299999999974</v>
      </c>
      <c r="AF169" s="38">
        <f t="shared" si="69"/>
        <v>-3.4925267607646582E-2</v>
      </c>
      <c r="AG169" s="75"/>
      <c r="AH169" s="75"/>
    </row>
    <row r="170" spans="1:34" x14ac:dyDescent="0.45">
      <c r="A170" s="37">
        <v>44083</v>
      </c>
      <c r="B170" s="3">
        <v>44717.89</v>
      </c>
      <c r="C170" s="47">
        <f>C169+200</f>
        <v>36025.15</v>
      </c>
      <c r="D170" s="47">
        <f>D169+200</f>
        <v>34850.74</v>
      </c>
      <c r="E170" s="47">
        <f t="shared" si="46"/>
        <v>9867.1500000000015</v>
      </c>
      <c r="F170" s="38">
        <f t="shared" si="47"/>
        <v>0.28312598240381703</v>
      </c>
      <c r="G170" s="49">
        <f>B170-B169-200</f>
        <v>1028.9599999999991</v>
      </c>
      <c r="H170" s="48">
        <f>(B170-200)/B169-1</f>
        <v>2.3660274005361748E-2</v>
      </c>
      <c r="J170" s="37">
        <v>44083</v>
      </c>
      <c r="K170" s="3">
        <v>13133.39</v>
      </c>
      <c r="L170" s="58">
        <v>10600</v>
      </c>
      <c r="M170" s="43">
        <f t="shared" si="61"/>
        <v>2533.3899999999994</v>
      </c>
      <c r="N170" s="38">
        <f t="shared" si="52"/>
        <v>0.23899905660377363</v>
      </c>
      <c r="O170" s="43">
        <f t="shared" si="64"/>
        <v>303.55999999999949</v>
      </c>
      <c r="P170" s="38">
        <f t="shared" si="65"/>
        <v>2.366048497914619E-2</v>
      </c>
      <c r="R170" s="37">
        <v>44083</v>
      </c>
      <c r="S170" s="103"/>
      <c r="T170" s="101"/>
      <c r="U170" s="100"/>
      <c r="V170" s="102"/>
      <c r="W170" s="100"/>
      <c r="X170" s="102"/>
      <c r="Z170" s="37">
        <v>44083</v>
      </c>
      <c r="AA170" s="3">
        <f t="shared" si="50"/>
        <v>57851.28</v>
      </c>
      <c r="AB170" s="43">
        <f t="shared" si="66"/>
        <v>45450.74</v>
      </c>
      <c r="AC170" s="3">
        <f t="shared" si="67"/>
        <v>12400.54</v>
      </c>
      <c r="AD170" s="38">
        <f t="shared" si="53"/>
        <v>0.27283472172290257</v>
      </c>
      <c r="AE170" s="47">
        <f>AA170-AA169-200</f>
        <v>1332.5199999999968</v>
      </c>
      <c r="AF170" s="48">
        <f t="shared" si="69"/>
        <v>2.7211536617638643E-2</v>
      </c>
      <c r="AG170" s="75"/>
      <c r="AH170" s="75"/>
    </row>
    <row r="171" spans="1:34" x14ac:dyDescent="0.45">
      <c r="A171" s="37">
        <v>44084</v>
      </c>
      <c r="B171" s="3">
        <v>43904.31</v>
      </c>
      <c r="C171" s="3">
        <v>36025.15</v>
      </c>
      <c r="D171" s="3">
        <v>34850.74</v>
      </c>
      <c r="E171" s="3">
        <f t="shared" si="46"/>
        <v>9053.57</v>
      </c>
      <c r="F171" s="38">
        <f t="shared" si="47"/>
        <v>0.25978128441462078</v>
      </c>
      <c r="G171" s="41">
        <f>B171-B170</f>
        <v>-813.58000000000175</v>
      </c>
      <c r="H171" s="38">
        <f>(B171)/B170-1</f>
        <v>-1.8193613339090975E-2</v>
      </c>
      <c r="J171" s="37">
        <v>44084</v>
      </c>
      <c r="K171" s="3">
        <v>12894.44</v>
      </c>
      <c r="L171" s="58">
        <v>10600</v>
      </c>
      <c r="M171" s="43">
        <f t="shared" si="61"/>
        <v>2294.4400000000005</v>
      </c>
      <c r="N171" s="38">
        <f t="shared" si="52"/>
        <v>0.21645660377358489</v>
      </c>
      <c r="O171" s="43">
        <f t="shared" si="64"/>
        <v>-238.94999999999891</v>
      </c>
      <c r="P171" s="38">
        <f t="shared" si="65"/>
        <v>-1.8194083934155558E-2</v>
      </c>
      <c r="R171" s="37">
        <v>44084</v>
      </c>
      <c r="S171" s="103"/>
      <c r="T171" s="101"/>
      <c r="U171" s="100"/>
      <c r="V171" s="102"/>
      <c r="W171" s="100"/>
      <c r="X171" s="102"/>
      <c r="Z171" s="37">
        <v>44084</v>
      </c>
      <c r="AA171" s="3">
        <f t="shared" si="50"/>
        <v>56798.75</v>
      </c>
      <c r="AB171" s="43">
        <f t="shared" si="66"/>
        <v>45450.74</v>
      </c>
      <c r="AC171" s="3">
        <f t="shared" si="67"/>
        <v>11348.01</v>
      </c>
      <c r="AD171" s="38">
        <f t="shared" si="53"/>
        <v>0.2496771229687349</v>
      </c>
      <c r="AE171" s="3">
        <f t="shared" si="68"/>
        <v>-1052.5299999999988</v>
      </c>
      <c r="AF171" s="38">
        <f t="shared" si="69"/>
        <v>-1.8193720173520722E-2</v>
      </c>
      <c r="AG171" s="75"/>
      <c r="AH171" s="75"/>
    </row>
    <row r="172" spans="1:34" x14ac:dyDescent="0.45">
      <c r="A172" s="37">
        <v>44085</v>
      </c>
      <c r="B172" s="3">
        <v>43602.92</v>
      </c>
      <c r="C172" s="3">
        <v>36025.15</v>
      </c>
      <c r="D172" s="3">
        <v>34850.74</v>
      </c>
      <c r="E172" s="3">
        <f t="shared" si="46"/>
        <v>8752.18</v>
      </c>
      <c r="F172" s="38">
        <f t="shared" si="47"/>
        <v>0.2511332614458115</v>
      </c>
      <c r="G172" s="41">
        <f>B172-B171</f>
        <v>-301.38999999999942</v>
      </c>
      <c r="H172" s="38">
        <f>(B172)/B171-1</f>
        <v>-6.8647018937320059E-3</v>
      </c>
      <c r="J172" s="37">
        <v>44085</v>
      </c>
      <c r="K172" s="3">
        <v>12805.93</v>
      </c>
      <c r="L172" s="58">
        <v>10600</v>
      </c>
      <c r="M172" s="43">
        <f t="shared" si="61"/>
        <v>2205.9300000000003</v>
      </c>
      <c r="N172" s="38">
        <f t="shared" si="52"/>
        <v>0.20810660377358503</v>
      </c>
      <c r="O172" s="43">
        <f t="shared" si="64"/>
        <v>-88.510000000000218</v>
      </c>
      <c r="P172" s="38">
        <f t="shared" si="65"/>
        <v>-6.8641988329853909E-3</v>
      </c>
      <c r="R172" s="37">
        <v>44085</v>
      </c>
      <c r="S172" s="103"/>
      <c r="T172" s="101"/>
      <c r="U172" s="100"/>
      <c r="V172" s="102"/>
      <c r="W172" s="100"/>
      <c r="X172" s="102"/>
      <c r="Z172" s="37">
        <v>44085</v>
      </c>
      <c r="AA172" s="3">
        <f t="shared" si="50"/>
        <v>56408.85</v>
      </c>
      <c r="AB172" s="43">
        <f t="shared" si="66"/>
        <v>45450.74</v>
      </c>
      <c r="AC172" s="3">
        <f t="shared" si="67"/>
        <v>10958.11</v>
      </c>
      <c r="AD172" s="38">
        <f t="shared" si="53"/>
        <v>0.24109860477519174</v>
      </c>
      <c r="AE172" s="3">
        <f t="shared" si="68"/>
        <v>-389.90000000000146</v>
      </c>
      <c r="AF172" s="38">
        <f t="shared" si="69"/>
        <v>-6.8645876889896762E-3</v>
      </c>
      <c r="AG172" s="75"/>
      <c r="AH172" s="75"/>
    </row>
    <row r="173" spans="1:34" x14ac:dyDescent="0.45">
      <c r="A173" s="37">
        <v>44088</v>
      </c>
      <c r="B173" s="3">
        <v>44330.06</v>
      </c>
      <c r="C173" s="3">
        <v>36025.15</v>
      </c>
      <c r="D173" s="3">
        <v>34850.74</v>
      </c>
      <c r="E173" s="3">
        <f t="shared" si="46"/>
        <v>9479.32</v>
      </c>
      <c r="F173" s="38">
        <f t="shared" si="47"/>
        <v>0.27199766776831713</v>
      </c>
      <c r="G173" s="41">
        <f>B173-B172</f>
        <v>727.13999999999942</v>
      </c>
      <c r="H173" s="38">
        <f>(B173)/B172-1</f>
        <v>1.6676406075556427E-2</v>
      </c>
      <c r="J173" s="37">
        <v>44088</v>
      </c>
      <c r="K173" s="3">
        <v>13019.48</v>
      </c>
      <c r="L173" s="58">
        <v>10600</v>
      </c>
      <c r="M173" s="43">
        <f t="shared" si="61"/>
        <v>2419.4799999999996</v>
      </c>
      <c r="N173" s="38">
        <f t="shared" si="52"/>
        <v>0.22825283018867926</v>
      </c>
      <c r="O173" s="43">
        <f t="shared" si="64"/>
        <v>213.54999999999927</v>
      </c>
      <c r="P173" s="38">
        <f t="shared" si="65"/>
        <v>1.6675868132966398E-2</v>
      </c>
      <c r="R173" s="37">
        <v>44088</v>
      </c>
      <c r="S173" s="103"/>
      <c r="T173" s="101"/>
      <c r="U173" s="100"/>
      <c r="V173" s="102"/>
      <c r="W173" s="100"/>
      <c r="X173" s="102"/>
      <c r="Z173" s="37">
        <v>44088</v>
      </c>
      <c r="AA173" s="3">
        <f t="shared" si="50"/>
        <v>57349.539999999994</v>
      </c>
      <c r="AB173" s="43">
        <f t="shared" si="66"/>
        <v>45450.74</v>
      </c>
      <c r="AC173" s="3">
        <f t="shared" si="67"/>
        <v>11898.8</v>
      </c>
      <c r="AD173" s="38">
        <f t="shared" si="53"/>
        <v>0.26179551752072672</v>
      </c>
      <c r="AE173" s="3">
        <f t="shared" si="68"/>
        <v>940.68999999999505</v>
      </c>
      <c r="AF173" s="38">
        <f t="shared" si="69"/>
        <v>1.6676283951897464E-2</v>
      </c>
      <c r="AG173" s="75"/>
      <c r="AH173" s="75"/>
    </row>
    <row r="174" spans="1:34" x14ac:dyDescent="0.45">
      <c r="A174" s="37">
        <v>44089</v>
      </c>
      <c r="B174" s="3">
        <v>45000.33</v>
      </c>
      <c r="C174" s="3">
        <v>36025.15</v>
      </c>
      <c r="D174" s="3">
        <v>34850.74</v>
      </c>
      <c r="E174" s="3">
        <f t="shared" si="46"/>
        <v>10149.590000000004</v>
      </c>
      <c r="F174" s="38">
        <f t="shared" si="47"/>
        <v>0.29123025795148116</v>
      </c>
      <c r="G174" s="41">
        <f>B174-B173</f>
        <v>670.27000000000407</v>
      </c>
      <c r="H174" s="38">
        <f>(B174)/B173-1</f>
        <v>1.5119988558553787E-2</v>
      </c>
      <c r="J174" s="37">
        <v>44089</v>
      </c>
      <c r="K174" s="3">
        <v>13616.34</v>
      </c>
      <c r="L174" s="57">
        <f>L173+400</f>
        <v>11000</v>
      </c>
      <c r="M174" s="43">
        <f t="shared" si="61"/>
        <v>2616.34</v>
      </c>
      <c r="N174" s="38">
        <f t="shared" si="52"/>
        <v>0.2378490909090909</v>
      </c>
      <c r="O174" s="50">
        <f>K174-K173-400</f>
        <v>196.86000000000058</v>
      </c>
      <c r="P174" s="51">
        <f>(K174-400)/K173-1</f>
        <v>1.5120419555926912E-2</v>
      </c>
      <c r="R174" s="37">
        <v>44089</v>
      </c>
      <c r="S174" s="103"/>
      <c r="T174" s="101"/>
      <c r="U174" s="100"/>
      <c r="V174" s="102"/>
      <c r="W174" s="100"/>
      <c r="X174" s="102"/>
      <c r="Z174" s="37">
        <v>44089</v>
      </c>
      <c r="AA174" s="3">
        <f t="shared" si="50"/>
        <v>58616.67</v>
      </c>
      <c r="AB174" s="50">
        <f>AB173+400</f>
        <v>45850.74</v>
      </c>
      <c r="AC174" s="3">
        <f t="shared" si="67"/>
        <v>12765.930000000004</v>
      </c>
      <c r="AD174" s="38">
        <f t="shared" si="53"/>
        <v>0.27842364158135724</v>
      </c>
      <c r="AE174" s="50">
        <f>AA174-AA173-400</f>
        <v>867.13000000000466</v>
      </c>
      <c r="AF174" s="51">
        <f>(AA174-400)/AA173-1</f>
        <v>1.5120086403483057E-2</v>
      </c>
      <c r="AG174" s="75"/>
      <c r="AH174" s="75"/>
    </row>
    <row r="175" spans="1:34" x14ac:dyDescent="0.45">
      <c r="A175" s="37">
        <v>44090</v>
      </c>
      <c r="B175" s="3">
        <v>44417.19</v>
      </c>
      <c r="C175" s="47">
        <f>C174+200</f>
        <v>36225.15</v>
      </c>
      <c r="D175" s="47">
        <f>D174+200</f>
        <v>35050.74</v>
      </c>
      <c r="E175" s="47">
        <f t="shared" si="46"/>
        <v>9366.4500000000044</v>
      </c>
      <c r="F175" s="38">
        <f t="shared" si="47"/>
        <v>0.26722545658094532</v>
      </c>
      <c r="G175" s="49">
        <f>B175-B174-200</f>
        <v>-783.13999999999942</v>
      </c>
      <c r="H175" s="48">
        <f>(B175-200)/B174-1</f>
        <v>-1.7402983489232193E-2</v>
      </c>
      <c r="J175" s="37">
        <v>44090</v>
      </c>
      <c r="K175" s="3">
        <v>13379.37</v>
      </c>
      <c r="L175" s="58">
        <v>11000</v>
      </c>
      <c r="M175" s="43">
        <f t="shared" si="61"/>
        <v>2379.3700000000008</v>
      </c>
      <c r="N175" s="38">
        <f t="shared" si="52"/>
        <v>0.2163063636363638</v>
      </c>
      <c r="O175" s="43">
        <f>K175-K174</f>
        <v>-236.96999999999935</v>
      </c>
      <c r="P175" s="38">
        <f>K175/K174-1</f>
        <v>-1.7403355086609174E-2</v>
      </c>
      <c r="R175" s="37">
        <v>44090</v>
      </c>
      <c r="S175" s="103"/>
      <c r="T175" s="101"/>
      <c r="U175" s="100"/>
      <c r="V175" s="102"/>
      <c r="W175" s="100"/>
      <c r="X175" s="102"/>
      <c r="Z175" s="37">
        <v>44090</v>
      </c>
      <c r="AA175" s="3">
        <f t="shared" si="50"/>
        <v>57796.560000000005</v>
      </c>
      <c r="AB175" s="43">
        <f t="shared" ref="AB175:AB195" si="70">D175+L175</f>
        <v>46050.74</v>
      </c>
      <c r="AC175" s="3">
        <f t="shared" si="67"/>
        <v>11745.820000000005</v>
      </c>
      <c r="AD175" s="38">
        <f t="shared" si="53"/>
        <v>0.25506256794136228</v>
      </c>
      <c r="AE175" s="47">
        <f>AA175-AA174-200</f>
        <v>-1020.1099999999933</v>
      </c>
      <c r="AF175" s="48">
        <f>(AA175-200)/AA174-1</f>
        <v>-1.7403069809322047E-2</v>
      </c>
      <c r="AG175" s="75"/>
      <c r="AH175" s="75"/>
    </row>
    <row r="176" spans="1:34" x14ac:dyDescent="0.45">
      <c r="A176" s="37">
        <v>44091</v>
      </c>
      <c r="B176" s="3">
        <v>43665.440000000002</v>
      </c>
      <c r="C176" s="3">
        <v>36225.15</v>
      </c>
      <c r="D176" s="3">
        <v>35050.74</v>
      </c>
      <c r="E176" s="3">
        <f t="shared" si="46"/>
        <v>8614.7000000000044</v>
      </c>
      <c r="F176" s="38">
        <f t="shared" si="47"/>
        <v>0.24577797786865574</v>
      </c>
      <c r="G176" s="41">
        <f>B176-B175</f>
        <v>-751.75</v>
      </c>
      <c r="H176" s="38">
        <f>(B176)/B175-1</f>
        <v>-1.6924753682076688E-2</v>
      </c>
      <c r="J176" s="37">
        <v>44091</v>
      </c>
      <c r="K176" s="3">
        <v>13152.93</v>
      </c>
      <c r="L176" s="58">
        <v>11000</v>
      </c>
      <c r="M176" s="43">
        <f t="shared" si="61"/>
        <v>2152.9300000000003</v>
      </c>
      <c r="N176" s="38">
        <f t="shared" si="52"/>
        <v>0.19572090909090911</v>
      </c>
      <c r="O176" s="43">
        <f>K176-K175</f>
        <v>-226.44000000000051</v>
      </c>
      <c r="P176" s="38">
        <f>K176/K175-1</f>
        <v>-1.6924563712641172E-2</v>
      </c>
      <c r="R176" s="37">
        <v>44091</v>
      </c>
      <c r="S176" s="103"/>
      <c r="T176" s="101"/>
      <c r="U176" s="100"/>
      <c r="V176" s="102"/>
      <c r="W176" s="100"/>
      <c r="X176" s="102"/>
      <c r="Z176" s="37">
        <v>44091</v>
      </c>
      <c r="AA176" s="3">
        <f t="shared" si="50"/>
        <v>56818.37</v>
      </c>
      <c r="AB176" s="43">
        <f t="shared" si="70"/>
        <v>46050.74</v>
      </c>
      <c r="AC176" s="3">
        <f t="shared" si="67"/>
        <v>10767.630000000005</v>
      </c>
      <c r="AD176" s="38">
        <f t="shared" si="53"/>
        <v>0.23382099831620518</v>
      </c>
      <c r="AE176" s="3">
        <f>AA176-AA175</f>
        <v>-978.19000000000233</v>
      </c>
      <c r="AF176" s="38">
        <f>(AA176)/AA175-1</f>
        <v>-1.6924709705906427E-2</v>
      </c>
      <c r="AG176" s="75"/>
      <c r="AH176" s="75"/>
    </row>
    <row r="177" spans="1:34" x14ac:dyDescent="0.45">
      <c r="A177" s="37">
        <v>44092</v>
      </c>
      <c r="B177" s="3">
        <v>43248.43</v>
      </c>
      <c r="C177" s="3">
        <v>36225.15</v>
      </c>
      <c r="D177" s="3">
        <v>35050.74</v>
      </c>
      <c r="E177" s="3">
        <f t="shared" si="46"/>
        <v>8197.6900000000023</v>
      </c>
      <c r="F177" s="38">
        <f t="shared" si="47"/>
        <v>0.23388065416022608</v>
      </c>
      <c r="G177" s="41">
        <f>B177-B176</f>
        <v>-417.01000000000204</v>
      </c>
      <c r="H177" s="38">
        <f>(B177)/B176-1</f>
        <v>-9.5501156063010351E-3</v>
      </c>
      <c r="J177" s="37">
        <v>44092</v>
      </c>
      <c r="K177" s="3">
        <v>13027.32</v>
      </c>
      <c r="L177" s="58">
        <v>11000</v>
      </c>
      <c r="M177" s="43">
        <f t="shared" si="61"/>
        <v>2027.3199999999997</v>
      </c>
      <c r="N177" s="38">
        <f t="shared" si="52"/>
        <v>0.18430181818181812</v>
      </c>
      <c r="O177" s="43">
        <f>K177-K176</f>
        <v>-125.61000000000058</v>
      </c>
      <c r="P177" s="38">
        <f>K177/K176-1</f>
        <v>-9.5499633921871663E-3</v>
      </c>
      <c r="R177" s="37">
        <v>44092</v>
      </c>
      <c r="S177" s="103"/>
      <c r="T177" s="101"/>
      <c r="U177" s="100"/>
      <c r="V177" s="102"/>
      <c r="W177" s="100"/>
      <c r="X177" s="102"/>
      <c r="Z177" s="37">
        <v>44092</v>
      </c>
      <c r="AA177" s="3">
        <f t="shared" si="50"/>
        <v>56275.75</v>
      </c>
      <c r="AB177" s="43">
        <f t="shared" si="70"/>
        <v>46050.74</v>
      </c>
      <c r="AC177" s="3">
        <f t="shared" si="67"/>
        <v>10225.010000000002</v>
      </c>
      <c r="AD177" s="38">
        <f t="shared" si="53"/>
        <v>0.22203790861992667</v>
      </c>
      <c r="AE177" s="3">
        <f>AA177-AA176</f>
        <v>-542.62000000000262</v>
      </c>
      <c r="AF177" s="38">
        <f>(AA177)/AA176-1</f>
        <v>-9.5500803701338288E-3</v>
      </c>
      <c r="AG177" s="75"/>
      <c r="AH177" s="75"/>
    </row>
    <row r="178" spans="1:34" x14ac:dyDescent="0.45">
      <c r="A178" s="37">
        <v>44095</v>
      </c>
      <c r="B178" s="3">
        <v>43248.43</v>
      </c>
      <c r="C178" s="3">
        <v>36225.15</v>
      </c>
      <c r="D178" s="3">
        <v>35050.74</v>
      </c>
      <c r="E178" s="3">
        <f t="shared" si="46"/>
        <v>8197.6900000000023</v>
      </c>
      <c r="F178" s="38">
        <f t="shared" si="47"/>
        <v>0.23388065416022608</v>
      </c>
      <c r="G178" s="41">
        <f>B178-B177</f>
        <v>0</v>
      </c>
      <c r="H178" s="38">
        <f>(B178)/B177-1</f>
        <v>0</v>
      </c>
      <c r="J178" s="37">
        <v>44095</v>
      </c>
      <c r="K178" s="3">
        <v>13027.32</v>
      </c>
      <c r="L178" s="58">
        <v>11000</v>
      </c>
      <c r="M178" s="43">
        <f>K178-L178</f>
        <v>2027.3199999999997</v>
      </c>
      <c r="N178" s="38">
        <f t="shared" si="52"/>
        <v>0.18430181818181812</v>
      </c>
      <c r="O178" s="43">
        <f>K178-K177</f>
        <v>0</v>
      </c>
      <c r="P178" s="38">
        <f>K178/K177-1</f>
        <v>0</v>
      </c>
      <c r="R178" s="37">
        <v>44095</v>
      </c>
      <c r="S178" s="103"/>
      <c r="T178" s="101"/>
      <c r="U178" s="100"/>
      <c r="V178" s="102"/>
      <c r="W178" s="100"/>
      <c r="X178" s="102"/>
      <c r="Z178" s="37">
        <v>44095</v>
      </c>
      <c r="AA178" s="3">
        <f t="shared" si="50"/>
        <v>56275.75</v>
      </c>
      <c r="AB178" s="43">
        <f t="shared" si="70"/>
        <v>46050.74</v>
      </c>
      <c r="AC178" s="3">
        <f t="shared" si="67"/>
        <v>10225.010000000002</v>
      </c>
      <c r="AD178" s="38">
        <f t="shared" si="53"/>
        <v>0.22203790861992667</v>
      </c>
      <c r="AE178" s="3">
        <f>AA178-AA177</f>
        <v>0</v>
      </c>
      <c r="AF178" s="38">
        <f>(AA178)/AA177-1</f>
        <v>0</v>
      </c>
      <c r="AG178" s="75"/>
      <c r="AH178" s="75"/>
    </row>
    <row r="179" spans="1:34" x14ac:dyDescent="0.45">
      <c r="A179" s="37">
        <v>44096</v>
      </c>
      <c r="B179" s="3">
        <v>43769.74</v>
      </c>
      <c r="C179" s="3">
        <v>36225.15</v>
      </c>
      <c r="D179" s="3">
        <v>35050.74</v>
      </c>
      <c r="E179" s="3">
        <f t="shared" si="46"/>
        <v>8719</v>
      </c>
      <c r="F179" s="38">
        <f t="shared" si="47"/>
        <v>0.2487536639739989</v>
      </c>
      <c r="G179" s="41">
        <f>B179-B177</f>
        <v>521.30999999999767</v>
      </c>
      <c r="H179" s="38">
        <f>(B179)/B177-1</f>
        <v>1.2053847966272846E-2</v>
      </c>
      <c r="J179" s="37">
        <v>44096</v>
      </c>
      <c r="K179" s="3">
        <v>13184.35</v>
      </c>
      <c r="L179" s="58">
        <v>11000</v>
      </c>
      <c r="M179" s="43">
        <f t="shared" ref="M179:M192" si="71">K179-L179</f>
        <v>2184.3500000000004</v>
      </c>
      <c r="N179" s="38">
        <f t="shared" si="52"/>
        <v>0.19857727272727277</v>
      </c>
      <c r="O179" s="43">
        <f>K179-K177</f>
        <v>157.03000000000065</v>
      </c>
      <c r="P179" s="38">
        <f>K179/K177-1</f>
        <v>1.2053899036793547E-2</v>
      </c>
      <c r="R179" s="37">
        <v>44096</v>
      </c>
      <c r="S179" s="103"/>
      <c r="T179" s="101"/>
      <c r="U179" s="100"/>
      <c r="V179" s="102"/>
      <c r="W179" s="100"/>
      <c r="X179" s="102"/>
      <c r="Z179" s="37">
        <v>44096</v>
      </c>
      <c r="AA179" s="3">
        <f t="shared" si="50"/>
        <v>56954.09</v>
      </c>
      <c r="AB179" s="43">
        <f t="shared" si="70"/>
        <v>46050.74</v>
      </c>
      <c r="AC179" s="3">
        <f t="shared" si="67"/>
        <v>10903.35</v>
      </c>
      <c r="AD179" s="38">
        <f t="shared" si="53"/>
        <v>0.23676818222682194</v>
      </c>
      <c r="AE179" s="3">
        <f>AA179-AA177</f>
        <v>678.33999999999651</v>
      </c>
      <c r="AF179" s="38">
        <f>(AA179)/AA177-1</f>
        <v>1.2053859788629939E-2</v>
      </c>
      <c r="AG179" s="75"/>
      <c r="AH179" s="75"/>
    </row>
    <row r="180" spans="1:34" x14ac:dyDescent="0.45">
      <c r="A180" s="37">
        <v>44097</v>
      </c>
      <c r="B180" s="3">
        <v>43616.49</v>
      </c>
      <c r="C180" s="47">
        <f>C179+200</f>
        <v>36425.15</v>
      </c>
      <c r="D180" s="47">
        <f>D179+200</f>
        <v>35250.74</v>
      </c>
      <c r="E180" s="47">
        <f t="shared" si="46"/>
        <v>8365.75</v>
      </c>
      <c r="F180" s="38">
        <f t="shared" si="47"/>
        <v>0.23732125907144086</v>
      </c>
      <c r="G180" s="49">
        <f>B180-B179-200</f>
        <v>-353.25</v>
      </c>
      <c r="H180" s="48">
        <f>(B180-200)/B179-1</f>
        <v>-8.0706442396047962E-3</v>
      </c>
      <c r="J180" s="37">
        <v>44097</v>
      </c>
      <c r="K180" s="3">
        <v>13077.94</v>
      </c>
      <c r="L180" s="58">
        <v>11000</v>
      </c>
      <c r="M180" s="43">
        <f t="shared" si="71"/>
        <v>2077.9400000000005</v>
      </c>
      <c r="N180" s="38">
        <f t="shared" si="52"/>
        <v>0.1889036363636365</v>
      </c>
      <c r="O180" s="43">
        <f t="shared" ref="O180:O192" si="72">K180-K179</f>
        <v>-106.40999999999985</v>
      </c>
      <c r="P180" s="38">
        <f t="shared" ref="P180:P192" si="73">K180/K179-1</f>
        <v>-8.0709325829486644E-3</v>
      </c>
      <c r="R180" s="37">
        <v>44097</v>
      </c>
      <c r="S180" s="103"/>
      <c r="T180" s="101"/>
      <c r="U180" s="100"/>
      <c r="V180" s="102"/>
      <c r="W180" s="100"/>
      <c r="X180" s="102"/>
      <c r="Z180" s="37">
        <v>44097</v>
      </c>
      <c r="AA180" s="3">
        <f t="shared" si="50"/>
        <v>56694.43</v>
      </c>
      <c r="AB180" s="43">
        <f t="shared" si="70"/>
        <v>46250.74</v>
      </c>
      <c r="AC180" s="3">
        <f t="shared" si="67"/>
        <v>10443.69</v>
      </c>
      <c r="AD180" s="38">
        <f t="shared" si="53"/>
        <v>0.22580590061910377</v>
      </c>
      <c r="AE180" s="47">
        <f>AA180-AA179-200</f>
        <v>-459.65999999999622</v>
      </c>
      <c r="AF180" s="48">
        <f>(AA180-200)/AA179-1</f>
        <v>-8.0707109884469164E-3</v>
      </c>
      <c r="AG180" s="75"/>
      <c r="AH180" s="75"/>
    </row>
    <row r="181" spans="1:34" x14ac:dyDescent="0.45">
      <c r="A181" s="37">
        <v>44098</v>
      </c>
      <c r="B181" s="3">
        <v>43786.38</v>
      </c>
      <c r="C181" s="3">
        <v>36425.15</v>
      </c>
      <c r="D181" s="3">
        <v>35250.74</v>
      </c>
      <c r="E181" s="3">
        <f t="shared" si="46"/>
        <v>8535.64</v>
      </c>
      <c r="F181" s="38">
        <f t="shared" si="47"/>
        <v>0.2421407323647673</v>
      </c>
      <c r="G181" s="41">
        <f>B181-B180</f>
        <v>169.88999999999942</v>
      </c>
      <c r="H181" s="38">
        <f>(B181)/B180-1</f>
        <v>3.8950864684434983E-3</v>
      </c>
      <c r="J181" s="37">
        <v>44098</v>
      </c>
      <c r="K181" s="3">
        <v>13128.88</v>
      </c>
      <c r="L181" s="58">
        <v>11000</v>
      </c>
      <c r="M181" s="43">
        <f t="shared" si="71"/>
        <v>2128.8799999999992</v>
      </c>
      <c r="N181" s="38">
        <f t="shared" si="52"/>
        <v>0.1935345454545454</v>
      </c>
      <c r="O181" s="43">
        <f t="shared" si="72"/>
        <v>50.93999999999869</v>
      </c>
      <c r="P181" s="38">
        <f t="shared" si="73"/>
        <v>3.8951088627106056E-3</v>
      </c>
      <c r="R181" s="37">
        <v>44098</v>
      </c>
      <c r="S181" s="103"/>
      <c r="T181" s="101"/>
      <c r="U181" s="100"/>
      <c r="V181" s="102"/>
      <c r="W181" s="100"/>
      <c r="X181" s="102"/>
      <c r="Z181" s="37">
        <v>44098</v>
      </c>
      <c r="AA181" s="3">
        <f t="shared" si="50"/>
        <v>56915.259999999995</v>
      </c>
      <c r="AB181" s="43">
        <f t="shared" si="70"/>
        <v>46250.74</v>
      </c>
      <c r="AC181" s="3">
        <f t="shared" si="67"/>
        <v>10664.519999999999</v>
      </c>
      <c r="AD181" s="38">
        <f t="shared" si="53"/>
        <v>0.23058052692778541</v>
      </c>
      <c r="AE181" s="3">
        <f>AA181-AA180</f>
        <v>220.82999999999447</v>
      </c>
      <c r="AF181" s="38">
        <f>(AA181)/AA180-1</f>
        <v>3.895091634222192E-3</v>
      </c>
      <c r="AG181" s="75"/>
      <c r="AH181" s="75"/>
    </row>
    <row r="182" spans="1:34" x14ac:dyDescent="0.45">
      <c r="A182" s="37">
        <v>44099</v>
      </c>
      <c r="B182" s="3">
        <v>44913.66</v>
      </c>
      <c r="C182" s="3">
        <v>36425.15</v>
      </c>
      <c r="D182" s="3">
        <v>35250.74</v>
      </c>
      <c r="E182" s="3">
        <f t="shared" si="46"/>
        <v>9662.9200000000055</v>
      </c>
      <c r="F182" s="38">
        <f t="shared" si="47"/>
        <v>0.27411963550268759</v>
      </c>
      <c r="G182" s="41">
        <f>B182-B181</f>
        <v>1127.2800000000061</v>
      </c>
      <c r="H182" s="38">
        <f>(B182)/B181-1</f>
        <v>2.5744991935848782E-2</v>
      </c>
      <c r="J182" s="37">
        <v>44099</v>
      </c>
      <c r="K182" s="3">
        <v>13466.89</v>
      </c>
      <c r="L182" s="58">
        <v>11000</v>
      </c>
      <c r="M182" s="43">
        <f t="shared" si="71"/>
        <v>2466.8899999999994</v>
      </c>
      <c r="N182" s="38">
        <f t="shared" si="52"/>
        <v>0.22426272727272711</v>
      </c>
      <c r="O182" s="43">
        <f t="shared" si="72"/>
        <v>338.01000000000022</v>
      </c>
      <c r="P182" s="38">
        <f t="shared" si="73"/>
        <v>2.5745531987496184E-2</v>
      </c>
      <c r="R182" s="37">
        <v>44099</v>
      </c>
      <c r="S182" s="103"/>
      <c r="T182" s="101"/>
      <c r="U182" s="100"/>
      <c r="V182" s="102"/>
      <c r="W182" s="100"/>
      <c r="X182" s="102"/>
      <c r="Z182" s="37">
        <v>44099</v>
      </c>
      <c r="AA182" s="3">
        <f t="shared" si="50"/>
        <v>58380.55</v>
      </c>
      <c r="AB182" s="43">
        <f t="shared" si="70"/>
        <v>46250.74</v>
      </c>
      <c r="AC182" s="3">
        <f t="shared" si="67"/>
        <v>12129.810000000005</v>
      </c>
      <c r="AD182" s="38">
        <f t="shared" si="53"/>
        <v>0.26226196597070683</v>
      </c>
      <c r="AE182" s="3">
        <f>AA182-AA181</f>
        <v>1465.2900000000081</v>
      </c>
      <c r="AF182" s="38">
        <f>(AA182)/AA181-1</f>
        <v>2.5745116511810773E-2</v>
      </c>
      <c r="AG182" s="75"/>
      <c r="AH182" s="75"/>
    </row>
    <row r="183" spans="1:34" x14ac:dyDescent="0.45">
      <c r="A183" s="37">
        <v>44102</v>
      </c>
      <c r="B183" s="3">
        <v>45744.69</v>
      </c>
      <c r="C183" s="3">
        <v>36425.15</v>
      </c>
      <c r="D183" s="3">
        <v>35250.74</v>
      </c>
      <c r="E183" s="3">
        <f t="shared" si="46"/>
        <v>10493.950000000004</v>
      </c>
      <c r="F183" s="38">
        <f t="shared" si="47"/>
        <v>0.29769445974751174</v>
      </c>
      <c r="G183" s="41">
        <f>B183-B182</f>
        <v>831.02999999999884</v>
      </c>
      <c r="H183" s="38">
        <f>(B183)/B182-1</f>
        <v>1.850283410436826E-2</v>
      </c>
      <c r="J183" s="37">
        <v>44102</v>
      </c>
      <c r="K183" s="3">
        <v>13716.06</v>
      </c>
      <c r="L183" s="58">
        <v>11000</v>
      </c>
      <c r="M183" s="43">
        <f t="shared" si="71"/>
        <v>2716.0599999999995</v>
      </c>
      <c r="N183" s="38">
        <f t="shared" si="52"/>
        <v>0.24691454545454539</v>
      </c>
      <c r="O183" s="43">
        <f t="shared" si="72"/>
        <v>249.17000000000007</v>
      </c>
      <c r="P183" s="38">
        <f t="shared" si="73"/>
        <v>1.8502415925280458E-2</v>
      </c>
      <c r="R183" s="37">
        <v>44102</v>
      </c>
      <c r="S183" s="103"/>
      <c r="T183" s="101"/>
      <c r="U183" s="100"/>
      <c r="V183" s="102"/>
      <c r="W183" s="100"/>
      <c r="X183" s="102"/>
      <c r="Z183" s="37">
        <v>44102</v>
      </c>
      <c r="AA183" s="3">
        <f t="shared" si="50"/>
        <v>59460.75</v>
      </c>
      <c r="AB183" s="43">
        <f t="shared" si="70"/>
        <v>46250.74</v>
      </c>
      <c r="AC183" s="3">
        <f t="shared" si="67"/>
        <v>13210.010000000004</v>
      </c>
      <c r="AD183" s="38">
        <f t="shared" si="53"/>
        <v>0.28561726796155051</v>
      </c>
      <c r="AE183" s="3">
        <f>AA183-AA182</f>
        <v>1080.1999999999971</v>
      </c>
      <c r="AF183" s="38">
        <f>(AA183)/AA182-1</f>
        <v>1.8502737641217681E-2</v>
      </c>
      <c r="AG183" s="75"/>
      <c r="AH183" s="75"/>
    </row>
    <row r="184" spans="1:34" x14ac:dyDescent="0.45">
      <c r="A184" s="37">
        <v>44103</v>
      </c>
      <c r="B184" s="3">
        <v>45626.57</v>
      </c>
      <c r="C184" s="3">
        <v>36425.15</v>
      </c>
      <c r="D184" s="3">
        <v>35250.74</v>
      </c>
      <c r="E184" s="3">
        <f t="shared" si="46"/>
        <v>10375.830000000002</v>
      </c>
      <c r="F184" s="38">
        <f t="shared" si="47"/>
        <v>0.29434360810581572</v>
      </c>
      <c r="G184" s="41">
        <f>B184-B183</f>
        <v>-118.12000000000262</v>
      </c>
      <c r="H184" s="38">
        <f>(B184)/B183-1</f>
        <v>-2.5821576231034316E-3</v>
      </c>
      <c r="J184" s="37">
        <v>44103</v>
      </c>
      <c r="K184" s="3">
        <v>13680.65</v>
      </c>
      <c r="L184" s="58">
        <v>11000</v>
      </c>
      <c r="M184" s="43">
        <f t="shared" si="71"/>
        <v>2680.6499999999996</v>
      </c>
      <c r="N184" s="38">
        <f t="shared" si="52"/>
        <v>0.2436954545454546</v>
      </c>
      <c r="O184" s="43">
        <f t="shared" si="72"/>
        <v>-35.409999999999854</v>
      </c>
      <c r="P184" s="38">
        <f t="shared" si="73"/>
        <v>-2.5816451663233098E-3</v>
      </c>
      <c r="R184" s="37">
        <v>44103</v>
      </c>
      <c r="S184" s="103"/>
      <c r="T184" s="101"/>
      <c r="U184" s="100"/>
      <c r="V184" s="102"/>
      <c r="W184" s="100"/>
      <c r="X184" s="102"/>
      <c r="Z184" s="37">
        <v>44103</v>
      </c>
      <c r="AA184" s="3">
        <f t="shared" si="50"/>
        <v>59307.22</v>
      </c>
      <c r="AB184" s="43">
        <f t="shared" si="70"/>
        <v>46250.74</v>
      </c>
      <c r="AC184" s="3">
        <f t="shared" si="67"/>
        <v>13056.480000000001</v>
      </c>
      <c r="AD184" s="38">
        <f t="shared" si="53"/>
        <v>0.28229775350621433</v>
      </c>
      <c r="AE184" s="3">
        <f>AA184-AA183</f>
        <v>-153.52999999999884</v>
      </c>
      <c r="AF184" s="38">
        <f>(AA184)/AA183-1</f>
        <v>-2.5820394125536383E-3</v>
      </c>
      <c r="AG184" s="75"/>
      <c r="AH184" s="75"/>
    </row>
    <row r="185" spans="1:34" x14ac:dyDescent="0.45">
      <c r="A185" s="37">
        <v>44104</v>
      </c>
      <c r="B185" s="3">
        <v>45939.6</v>
      </c>
      <c r="C185" s="47">
        <f>C184+200</f>
        <v>36625.15</v>
      </c>
      <c r="D185" s="47">
        <f>D184+200</f>
        <v>35450.74</v>
      </c>
      <c r="E185" s="47">
        <f t="shared" si="46"/>
        <v>10488.86</v>
      </c>
      <c r="F185" s="38">
        <f t="shared" si="47"/>
        <v>0.2958713978890144</v>
      </c>
      <c r="G185" s="49">
        <f>B185-B184-200</f>
        <v>113.02999999999884</v>
      </c>
      <c r="H185" s="48">
        <f>(B185-200)/B184-1</f>
        <v>2.4772846172744778E-3</v>
      </c>
      <c r="J185" s="37">
        <v>44104</v>
      </c>
      <c r="K185" s="3">
        <v>13714.54</v>
      </c>
      <c r="L185" s="58">
        <v>11000</v>
      </c>
      <c r="M185" s="43">
        <f t="shared" si="71"/>
        <v>2714.5400000000009</v>
      </c>
      <c r="N185" s="38">
        <f t="shared" si="52"/>
        <v>0.24677636363636379</v>
      </c>
      <c r="O185" s="43">
        <f t="shared" si="72"/>
        <v>33.890000000001237</v>
      </c>
      <c r="P185" s="38">
        <f t="shared" si="73"/>
        <v>2.4772214770498735E-3</v>
      </c>
      <c r="R185" s="37">
        <v>44104</v>
      </c>
      <c r="S185" s="103"/>
      <c r="T185" s="101"/>
      <c r="U185" s="100"/>
      <c r="V185" s="102"/>
      <c r="W185" s="100"/>
      <c r="X185" s="102"/>
      <c r="Z185" s="37">
        <v>44104</v>
      </c>
      <c r="AA185" s="3">
        <f t="shared" si="50"/>
        <v>59654.14</v>
      </c>
      <c r="AB185" s="43">
        <f t="shared" si="70"/>
        <v>46450.74</v>
      </c>
      <c r="AC185" s="3">
        <f t="shared" si="67"/>
        <v>13203.400000000001</v>
      </c>
      <c r="AD185" s="38">
        <f t="shared" si="53"/>
        <v>0.28424520255220909</v>
      </c>
      <c r="AE185" s="47">
        <f>AA185-AA184-200</f>
        <v>146.91999999999825</v>
      </c>
      <c r="AF185" s="48">
        <f>(AA185-200)/AA184-1</f>
        <v>2.47727005244891E-3</v>
      </c>
      <c r="AG185" s="75"/>
      <c r="AH185" s="75"/>
    </row>
    <row r="186" spans="1:34" x14ac:dyDescent="0.45">
      <c r="A186" s="37">
        <v>44105</v>
      </c>
      <c r="B186" s="3">
        <v>46478.65</v>
      </c>
      <c r="C186" s="3">
        <v>36625.15</v>
      </c>
      <c r="D186" s="3">
        <v>35450.74</v>
      </c>
      <c r="E186" s="3">
        <f t="shared" si="46"/>
        <v>11027.910000000003</v>
      </c>
      <c r="F186" s="38">
        <f t="shared" si="47"/>
        <v>0.31107700431641216</v>
      </c>
      <c r="G186" s="41">
        <f>B186-B185</f>
        <v>539.05000000000291</v>
      </c>
      <c r="H186" s="38">
        <f>(B186)/B185-1</f>
        <v>1.1733885362519514E-2</v>
      </c>
      <c r="J186" s="37">
        <v>44105</v>
      </c>
      <c r="K186" s="3">
        <v>13875.46</v>
      </c>
      <c r="L186" s="58">
        <v>11000</v>
      </c>
      <c r="M186" s="43">
        <f t="shared" si="71"/>
        <v>2875.4599999999991</v>
      </c>
      <c r="N186" s="38">
        <f t="shared" si="52"/>
        <v>0.2614054545454545</v>
      </c>
      <c r="O186" s="43">
        <f t="shared" si="72"/>
        <v>160.91999999999825</v>
      </c>
      <c r="P186" s="38">
        <f t="shared" si="73"/>
        <v>1.1733532440752592E-2</v>
      </c>
      <c r="R186" s="37">
        <v>44105</v>
      </c>
      <c r="S186" s="103"/>
      <c r="T186" s="101"/>
      <c r="U186" s="100"/>
      <c r="V186" s="102"/>
      <c r="W186" s="100"/>
      <c r="X186" s="102"/>
      <c r="Z186" s="37">
        <v>44105</v>
      </c>
      <c r="AA186" s="3">
        <f t="shared" si="50"/>
        <v>60354.11</v>
      </c>
      <c r="AB186" s="43">
        <f t="shared" si="70"/>
        <v>46450.74</v>
      </c>
      <c r="AC186" s="3">
        <f t="shared" si="67"/>
        <v>13903.370000000003</v>
      </c>
      <c r="AD186" s="38">
        <f t="shared" si="53"/>
        <v>0.29931428433648222</v>
      </c>
      <c r="AE186" s="3">
        <f>AA186-AA185</f>
        <v>699.97000000000116</v>
      </c>
      <c r="AF186" s="38">
        <f>(AA186)/AA185-1</f>
        <v>1.1733804225490418E-2</v>
      </c>
      <c r="AG186" s="75"/>
      <c r="AH186" s="75"/>
    </row>
    <row r="187" spans="1:34" x14ac:dyDescent="0.45">
      <c r="A187" s="37">
        <v>44106</v>
      </c>
      <c r="B187" s="3">
        <v>45270.29</v>
      </c>
      <c r="C187" s="3">
        <v>36625.15</v>
      </c>
      <c r="D187" s="3">
        <v>35450.74</v>
      </c>
      <c r="E187" s="3">
        <f t="shared" si="46"/>
        <v>9819.5500000000029</v>
      </c>
      <c r="F187" s="38">
        <f t="shared" si="47"/>
        <v>0.27699139707661957</v>
      </c>
      <c r="G187" s="41">
        <f>B187-B186</f>
        <v>-1208.3600000000006</v>
      </c>
      <c r="H187" s="38">
        <f>(B187)/B186-1</f>
        <v>-2.5998173354862986E-2</v>
      </c>
      <c r="J187" s="37">
        <v>44106</v>
      </c>
      <c r="K187" s="3">
        <v>13514.72</v>
      </c>
      <c r="L187" s="58">
        <v>11000</v>
      </c>
      <c r="M187" s="43">
        <f t="shared" si="71"/>
        <v>2514.7199999999993</v>
      </c>
      <c r="N187" s="38">
        <f t="shared" si="52"/>
        <v>0.22861090909090898</v>
      </c>
      <c r="O187" s="43">
        <f t="shared" si="72"/>
        <v>-360.73999999999978</v>
      </c>
      <c r="P187" s="38">
        <f t="shared" si="73"/>
        <v>-2.5998417349767156E-2</v>
      </c>
      <c r="R187" s="37">
        <v>44106</v>
      </c>
      <c r="S187" s="103"/>
      <c r="T187" s="101"/>
      <c r="U187" s="100"/>
      <c r="V187" s="102"/>
      <c r="W187" s="100"/>
      <c r="X187" s="102"/>
      <c r="Z187" s="37">
        <v>44106</v>
      </c>
      <c r="AA187" s="3">
        <f t="shared" si="50"/>
        <v>58785.01</v>
      </c>
      <c r="AB187" s="43">
        <f t="shared" si="70"/>
        <v>46450.74</v>
      </c>
      <c r="AC187" s="3">
        <f t="shared" si="67"/>
        <v>12334.270000000002</v>
      </c>
      <c r="AD187" s="38">
        <f t="shared" si="53"/>
        <v>0.26553441344529727</v>
      </c>
      <c r="AE187" s="3">
        <f>AA187-AA186</f>
        <v>-1569.0999999999985</v>
      </c>
      <c r="AF187" s="38">
        <f>(AA187)/AA186-1</f>
        <v>-2.5998229449493926E-2</v>
      </c>
      <c r="AG187" s="75"/>
      <c r="AH187" s="75"/>
    </row>
    <row r="188" spans="1:34" x14ac:dyDescent="0.45">
      <c r="A188" s="37">
        <v>44109</v>
      </c>
      <c r="B188" s="3">
        <v>46119.22</v>
      </c>
      <c r="C188" s="3">
        <v>36625.15</v>
      </c>
      <c r="D188" s="3">
        <v>35450.74</v>
      </c>
      <c r="E188" s="3">
        <f t="shared" si="46"/>
        <v>10668.480000000003</v>
      </c>
      <c r="F188" s="38">
        <f t="shared" si="47"/>
        <v>0.30093814684827458</v>
      </c>
      <c r="G188" s="41">
        <f>B188-B187</f>
        <v>848.93000000000029</v>
      </c>
      <c r="H188" s="38">
        <f>(B188)/B187-1</f>
        <v>1.8752475409368863E-2</v>
      </c>
      <c r="J188" s="37">
        <v>44109</v>
      </c>
      <c r="K188" s="3">
        <v>13768.16</v>
      </c>
      <c r="L188" s="58">
        <v>11000</v>
      </c>
      <c r="M188" s="43">
        <f t="shared" si="71"/>
        <v>2768.16</v>
      </c>
      <c r="N188" s="38">
        <f t="shared" si="52"/>
        <v>0.25165090909090915</v>
      </c>
      <c r="O188" s="43">
        <f t="shared" si="72"/>
        <v>253.44000000000051</v>
      </c>
      <c r="P188" s="38">
        <f t="shared" si="73"/>
        <v>1.8752885742360892E-2</v>
      </c>
      <c r="R188" s="37">
        <v>44109</v>
      </c>
      <c r="S188" s="103"/>
      <c r="T188" s="101"/>
      <c r="U188" s="100"/>
      <c r="V188" s="102"/>
      <c r="W188" s="100"/>
      <c r="X188" s="102"/>
      <c r="Z188" s="37">
        <v>44109</v>
      </c>
      <c r="AA188" s="3">
        <f t="shared" si="50"/>
        <v>59887.380000000005</v>
      </c>
      <c r="AB188" s="43">
        <f t="shared" si="70"/>
        <v>46450.74</v>
      </c>
      <c r="AC188" s="3">
        <f t="shared" si="67"/>
        <v>13436.640000000003</v>
      </c>
      <c r="AD188" s="38">
        <f t="shared" si="53"/>
        <v>0.28926643579843958</v>
      </c>
      <c r="AE188" s="3">
        <f>AA188-AA187</f>
        <v>1102.3700000000026</v>
      </c>
      <c r="AF188" s="38">
        <f>(AA188)/AA187-1</f>
        <v>1.8752569745246417E-2</v>
      </c>
      <c r="AG188" s="75"/>
      <c r="AH188" s="75"/>
    </row>
    <row r="189" spans="1:34" x14ac:dyDescent="0.45">
      <c r="A189" s="37">
        <v>44110</v>
      </c>
      <c r="B189" s="3">
        <v>45366.36</v>
      </c>
      <c r="C189" s="3">
        <v>36625.15</v>
      </c>
      <c r="D189" s="3">
        <v>35450.74</v>
      </c>
      <c r="E189" s="3">
        <f t="shared" si="46"/>
        <v>9915.6200000000026</v>
      </c>
      <c r="F189" s="38">
        <f t="shared" si="47"/>
        <v>0.27970135461206169</v>
      </c>
      <c r="G189" s="41">
        <f>B189-B188</f>
        <v>-752.86000000000058</v>
      </c>
      <c r="H189" s="38">
        <f>(B189)/B188-1</f>
        <v>-1.6324213635876772E-2</v>
      </c>
      <c r="J189" s="37">
        <v>44110</v>
      </c>
      <c r="K189" s="3">
        <v>13543.4</v>
      </c>
      <c r="L189" s="58">
        <v>11000</v>
      </c>
      <c r="M189" s="43">
        <f t="shared" si="71"/>
        <v>2543.3999999999996</v>
      </c>
      <c r="N189" s="38">
        <f t="shared" si="52"/>
        <v>0.23121818181818177</v>
      </c>
      <c r="O189" s="43">
        <f t="shared" si="72"/>
        <v>-224.76000000000022</v>
      </c>
      <c r="P189" s="38">
        <f t="shared" si="73"/>
        <v>-1.6324621445421905E-2</v>
      </c>
      <c r="R189" s="37">
        <v>44110</v>
      </c>
      <c r="S189" s="103"/>
      <c r="T189" s="101"/>
      <c r="U189" s="100"/>
      <c r="V189" s="102"/>
      <c r="W189" s="100"/>
      <c r="X189" s="102"/>
      <c r="Z189" s="37">
        <v>44110</v>
      </c>
      <c r="AA189" s="3">
        <f t="shared" si="50"/>
        <v>58909.760000000002</v>
      </c>
      <c r="AB189" s="43">
        <f t="shared" si="70"/>
        <v>46450.74</v>
      </c>
      <c r="AC189" s="3">
        <f t="shared" si="67"/>
        <v>12459.020000000002</v>
      </c>
      <c r="AD189" s="38">
        <f t="shared" si="53"/>
        <v>0.26822005419074069</v>
      </c>
      <c r="AE189" s="3">
        <f>AA189-AA188</f>
        <v>-977.62000000000262</v>
      </c>
      <c r="AF189" s="38">
        <f>(AA189)/AA188-1</f>
        <v>-1.6324307391640813E-2</v>
      </c>
      <c r="AG189" s="75"/>
      <c r="AH189" s="75"/>
    </row>
    <row r="190" spans="1:34" x14ac:dyDescent="0.45">
      <c r="A190" s="37">
        <v>44111</v>
      </c>
      <c r="B190" s="3">
        <v>46322.57</v>
      </c>
      <c r="C190" s="47">
        <f>C189+200</f>
        <v>36825.15</v>
      </c>
      <c r="D190" s="47">
        <f>D189+200</f>
        <v>35650.74</v>
      </c>
      <c r="E190" s="47">
        <f t="shared" si="46"/>
        <v>10671.830000000002</v>
      </c>
      <c r="F190" s="38">
        <f t="shared" si="47"/>
        <v>0.29934385653705942</v>
      </c>
      <c r="G190" s="49">
        <f>B190-B189-200</f>
        <v>756.20999999999913</v>
      </c>
      <c r="H190" s="48">
        <f>(B190-200)/B189-1</f>
        <v>1.666895911419819E-2</v>
      </c>
      <c r="J190" s="37">
        <v>44111</v>
      </c>
      <c r="K190" s="3">
        <v>13769.16</v>
      </c>
      <c r="L190" s="58">
        <v>11000</v>
      </c>
      <c r="M190" s="43">
        <f t="shared" si="71"/>
        <v>2769.16</v>
      </c>
      <c r="N190" s="38">
        <f t="shared" si="52"/>
        <v>0.25174181818181807</v>
      </c>
      <c r="O190" s="43">
        <f t="shared" si="72"/>
        <v>225.76000000000022</v>
      </c>
      <c r="P190" s="38">
        <f t="shared" si="73"/>
        <v>1.6669374012434179E-2</v>
      </c>
      <c r="R190" s="37">
        <v>44111</v>
      </c>
      <c r="S190" s="103"/>
      <c r="T190" s="101"/>
      <c r="U190" s="100"/>
      <c r="V190" s="102"/>
      <c r="W190" s="100"/>
      <c r="X190" s="102"/>
      <c r="Z190" s="37">
        <v>44111</v>
      </c>
      <c r="AA190" s="3">
        <f t="shared" si="50"/>
        <v>60091.729999999996</v>
      </c>
      <c r="AB190" s="43">
        <f t="shared" si="70"/>
        <v>46650.74</v>
      </c>
      <c r="AC190" s="3">
        <f t="shared" si="67"/>
        <v>13440.990000000002</v>
      </c>
      <c r="AD190" s="38">
        <f t="shared" si="53"/>
        <v>0.28811954537055562</v>
      </c>
      <c r="AE190" s="47">
        <f>AA190-AA189-200</f>
        <v>981.96999999999389</v>
      </c>
      <c r="AF190" s="48">
        <f>(AA190-200)/AA189-1</f>
        <v>1.6669054499627745E-2</v>
      </c>
      <c r="AG190" s="75"/>
      <c r="AH190" s="75"/>
    </row>
    <row r="191" spans="1:34" x14ac:dyDescent="0.45">
      <c r="A191" s="37">
        <v>44112</v>
      </c>
      <c r="B191" s="3">
        <v>46269.99</v>
      </c>
      <c r="C191" s="3">
        <v>36825.15</v>
      </c>
      <c r="D191" s="3">
        <v>35650.74</v>
      </c>
      <c r="E191" s="3">
        <f t="shared" si="46"/>
        <v>10619.25</v>
      </c>
      <c r="F191" s="38">
        <f t="shared" si="47"/>
        <v>0.29786899234069186</v>
      </c>
      <c r="G191" s="41">
        <f>B191-B190</f>
        <v>-52.580000000001746</v>
      </c>
      <c r="H191" s="38">
        <f>(B191)/B190-1</f>
        <v>-1.1350838263075591E-3</v>
      </c>
      <c r="J191" s="37">
        <v>44112</v>
      </c>
      <c r="K191" s="3">
        <v>13753.53</v>
      </c>
      <c r="L191" s="58">
        <v>11000</v>
      </c>
      <c r="M191" s="43">
        <f t="shared" si="71"/>
        <v>2753.5300000000007</v>
      </c>
      <c r="N191" s="38">
        <f t="shared" si="52"/>
        <v>0.25032090909090909</v>
      </c>
      <c r="O191" s="43">
        <f t="shared" si="72"/>
        <v>-15.6299999999992</v>
      </c>
      <c r="P191" s="38">
        <f t="shared" si="73"/>
        <v>-1.135145499071788E-3</v>
      </c>
      <c r="R191" s="37">
        <v>44112</v>
      </c>
      <c r="S191" s="103"/>
      <c r="T191" s="101"/>
      <c r="U191" s="100"/>
      <c r="V191" s="102"/>
      <c r="W191" s="100"/>
      <c r="X191" s="102"/>
      <c r="Z191" s="37">
        <v>44112</v>
      </c>
      <c r="AA191" s="3">
        <f t="shared" si="50"/>
        <v>60023.519999999997</v>
      </c>
      <c r="AB191" s="43">
        <f t="shared" si="70"/>
        <v>46650.74</v>
      </c>
      <c r="AC191" s="3">
        <f t="shared" si="67"/>
        <v>13372.78</v>
      </c>
      <c r="AD191" s="38">
        <f t="shared" si="53"/>
        <v>0.28665740350528202</v>
      </c>
      <c r="AE191" s="3">
        <f>AA191-AA190</f>
        <v>-68.209999999999127</v>
      </c>
      <c r="AF191" s="38">
        <f>(AA191)/AA190-1</f>
        <v>-1.1350979577389175E-3</v>
      </c>
      <c r="AG191" s="75"/>
      <c r="AH191" s="75"/>
    </row>
    <row r="192" spans="1:34" x14ac:dyDescent="0.45">
      <c r="A192" s="37">
        <v>44113</v>
      </c>
      <c r="B192" s="3">
        <v>46712.41</v>
      </c>
      <c r="C192" s="3">
        <v>36825.15</v>
      </c>
      <c r="D192" s="3">
        <v>35650.74</v>
      </c>
      <c r="E192" s="3">
        <f t="shared" si="46"/>
        <v>11061.670000000006</v>
      </c>
      <c r="F192" s="38">
        <f t="shared" si="47"/>
        <v>0.31027883292184133</v>
      </c>
      <c r="G192" s="41">
        <f>B192-B191</f>
        <v>442.42000000000553</v>
      </c>
      <c r="H192" s="38">
        <f>(B192)/B191-1</f>
        <v>9.56170511383303E-3</v>
      </c>
      <c r="J192" s="37">
        <v>44113</v>
      </c>
      <c r="K192" s="3">
        <v>13885.04</v>
      </c>
      <c r="L192" s="58">
        <v>11000</v>
      </c>
      <c r="M192" s="43">
        <f t="shared" si="71"/>
        <v>2885.0400000000009</v>
      </c>
      <c r="N192" s="38">
        <f t="shared" si="52"/>
        <v>0.26227636363636364</v>
      </c>
      <c r="O192" s="43">
        <f t="shared" si="72"/>
        <v>131.51000000000022</v>
      </c>
      <c r="P192" s="38">
        <f t="shared" si="73"/>
        <v>9.561908833586763E-3</v>
      </c>
      <c r="R192" s="37">
        <v>44113</v>
      </c>
      <c r="S192" s="103"/>
      <c r="T192" s="101"/>
      <c r="U192" s="100"/>
      <c r="V192" s="102"/>
      <c r="W192" s="100"/>
      <c r="X192" s="102"/>
      <c r="Z192" s="37">
        <v>44113</v>
      </c>
      <c r="AA192" s="3">
        <f t="shared" si="50"/>
        <v>60597.450000000004</v>
      </c>
      <c r="AB192" s="43">
        <f t="shared" si="70"/>
        <v>46650.74</v>
      </c>
      <c r="AC192" s="3">
        <f t="shared" si="67"/>
        <v>13946.710000000006</v>
      </c>
      <c r="AD192" s="38">
        <f t="shared" si="53"/>
        <v>0.29896010224060765</v>
      </c>
      <c r="AE192" s="3">
        <f>AA192-AA191</f>
        <v>573.93000000000757</v>
      </c>
      <c r="AF192" s="38">
        <f>(AA192)/AA191-1</f>
        <v>9.5617517932971019E-3</v>
      </c>
      <c r="AG192" s="75"/>
      <c r="AH192" s="75"/>
    </row>
    <row r="193" spans="1:34" x14ac:dyDescent="0.45">
      <c r="A193" s="37">
        <v>44116</v>
      </c>
      <c r="B193" s="3">
        <v>46712.41</v>
      </c>
      <c r="C193" s="3">
        <v>36825.15</v>
      </c>
      <c r="D193" s="3">
        <v>35650.74</v>
      </c>
      <c r="E193" s="3">
        <f t="shared" si="46"/>
        <v>11061.670000000006</v>
      </c>
      <c r="F193" s="38">
        <f t="shared" si="47"/>
        <v>0.31027883292184133</v>
      </c>
      <c r="G193" s="41">
        <f>B193-B192</f>
        <v>0</v>
      </c>
      <c r="H193" s="38">
        <f>(B193)/B192-1</f>
        <v>0</v>
      </c>
      <c r="J193" s="37">
        <v>44116</v>
      </c>
      <c r="K193" s="3">
        <v>13885.04</v>
      </c>
      <c r="L193" s="58">
        <v>11000</v>
      </c>
      <c r="M193" s="43">
        <f>K193-L193</f>
        <v>2885.0400000000009</v>
      </c>
      <c r="N193" s="38">
        <f t="shared" si="52"/>
        <v>0.26227636363636364</v>
      </c>
      <c r="O193" s="43">
        <f>K193-K192</f>
        <v>0</v>
      </c>
      <c r="P193" s="38">
        <f>K193/K192-1</f>
        <v>0</v>
      </c>
      <c r="R193" s="37">
        <v>44116</v>
      </c>
      <c r="S193" s="103"/>
      <c r="T193" s="101"/>
      <c r="U193" s="100"/>
      <c r="V193" s="102"/>
      <c r="W193" s="100"/>
      <c r="X193" s="102"/>
      <c r="Z193" s="37">
        <v>44116</v>
      </c>
      <c r="AA193" s="3">
        <f t="shared" si="50"/>
        <v>60597.450000000004</v>
      </c>
      <c r="AB193" s="43">
        <f t="shared" si="70"/>
        <v>46650.74</v>
      </c>
      <c r="AC193" s="3">
        <f t="shared" si="67"/>
        <v>13946.710000000006</v>
      </c>
      <c r="AD193" s="38">
        <f t="shared" si="53"/>
        <v>0.29896010224060765</v>
      </c>
      <c r="AE193" s="3">
        <f>AA193-AA192</f>
        <v>0</v>
      </c>
      <c r="AF193" s="38">
        <f>(AA193)/AA192-1</f>
        <v>0</v>
      </c>
      <c r="AG193" s="75"/>
      <c r="AH193" s="75"/>
    </row>
    <row r="194" spans="1:34" x14ac:dyDescent="0.45">
      <c r="A194" s="37">
        <v>44117</v>
      </c>
      <c r="B194" s="3">
        <v>48164.13</v>
      </c>
      <c r="C194" s="3">
        <v>36825.15</v>
      </c>
      <c r="D194" s="3">
        <v>35650.74</v>
      </c>
      <c r="E194" s="3">
        <f t="shared" si="46"/>
        <v>12513.39</v>
      </c>
      <c r="F194" s="38">
        <f t="shared" si="47"/>
        <v>0.3509994462948034</v>
      </c>
      <c r="G194" s="41">
        <f>B194-B193</f>
        <v>1451.7199999999939</v>
      </c>
      <c r="H194" s="38">
        <f>(B194)/B193-1</f>
        <v>3.1077822788419418E-2</v>
      </c>
      <c r="J194" s="37">
        <v>44117</v>
      </c>
      <c r="K194" s="3">
        <v>14316.55</v>
      </c>
      <c r="L194" s="58">
        <v>11000</v>
      </c>
      <c r="M194" s="43">
        <f t="shared" ref="M194:M210" si="74">K194-L194</f>
        <v>3316.5499999999993</v>
      </c>
      <c r="N194" s="38">
        <f t="shared" si="52"/>
        <v>0.3015045454545453</v>
      </c>
      <c r="O194" s="43">
        <f>K194-K193</f>
        <v>431.5099999999984</v>
      </c>
      <c r="P194" s="38">
        <f>K194/K193-1</f>
        <v>3.1077332150285297E-2</v>
      </c>
      <c r="R194" s="37">
        <v>44117</v>
      </c>
      <c r="S194" s="103"/>
      <c r="T194" s="101"/>
      <c r="U194" s="100"/>
      <c r="V194" s="102"/>
      <c r="W194" s="100"/>
      <c r="X194" s="102"/>
      <c r="Z194" s="37">
        <v>44117</v>
      </c>
      <c r="AA194" s="3">
        <f t="shared" si="50"/>
        <v>62480.679999999993</v>
      </c>
      <c r="AB194" s="43">
        <f t="shared" si="70"/>
        <v>46650.74</v>
      </c>
      <c r="AC194" s="3">
        <f t="shared" si="67"/>
        <v>15829.939999999999</v>
      </c>
      <c r="AD194" s="38">
        <f t="shared" si="53"/>
        <v>0.33932880807464127</v>
      </c>
      <c r="AE194" s="3">
        <f>AA194-AA193</f>
        <v>1883.2299999999886</v>
      </c>
      <c r="AF194" s="38">
        <f>(AA194)/AA193-1</f>
        <v>3.1077710365700062E-2</v>
      </c>
      <c r="AG194" s="75"/>
      <c r="AH194" s="75"/>
    </row>
    <row r="195" spans="1:34" x14ac:dyDescent="0.45">
      <c r="A195" s="37">
        <v>44118</v>
      </c>
      <c r="B195" s="3">
        <v>47982.61</v>
      </c>
      <c r="C195" s="47">
        <f>C194+200</f>
        <v>37025.15</v>
      </c>
      <c r="D195" s="47">
        <f>D194+200</f>
        <v>35850.74</v>
      </c>
      <c r="E195" s="47">
        <f t="shared" si="46"/>
        <v>12131.870000000003</v>
      </c>
      <c r="F195" s="38">
        <f t="shared" si="47"/>
        <v>0.33839943052779398</v>
      </c>
      <c r="G195" s="49">
        <f>B195-B194-200</f>
        <v>-381.5199999999968</v>
      </c>
      <c r="H195" s="48">
        <f>(B195-200)/B194-1</f>
        <v>-7.9212476172619839E-3</v>
      </c>
      <c r="J195" s="37">
        <v>44118</v>
      </c>
      <c r="K195" s="3">
        <v>14203.15</v>
      </c>
      <c r="L195" s="58">
        <v>11000</v>
      </c>
      <c r="M195" s="43">
        <f t="shared" si="74"/>
        <v>3203.1499999999996</v>
      </c>
      <c r="N195" s="38">
        <f t="shared" si="52"/>
        <v>0.29119545454545448</v>
      </c>
      <c r="O195" s="43">
        <f>K195-K194</f>
        <v>-113.39999999999964</v>
      </c>
      <c r="P195" s="38">
        <f>K195/K194-1</f>
        <v>-7.9209027314541824E-3</v>
      </c>
      <c r="R195" s="37">
        <v>44118</v>
      </c>
      <c r="S195" s="103"/>
      <c r="T195" s="101"/>
      <c r="U195" s="100"/>
      <c r="V195" s="102"/>
      <c r="W195" s="100"/>
      <c r="X195" s="102"/>
      <c r="Z195" s="37">
        <v>44118</v>
      </c>
      <c r="AA195" s="3">
        <f t="shared" si="50"/>
        <v>62185.760000000002</v>
      </c>
      <c r="AB195" s="43">
        <f t="shared" si="70"/>
        <v>46850.74</v>
      </c>
      <c r="AC195" s="3">
        <f t="shared" si="67"/>
        <v>15335.020000000002</v>
      </c>
      <c r="AD195" s="38">
        <f t="shared" si="53"/>
        <v>0.32731649489421089</v>
      </c>
      <c r="AE195" s="47">
        <f>AA195-AA194-200</f>
        <v>-494.91999999999098</v>
      </c>
      <c r="AF195" s="48">
        <f>(AA195-200)/AA194-1</f>
        <v>-7.9211685916349417E-3</v>
      </c>
      <c r="AG195" s="75"/>
      <c r="AH195" s="75"/>
    </row>
    <row r="196" spans="1:34" x14ac:dyDescent="0.45">
      <c r="A196" s="37">
        <v>44119</v>
      </c>
      <c r="B196" s="3">
        <v>47916.480000000003</v>
      </c>
      <c r="C196" s="3">
        <v>37025.15</v>
      </c>
      <c r="D196" s="3">
        <v>35850.74</v>
      </c>
      <c r="E196" s="3">
        <f t="shared" ref="E196:E259" si="75">B196-D196</f>
        <v>12065.740000000005</v>
      </c>
      <c r="F196" s="38">
        <f t="shared" ref="F196:F259" si="76">B196/D196-1</f>
        <v>0.33655483819859811</v>
      </c>
      <c r="G196" s="41">
        <f>B196-B195</f>
        <v>-66.129999999997381</v>
      </c>
      <c r="H196" s="38">
        <f>(B196)/B195-1</f>
        <v>-1.3782076464785575E-3</v>
      </c>
      <c r="J196" s="37">
        <v>44119</v>
      </c>
      <c r="K196" s="3">
        <v>14583.57</v>
      </c>
      <c r="L196" s="57">
        <f>L195+400</f>
        <v>11400</v>
      </c>
      <c r="M196" s="43">
        <f t="shared" si="74"/>
        <v>3183.5699999999997</v>
      </c>
      <c r="N196" s="38">
        <f t="shared" si="52"/>
        <v>0.27926052631578946</v>
      </c>
      <c r="O196" s="50">
        <f>K196-K195-400</f>
        <v>-19.579999999999927</v>
      </c>
      <c r="P196" s="51">
        <f>(K196-400)/K195-1</f>
        <v>-1.3785674304643836E-3</v>
      </c>
      <c r="R196" s="37">
        <v>44119</v>
      </c>
      <c r="S196" s="103"/>
      <c r="T196" s="101"/>
      <c r="U196" s="100"/>
      <c r="V196" s="102"/>
      <c r="W196" s="100"/>
      <c r="X196" s="102"/>
      <c r="Z196" s="37">
        <v>44119</v>
      </c>
      <c r="AA196" s="3">
        <f t="shared" ref="AA196:AA259" si="77">B196+K196</f>
        <v>62500.05</v>
      </c>
      <c r="AB196" s="50">
        <f>AB195+400</f>
        <v>47250.74</v>
      </c>
      <c r="AC196" s="3">
        <f t="shared" si="67"/>
        <v>15249.310000000005</v>
      </c>
      <c r="AD196" s="38">
        <f t="shared" si="53"/>
        <v>0.32273166515487395</v>
      </c>
      <c r="AE196" s="50">
        <f>AA196-AA195-400</f>
        <v>-85.709999999999127</v>
      </c>
      <c r="AF196" s="51">
        <f>(AA196-400)/AA195-1</f>
        <v>-1.3782898206921024E-3</v>
      </c>
      <c r="AG196" s="75"/>
      <c r="AH196" s="75"/>
    </row>
    <row r="197" spans="1:34" x14ac:dyDescent="0.45">
      <c r="A197" s="37">
        <v>44120</v>
      </c>
      <c r="B197" s="3">
        <v>47620.83</v>
      </c>
      <c r="C197" s="3">
        <v>37025.15</v>
      </c>
      <c r="D197" s="3">
        <v>35850.74</v>
      </c>
      <c r="E197" s="3">
        <f t="shared" si="75"/>
        <v>11770.090000000004</v>
      </c>
      <c r="F197" s="38">
        <f t="shared" si="76"/>
        <v>0.32830814649851026</v>
      </c>
      <c r="G197" s="41">
        <f>B197-B196</f>
        <v>-295.65000000000146</v>
      </c>
      <c r="H197" s="38">
        <f>(B197)/B196-1</f>
        <v>-6.1701109931280307E-3</v>
      </c>
      <c r="J197" s="37">
        <v>44120</v>
      </c>
      <c r="K197" s="3">
        <v>14493.59</v>
      </c>
      <c r="L197" s="58">
        <v>11400</v>
      </c>
      <c r="M197" s="43">
        <f t="shared" si="74"/>
        <v>3093.59</v>
      </c>
      <c r="N197" s="38">
        <f t="shared" ref="N197:N260" si="78">K197/L197-1</f>
        <v>0.27136754385964923</v>
      </c>
      <c r="O197" s="43">
        <f t="shared" ref="O197:O210" si="79">K197-K196</f>
        <v>-89.979999999999563</v>
      </c>
      <c r="P197" s="38">
        <f t="shared" ref="P197:P210" si="80">K197/K196-1</f>
        <v>-6.1699570132690562E-3</v>
      </c>
      <c r="R197" s="37">
        <v>44120</v>
      </c>
      <c r="S197" s="103"/>
      <c r="T197" s="101"/>
      <c r="U197" s="100"/>
      <c r="V197" s="102"/>
      <c r="W197" s="100"/>
      <c r="X197" s="102"/>
      <c r="Z197" s="37">
        <v>44120</v>
      </c>
      <c r="AA197" s="3">
        <f t="shared" si="77"/>
        <v>62114.42</v>
      </c>
      <c r="AB197" s="43">
        <f t="shared" ref="AB197:AB217" si="81">D197+L197</f>
        <v>47250.74</v>
      </c>
      <c r="AC197" s="3">
        <f t="shared" si="67"/>
        <v>14863.680000000004</v>
      </c>
      <c r="AD197" s="38">
        <f t="shared" ref="AD197:AD260" si="82">(AA197)/(AB197)-1</f>
        <v>0.31457031149141801</v>
      </c>
      <c r="AE197" s="3">
        <f>AA197-AA196</f>
        <v>-385.63000000000466</v>
      </c>
      <c r="AF197" s="38">
        <f>(AA197)/AA196-1</f>
        <v>-6.1700750639400725E-3</v>
      </c>
      <c r="AG197" s="75"/>
      <c r="AH197" s="75"/>
    </row>
    <row r="198" spans="1:34" x14ac:dyDescent="0.45">
      <c r="A198" s="37">
        <v>44123</v>
      </c>
      <c r="B198" s="3">
        <v>46744.73</v>
      </c>
      <c r="C198" s="3">
        <v>37025.15</v>
      </c>
      <c r="D198" s="3">
        <v>35850.74</v>
      </c>
      <c r="E198" s="3">
        <f t="shared" si="75"/>
        <v>10893.990000000005</v>
      </c>
      <c r="F198" s="38">
        <f t="shared" si="76"/>
        <v>0.30387071508147412</v>
      </c>
      <c r="G198" s="41">
        <f>B198-B197</f>
        <v>-876.09999999999854</v>
      </c>
      <c r="H198" s="38">
        <f>(B198)/B197-1</f>
        <v>-1.8397411384891815E-2</v>
      </c>
      <c r="J198" s="37">
        <v>44123</v>
      </c>
      <c r="K198" s="3">
        <v>14226.95</v>
      </c>
      <c r="L198" s="58">
        <v>11400</v>
      </c>
      <c r="M198" s="43">
        <f t="shared" si="74"/>
        <v>2826.9500000000007</v>
      </c>
      <c r="N198" s="38">
        <f t="shared" si="78"/>
        <v>0.2479780701754386</v>
      </c>
      <c r="O198" s="43">
        <f t="shared" si="79"/>
        <v>-266.63999999999942</v>
      </c>
      <c r="P198" s="38">
        <f t="shared" si="80"/>
        <v>-1.8397098303456816E-2</v>
      </c>
      <c r="R198" s="37">
        <v>44123</v>
      </c>
      <c r="S198" s="103"/>
      <c r="T198" s="101"/>
      <c r="U198" s="100"/>
      <c r="V198" s="102"/>
      <c r="W198" s="100"/>
      <c r="X198" s="102"/>
      <c r="Z198" s="37">
        <v>44123</v>
      </c>
      <c r="AA198" s="3">
        <f t="shared" si="77"/>
        <v>60971.680000000008</v>
      </c>
      <c r="AB198" s="43">
        <f t="shared" si="81"/>
        <v>47250.74</v>
      </c>
      <c r="AC198" s="3">
        <f t="shared" si="67"/>
        <v>13720.940000000006</v>
      </c>
      <c r="AD198" s="38">
        <f t="shared" si="82"/>
        <v>0.29038571671046864</v>
      </c>
      <c r="AE198" s="3">
        <f>AA198-AA197</f>
        <v>-1142.7399999999907</v>
      </c>
      <c r="AF198" s="38">
        <f>(AA198)/AA197-1</f>
        <v>-1.8397338331421098E-2</v>
      </c>
      <c r="AG198" s="75"/>
      <c r="AH198" s="75"/>
    </row>
    <row r="199" spans="1:34" x14ac:dyDescent="0.45">
      <c r="A199" s="37">
        <v>44124</v>
      </c>
      <c r="B199" s="3">
        <v>46696.02</v>
      </c>
      <c r="C199" s="3">
        <v>37025.15</v>
      </c>
      <c r="D199" s="3">
        <v>35850.74</v>
      </c>
      <c r="E199" s="3">
        <f t="shared" si="75"/>
        <v>10845.279999999999</v>
      </c>
      <c r="F199" s="38">
        <f t="shared" si="76"/>
        <v>0.3025120262510621</v>
      </c>
      <c r="G199" s="41">
        <f>B199-B198</f>
        <v>-48.710000000006403</v>
      </c>
      <c r="H199" s="38">
        <f>(B199)/B198-1</f>
        <v>-1.0420426003103778E-3</v>
      </c>
      <c r="J199" s="37">
        <v>44124</v>
      </c>
      <c r="K199" s="3">
        <v>14212.12</v>
      </c>
      <c r="L199" s="58">
        <v>11400</v>
      </c>
      <c r="M199" s="43">
        <f t="shared" si="74"/>
        <v>2812.1200000000008</v>
      </c>
      <c r="N199" s="38">
        <f t="shared" si="78"/>
        <v>0.24667719298245627</v>
      </c>
      <c r="O199" s="43">
        <f t="shared" si="79"/>
        <v>-14.829999999999927</v>
      </c>
      <c r="P199" s="38">
        <f t="shared" si="80"/>
        <v>-1.0423878624722382E-3</v>
      </c>
      <c r="R199" s="37">
        <v>44124</v>
      </c>
      <c r="S199" s="103"/>
      <c r="T199" s="101"/>
      <c r="U199" s="100"/>
      <c r="V199" s="102"/>
      <c r="W199" s="100"/>
      <c r="X199" s="102"/>
      <c r="Z199" s="37">
        <v>44124</v>
      </c>
      <c r="AA199" s="3">
        <f t="shared" si="77"/>
        <v>60908.14</v>
      </c>
      <c r="AB199" s="43">
        <f t="shared" si="81"/>
        <v>47250.74</v>
      </c>
      <c r="AC199" s="3">
        <f t="shared" si="67"/>
        <v>13657.4</v>
      </c>
      <c r="AD199" s="38">
        <f t="shared" si="82"/>
        <v>0.28904097586619804</v>
      </c>
      <c r="AE199" s="3">
        <f>AA199-AA198</f>
        <v>-63.540000000008149</v>
      </c>
      <c r="AF199" s="38">
        <f>(AA199)/AA198-1</f>
        <v>-1.0421231627537608E-3</v>
      </c>
      <c r="AG199" s="75"/>
      <c r="AH199" s="75"/>
    </row>
    <row r="200" spans="1:34" x14ac:dyDescent="0.45">
      <c r="A200" s="37">
        <v>44125</v>
      </c>
      <c r="B200" s="3">
        <v>46895.31</v>
      </c>
      <c r="C200" s="47">
        <f>C199+200</f>
        <v>37225.15</v>
      </c>
      <c r="D200" s="47">
        <f>D199+200</f>
        <v>36050.74</v>
      </c>
      <c r="E200" s="47">
        <f t="shared" si="75"/>
        <v>10844.57</v>
      </c>
      <c r="F200" s="38">
        <f t="shared" si="76"/>
        <v>0.30081407482897715</v>
      </c>
      <c r="G200" s="49">
        <f>B200-B199-200</f>
        <v>-0.70999999999912689</v>
      </c>
      <c r="H200" s="48">
        <f>(B200-200)/B199-1</f>
        <v>-1.5204721944162003E-5</v>
      </c>
      <c r="J200" s="37">
        <v>44125</v>
      </c>
      <c r="K200" s="3">
        <v>14211.9</v>
      </c>
      <c r="L200" s="58">
        <v>11400</v>
      </c>
      <c r="M200" s="43">
        <f t="shared" si="74"/>
        <v>2811.8999999999996</v>
      </c>
      <c r="N200" s="38">
        <f t="shared" si="78"/>
        <v>0.24665789473684208</v>
      </c>
      <c r="O200" s="43">
        <f t="shared" si="79"/>
        <v>-0.22000000000116415</v>
      </c>
      <c r="P200" s="38">
        <f t="shared" si="80"/>
        <v>-1.5479745456792315E-5</v>
      </c>
      <c r="R200" s="37">
        <v>44125</v>
      </c>
      <c r="S200" s="103"/>
      <c r="T200" s="101"/>
      <c r="U200" s="100"/>
      <c r="V200" s="102"/>
      <c r="W200" s="100"/>
      <c r="X200" s="102"/>
      <c r="Z200" s="37">
        <v>44125</v>
      </c>
      <c r="AA200" s="3">
        <f t="shared" si="77"/>
        <v>61107.21</v>
      </c>
      <c r="AB200" s="43">
        <f t="shared" si="81"/>
        <v>47450.74</v>
      </c>
      <c r="AC200" s="3">
        <f t="shared" si="67"/>
        <v>13656.47</v>
      </c>
      <c r="AD200" s="38">
        <f t="shared" si="82"/>
        <v>0.28780309853966446</v>
      </c>
      <c r="AE200" s="47">
        <f>AA200-AA199-200</f>
        <v>-0.93000000000029104</v>
      </c>
      <c r="AF200" s="48">
        <f>(AA200-200)/AA199-1</f>
        <v>-1.5268895093512036E-5</v>
      </c>
      <c r="AG200" s="75"/>
      <c r="AH200" s="75"/>
    </row>
    <row r="201" spans="1:34" x14ac:dyDescent="0.45">
      <c r="A201" s="37">
        <v>44126</v>
      </c>
      <c r="B201" s="3">
        <v>46867.28</v>
      </c>
      <c r="C201" s="3">
        <v>37225.15</v>
      </c>
      <c r="D201" s="3">
        <v>36050.74</v>
      </c>
      <c r="E201" s="3">
        <f t="shared" si="75"/>
        <v>10816.54</v>
      </c>
      <c r="F201" s="38">
        <f t="shared" si="76"/>
        <v>0.30003655958241082</v>
      </c>
      <c r="G201" s="41">
        <f>B201-B200</f>
        <v>-28.029999999998836</v>
      </c>
      <c r="H201" s="38">
        <f>(B201)/B200-1</f>
        <v>-5.9771435565725284E-4</v>
      </c>
      <c r="J201" s="37">
        <v>44126</v>
      </c>
      <c r="K201" s="3">
        <v>14203.41</v>
      </c>
      <c r="L201" s="58">
        <v>11400</v>
      </c>
      <c r="M201" s="43">
        <f t="shared" si="74"/>
        <v>2803.41</v>
      </c>
      <c r="N201" s="38">
        <f t="shared" si="78"/>
        <v>0.24591315789473689</v>
      </c>
      <c r="O201" s="43">
        <f t="shared" si="79"/>
        <v>-8.4899999999997817</v>
      </c>
      <c r="P201" s="38">
        <f t="shared" si="80"/>
        <v>-5.973866970636621E-4</v>
      </c>
      <c r="R201" s="37">
        <v>44126</v>
      </c>
      <c r="S201" s="103"/>
      <c r="T201" s="101"/>
      <c r="U201" s="100"/>
      <c r="V201" s="102"/>
      <c r="W201" s="100"/>
      <c r="X201" s="102"/>
      <c r="Z201" s="37">
        <v>44126</v>
      </c>
      <c r="AA201" s="3">
        <f t="shared" si="77"/>
        <v>61070.69</v>
      </c>
      <c r="AB201" s="43">
        <f t="shared" si="81"/>
        <v>47450.74</v>
      </c>
      <c r="AC201" s="3">
        <f t="shared" si="67"/>
        <v>13619.95</v>
      </c>
      <c r="AD201" s="38">
        <f t="shared" si="82"/>
        <v>0.2870334582769416</v>
      </c>
      <c r="AE201" s="3">
        <f>AA201-AA200</f>
        <v>-36.519999999996799</v>
      </c>
      <c r="AF201" s="38">
        <f>(AA201)/AA200-1</f>
        <v>-5.9763815104629803E-4</v>
      </c>
      <c r="AG201" s="75"/>
      <c r="AH201" s="75"/>
    </row>
    <row r="202" spans="1:34" x14ac:dyDescent="0.45">
      <c r="A202" s="37">
        <v>44127</v>
      </c>
      <c r="B202" s="3">
        <v>46977.97</v>
      </c>
      <c r="C202" s="3">
        <v>37225.15</v>
      </c>
      <c r="D202" s="3">
        <v>36050.74</v>
      </c>
      <c r="E202" s="3">
        <f t="shared" si="75"/>
        <v>10927.230000000003</v>
      </c>
      <c r="F202" s="38">
        <f t="shared" si="76"/>
        <v>0.30310695425392109</v>
      </c>
      <c r="G202" s="41">
        <f>B202-B201</f>
        <v>110.69000000000233</v>
      </c>
      <c r="H202" s="38">
        <f>(B202)/B201-1</f>
        <v>2.361775635368657E-3</v>
      </c>
      <c r="J202" s="37">
        <v>44127</v>
      </c>
      <c r="K202" s="3">
        <v>14236.96</v>
      </c>
      <c r="L202" s="58">
        <v>11400</v>
      </c>
      <c r="M202" s="43">
        <f t="shared" si="74"/>
        <v>2836.9599999999991</v>
      </c>
      <c r="N202" s="38">
        <f t="shared" si="78"/>
        <v>0.24885614035087711</v>
      </c>
      <c r="O202" s="43">
        <f t="shared" si="79"/>
        <v>33.549999999999272</v>
      </c>
      <c r="P202" s="38">
        <f t="shared" si="80"/>
        <v>2.3621088175302951E-3</v>
      </c>
      <c r="R202" s="37">
        <v>44127</v>
      </c>
      <c r="S202" s="103"/>
      <c r="T202" s="101"/>
      <c r="U202" s="100"/>
      <c r="V202" s="102"/>
      <c r="W202" s="100"/>
      <c r="X202" s="102"/>
      <c r="Z202" s="37">
        <v>44127</v>
      </c>
      <c r="AA202" s="3">
        <f t="shared" si="77"/>
        <v>61214.93</v>
      </c>
      <c r="AB202" s="43">
        <f t="shared" si="81"/>
        <v>47450.74</v>
      </c>
      <c r="AC202" s="3">
        <f t="shared" si="67"/>
        <v>13764.190000000002</v>
      </c>
      <c r="AD202" s="38">
        <f t="shared" si="82"/>
        <v>0.29007324227188036</v>
      </c>
      <c r="AE202" s="3">
        <f>AA202-AA201</f>
        <v>144.23999999999796</v>
      </c>
      <c r="AF202" s="38">
        <f>(AA202)/AA201-1</f>
        <v>2.3618531246329955E-3</v>
      </c>
      <c r="AG202" s="75"/>
      <c r="AH202" s="75"/>
    </row>
    <row r="203" spans="1:34" x14ac:dyDescent="0.45">
      <c r="A203" s="37">
        <v>44130</v>
      </c>
      <c r="B203" s="3">
        <v>46433.42</v>
      </c>
      <c r="C203" s="3">
        <v>37225.15</v>
      </c>
      <c r="D203" s="3">
        <v>36050.74</v>
      </c>
      <c r="E203" s="3">
        <f t="shared" si="75"/>
        <v>10382.68</v>
      </c>
      <c r="F203" s="38">
        <f t="shared" si="76"/>
        <v>0.28800185516302856</v>
      </c>
      <c r="G203" s="41">
        <f>B203-B202</f>
        <v>-544.55000000000291</v>
      </c>
      <c r="H203" s="38">
        <f>(B203)/B202-1</f>
        <v>-1.159160346860455E-2</v>
      </c>
      <c r="J203" s="37">
        <v>44130</v>
      </c>
      <c r="K203" s="3">
        <v>14071.93</v>
      </c>
      <c r="L203" s="58">
        <v>11400</v>
      </c>
      <c r="M203" s="43">
        <f t="shared" si="74"/>
        <v>2671.9300000000003</v>
      </c>
      <c r="N203" s="38">
        <f t="shared" si="78"/>
        <v>0.23437982456140349</v>
      </c>
      <c r="O203" s="43">
        <f t="shared" si="79"/>
        <v>-165.02999999999884</v>
      </c>
      <c r="P203" s="38">
        <f t="shared" si="80"/>
        <v>-1.1591660017306937E-2</v>
      </c>
      <c r="R203" s="37">
        <v>44130</v>
      </c>
      <c r="S203" s="103"/>
      <c r="T203" s="101"/>
      <c r="U203" s="100"/>
      <c r="V203" s="102"/>
      <c r="W203" s="100"/>
      <c r="X203" s="102"/>
      <c r="Z203" s="37">
        <v>44130</v>
      </c>
      <c r="AA203" s="3">
        <f t="shared" si="77"/>
        <v>60505.35</v>
      </c>
      <c r="AB203" s="43">
        <f t="shared" si="81"/>
        <v>47450.74</v>
      </c>
      <c r="AC203" s="3">
        <f t="shared" si="67"/>
        <v>13054.61</v>
      </c>
      <c r="AD203" s="38">
        <f t="shared" si="82"/>
        <v>0.27511920783532573</v>
      </c>
      <c r="AE203" s="3">
        <f>AA203-AA202</f>
        <v>-709.58000000000175</v>
      </c>
      <c r="AF203" s="38">
        <f>(AA203)/AA202-1</f>
        <v>-1.1591616620324485E-2</v>
      </c>
      <c r="AG203" s="75"/>
      <c r="AH203" s="75"/>
    </row>
    <row r="204" spans="1:34" x14ac:dyDescent="0.45">
      <c r="A204" s="37">
        <v>44131</v>
      </c>
      <c r="B204" s="3">
        <v>46723.55</v>
      </c>
      <c r="C204" s="3">
        <v>37225.15</v>
      </c>
      <c r="D204" s="3">
        <v>36050.74</v>
      </c>
      <c r="E204" s="3">
        <f t="shared" si="75"/>
        <v>10672.810000000005</v>
      </c>
      <c r="F204" s="38">
        <f t="shared" si="76"/>
        <v>0.2960496788692828</v>
      </c>
      <c r="G204" s="41">
        <f>B204-B203</f>
        <v>290.13000000000466</v>
      </c>
      <c r="H204" s="38">
        <f>(B204)/B203-1</f>
        <v>6.2483013312395475E-3</v>
      </c>
      <c r="J204" s="37">
        <v>44131</v>
      </c>
      <c r="K204" s="3">
        <v>14159.85</v>
      </c>
      <c r="L204" s="58">
        <v>11400</v>
      </c>
      <c r="M204" s="43">
        <f t="shared" si="74"/>
        <v>2759.8500000000004</v>
      </c>
      <c r="N204" s="38">
        <f t="shared" si="78"/>
        <v>0.24209210526315794</v>
      </c>
      <c r="O204" s="43">
        <f t="shared" si="79"/>
        <v>87.920000000000073</v>
      </c>
      <c r="P204" s="38">
        <f t="shared" si="80"/>
        <v>6.2478991865366762E-3</v>
      </c>
      <c r="R204" s="37">
        <v>44131</v>
      </c>
      <c r="S204" s="103"/>
      <c r="T204" s="101"/>
      <c r="U204" s="100"/>
      <c r="V204" s="102"/>
      <c r="W204" s="100"/>
      <c r="X204" s="102"/>
      <c r="Z204" s="37">
        <v>44131</v>
      </c>
      <c r="AA204" s="3">
        <f t="shared" si="77"/>
        <v>60883.4</v>
      </c>
      <c r="AB204" s="43">
        <f t="shared" si="81"/>
        <v>47450.74</v>
      </c>
      <c r="AC204" s="3">
        <f t="shared" si="67"/>
        <v>13432.660000000005</v>
      </c>
      <c r="AD204" s="38">
        <f t="shared" si="82"/>
        <v>0.28308641761961995</v>
      </c>
      <c r="AE204" s="3">
        <f>AA204-AA203</f>
        <v>378.05000000000291</v>
      </c>
      <c r="AF204" s="38">
        <f>(AA204)/AA203-1</f>
        <v>6.2482078031116384E-3</v>
      </c>
      <c r="AG204" s="75"/>
      <c r="AH204" s="75"/>
    </row>
    <row r="205" spans="1:34" x14ac:dyDescent="0.45">
      <c r="A205" s="37">
        <v>44132</v>
      </c>
      <c r="B205" s="3">
        <v>45573.96</v>
      </c>
      <c r="C205" s="47">
        <f>C204+200</f>
        <v>37425.15</v>
      </c>
      <c r="D205" s="47">
        <f>D204+200</f>
        <v>36250.74</v>
      </c>
      <c r="E205" s="47">
        <f t="shared" si="75"/>
        <v>9323.2200000000012</v>
      </c>
      <c r="F205" s="38">
        <f t="shared" si="76"/>
        <v>0.2571870256993376</v>
      </c>
      <c r="G205" s="49">
        <f>B205-B204-200</f>
        <v>-1349.5900000000038</v>
      </c>
      <c r="H205" s="48">
        <f>(B205-200)/B204-1</f>
        <v>-2.888457747752482E-2</v>
      </c>
      <c r="J205" s="37">
        <v>44132</v>
      </c>
      <c r="K205" s="3">
        <v>13750.85</v>
      </c>
      <c r="L205" s="58">
        <v>11400</v>
      </c>
      <c r="M205" s="43">
        <f t="shared" si="74"/>
        <v>2350.8500000000004</v>
      </c>
      <c r="N205" s="38">
        <f t="shared" si="78"/>
        <v>0.20621491228070177</v>
      </c>
      <c r="O205" s="43">
        <f t="shared" si="79"/>
        <v>-409</v>
      </c>
      <c r="P205" s="38">
        <f t="shared" si="80"/>
        <v>-2.8884486770693218E-2</v>
      </c>
      <c r="R205" s="37">
        <v>44132</v>
      </c>
      <c r="S205" s="103"/>
      <c r="T205" s="101"/>
      <c r="U205" s="100"/>
      <c r="V205" s="102"/>
      <c r="W205" s="100"/>
      <c r="X205" s="102"/>
      <c r="Z205" s="37">
        <v>44132</v>
      </c>
      <c r="AA205" s="3">
        <f t="shared" si="77"/>
        <v>59324.81</v>
      </c>
      <c r="AB205" s="43">
        <f t="shared" si="81"/>
        <v>47650.74</v>
      </c>
      <c r="AC205" s="3">
        <f t="shared" si="67"/>
        <v>11674.070000000002</v>
      </c>
      <c r="AD205" s="38">
        <f t="shared" si="82"/>
        <v>0.24499241774629321</v>
      </c>
      <c r="AE205" s="47">
        <f>AA205-AA204-200</f>
        <v>-1758.5900000000038</v>
      </c>
      <c r="AF205" s="48">
        <f>(AA205-200)/AA204-1</f>
        <v>-2.8884556381542525E-2</v>
      </c>
      <c r="AG205" s="75"/>
      <c r="AH205" s="75"/>
    </row>
    <row r="206" spans="1:34" x14ac:dyDescent="0.45">
      <c r="A206" s="37">
        <v>44133</v>
      </c>
      <c r="B206" s="3">
        <v>46426.13</v>
      </c>
      <c r="C206" s="3">
        <v>37425.15</v>
      </c>
      <c r="D206" s="3">
        <v>36250.74</v>
      </c>
      <c r="E206" s="3">
        <f t="shared" si="75"/>
        <v>10175.39</v>
      </c>
      <c r="F206" s="38">
        <f t="shared" si="76"/>
        <v>0.28069468374990425</v>
      </c>
      <c r="G206" s="41">
        <f>B206-B205</f>
        <v>852.16999999999825</v>
      </c>
      <c r="H206" s="38">
        <f>(B206)/B205-1</f>
        <v>1.8698616490645081E-2</v>
      </c>
      <c r="J206" s="37">
        <v>44133</v>
      </c>
      <c r="K206" s="3">
        <v>14007.97</v>
      </c>
      <c r="L206" s="58">
        <v>11400</v>
      </c>
      <c r="M206" s="43">
        <f t="shared" si="74"/>
        <v>2607.9699999999993</v>
      </c>
      <c r="N206" s="38">
        <f t="shared" si="78"/>
        <v>0.22876929824561398</v>
      </c>
      <c r="O206" s="43">
        <f t="shared" si="79"/>
        <v>257.11999999999898</v>
      </c>
      <c r="P206" s="38">
        <f t="shared" si="80"/>
        <v>1.8698480457571609E-2</v>
      </c>
      <c r="R206" s="37">
        <v>44133</v>
      </c>
      <c r="S206" s="103"/>
      <c r="T206" s="101"/>
      <c r="U206" s="100"/>
      <c r="V206" s="102"/>
      <c r="W206" s="100"/>
      <c r="X206" s="102"/>
      <c r="Z206" s="37">
        <v>44133</v>
      </c>
      <c r="AA206" s="3">
        <f t="shared" si="77"/>
        <v>60434.1</v>
      </c>
      <c r="AB206" s="43">
        <f t="shared" si="81"/>
        <v>47650.74</v>
      </c>
      <c r="AC206" s="3">
        <f t="shared" si="67"/>
        <v>12783.359999999999</v>
      </c>
      <c r="AD206" s="38">
        <f t="shared" si="82"/>
        <v>0.26827201424364033</v>
      </c>
      <c r="AE206" s="3">
        <f>AA206-AA205</f>
        <v>1109.2900000000009</v>
      </c>
      <c r="AF206" s="38">
        <f>(AA206)/AA205-1</f>
        <v>1.8698584959648379E-2</v>
      </c>
      <c r="AG206" s="75"/>
      <c r="AH206" s="75"/>
    </row>
    <row r="207" spans="1:34" x14ac:dyDescent="0.45">
      <c r="A207" s="37">
        <v>44134</v>
      </c>
      <c r="B207" s="3">
        <v>45236.82</v>
      </c>
      <c r="C207" s="3">
        <v>37425.15</v>
      </c>
      <c r="D207" s="3">
        <v>36250.74</v>
      </c>
      <c r="E207" s="3">
        <f t="shared" si="75"/>
        <v>8986.0800000000017</v>
      </c>
      <c r="F207" s="38">
        <f t="shared" si="76"/>
        <v>0.2478868017590814</v>
      </c>
      <c r="G207" s="41">
        <f>B207-B206</f>
        <v>-1189.3099999999977</v>
      </c>
      <c r="H207" s="38">
        <f>(B207)/B206-1</f>
        <v>-2.5617254765796682E-2</v>
      </c>
      <c r="J207" s="37">
        <v>44134</v>
      </c>
      <c r="K207" s="3">
        <v>13649.13</v>
      </c>
      <c r="L207" s="58">
        <v>11400</v>
      </c>
      <c r="M207" s="43">
        <f t="shared" si="74"/>
        <v>2249.1299999999992</v>
      </c>
      <c r="N207" s="38">
        <f t="shared" si="78"/>
        <v>0.19729210526315777</v>
      </c>
      <c r="O207" s="43">
        <f t="shared" si="79"/>
        <v>-358.84000000000015</v>
      </c>
      <c r="P207" s="38">
        <f t="shared" si="80"/>
        <v>-2.5616845267372845E-2</v>
      </c>
      <c r="R207" s="37">
        <v>44134</v>
      </c>
      <c r="S207" s="103"/>
      <c r="T207" s="101"/>
      <c r="U207" s="100"/>
      <c r="V207" s="102"/>
      <c r="W207" s="100"/>
      <c r="X207" s="102"/>
      <c r="Z207" s="37">
        <v>44134</v>
      </c>
      <c r="AA207" s="3">
        <f t="shared" si="77"/>
        <v>58885.95</v>
      </c>
      <c r="AB207" s="43">
        <f t="shared" si="81"/>
        <v>47650.74</v>
      </c>
      <c r="AC207" s="3">
        <f t="shared" si="67"/>
        <v>11235.210000000001</v>
      </c>
      <c r="AD207" s="38">
        <f t="shared" si="82"/>
        <v>0.23578248732338669</v>
      </c>
      <c r="AE207" s="3">
        <f>AA207-AA206</f>
        <v>-1548.1500000000015</v>
      </c>
      <c r="AF207" s="38">
        <f>(AA207)/AA206-1</f>
        <v>-2.5617159848496107E-2</v>
      </c>
      <c r="AG207" s="75"/>
      <c r="AH207" s="75"/>
    </row>
    <row r="208" spans="1:34" x14ac:dyDescent="0.45">
      <c r="A208" s="37">
        <v>44137</v>
      </c>
      <c r="B208" s="3">
        <v>45041.35</v>
      </c>
      <c r="C208" s="3">
        <v>37425.15</v>
      </c>
      <c r="D208" s="3">
        <v>36250.74</v>
      </c>
      <c r="E208" s="3">
        <f t="shared" si="75"/>
        <v>8790.61</v>
      </c>
      <c r="F208" s="38">
        <f t="shared" si="76"/>
        <v>0.24249463597156917</v>
      </c>
      <c r="G208" s="41">
        <f>B208-B207</f>
        <v>-195.47000000000116</v>
      </c>
      <c r="H208" s="38">
        <f>(B208)/B207-1</f>
        <v>-4.3210375972493331E-3</v>
      </c>
      <c r="J208" s="37">
        <v>44137</v>
      </c>
      <c r="K208" s="3">
        <v>13590.15</v>
      </c>
      <c r="L208" s="58">
        <v>11400</v>
      </c>
      <c r="M208" s="43">
        <f t="shared" si="74"/>
        <v>2190.1499999999996</v>
      </c>
      <c r="N208" s="38">
        <f t="shared" si="78"/>
        <v>0.19211842105263144</v>
      </c>
      <c r="O208" s="43">
        <f t="shared" si="79"/>
        <v>-58.979999999999563</v>
      </c>
      <c r="P208" s="38">
        <f t="shared" si="80"/>
        <v>-4.3211545351241609E-3</v>
      </c>
      <c r="R208" s="37">
        <v>44137</v>
      </c>
      <c r="S208" s="103"/>
      <c r="T208" s="101"/>
      <c r="U208" s="100"/>
      <c r="V208" s="102"/>
      <c r="W208" s="100"/>
      <c r="X208" s="102"/>
      <c r="Z208" s="37">
        <v>44137</v>
      </c>
      <c r="AA208" s="3">
        <f t="shared" si="77"/>
        <v>58631.5</v>
      </c>
      <c r="AB208" s="43">
        <f t="shared" si="81"/>
        <v>47650.74</v>
      </c>
      <c r="AC208" s="3">
        <f t="shared" si="67"/>
        <v>10980.76</v>
      </c>
      <c r="AD208" s="38">
        <f t="shared" si="82"/>
        <v>0.23044259123782762</v>
      </c>
      <c r="AE208" s="3">
        <f>AA208-AA207</f>
        <v>-254.44999999999709</v>
      </c>
      <c r="AF208" s="38">
        <f>(AA208)/AA207-1</f>
        <v>-4.3210647021911797E-3</v>
      </c>
      <c r="AG208" s="75"/>
      <c r="AH208" s="75"/>
    </row>
    <row r="209" spans="1:34" x14ac:dyDescent="0.45">
      <c r="A209" s="37">
        <v>44138</v>
      </c>
      <c r="B209" s="3">
        <v>45565.35</v>
      </c>
      <c r="C209" s="3">
        <v>37425.15</v>
      </c>
      <c r="D209" s="3">
        <v>36250.74</v>
      </c>
      <c r="E209" s="3">
        <f t="shared" si="75"/>
        <v>9314.61</v>
      </c>
      <c r="F209" s="38">
        <f t="shared" si="76"/>
        <v>0.25694951330648697</v>
      </c>
      <c r="G209" s="41">
        <f>B209-B208</f>
        <v>524</v>
      </c>
      <c r="H209" s="38">
        <f>(B209)/B208-1</f>
        <v>1.1633754316866529E-2</v>
      </c>
      <c r="J209" s="37">
        <v>44138</v>
      </c>
      <c r="K209" s="3">
        <v>13748.25</v>
      </c>
      <c r="L209" s="58">
        <v>11400</v>
      </c>
      <c r="M209" s="43">
        <f t="shared" si="74"/>
        <v>2348.25</v>
      </c>
      <c r="N209" s="38">
        <f t="shared" si="78"/>
        <v>0.20598684210526308</v>
      </c>
      <c r="O209" s="43">
        <f t="shared" si="79"/>
        <v>158.10000000000036</v>
      </c>
      <c r="P209" s="38">
        <f t="shared" si="80"/>
        <v>1.1633425679628218E-2</v>
      </c>
      <c r="R209" s="37">
        <v>44138</v>
      </c>
      <c r="S209" s="103"/>
      <c r="T209" s="101"/>
      <c r="U209" s="100"/>
      <c r="V209" s="102"/>
      <c r="W209" s="100"/>
      <c r="X209" s="102"/>
      <c r="Z209" s="37">
        <v>44138</v>
      </c>
      <c r="AA209" s="3">
        <f t="shared" si="77"/>
        <v>59313.599999999999</v>
      </c>
      <c r="AB209" s="43">
        <f t="shared" si="81"/>
        <v>47650.74</v>
      </c>
      <c r="AC209" s="3">
        <f t="shared" si="67"/>
        <v>11662.86</v>
      </c>
      <c r="AD209" s="38">
        <f t="shared" si="82"/>
        <v>0.24475716431686068</v>
      </c>
      <c r="AE209" s="3">
        <f>AA209-AA208</f>
        <v>682.09999999999854</v>
      </c>
      <c r="AF209" s="38">
        <f>(AA209)/AA208-1</f>
        <v>1.1633678142295434E-2</v>
      </c>
      <c r="AG209" s="75"/>
      <c r="AH209" s="75"/>
    </row>
    <row r="210" spans="1:34" x14ac:dyDescent="0.45">
      <c r="A210" s="37">
        <v>44139</v>
      </c>
      <c r="B210" s="3">
        <v>47716.08</v>
      </c>
      <c r="C210" s="47">
        <f>C209+200</f>
        <v>37625.15</v>
      </c>
      <c r="D210" s="47">
        <f>D209+200</f>
        <v>36450.74</v>
      </c>
      <c r="E210" s="47">
        <f t="shared" si="75"/>
        <v>11265.340000000004</v>
      </c>
      <c r="F210" s="38">
        <f t="shared" si="76"/>
        <v>0.30905655138962906</v>
      </c>
      <c r="G210" s="49">
        <f>B210-B209-200</f>
        <v>1950.7300000000032</v>
      </c>
      <c r="H210" s="48">
        <f>(B210-200)/B209-1</f>
        <v>4.2811697923970771E-2</v>
      </c>
      <c r="J210" s="37">
        <v>44139</v>
      </c>
      <c r="K210" s="3">
        <v>14336.84</v>
      </c>
      <c r="L210" s="58">
        <v>11400</v>
      </c>
      <c r="M210" s="43">
        <f t="shared" si="74"/>
        <v>2936.84</v>
      </c>
      <c r="N210" s="38">
        <f t="shared" si="78"/>
        <v>0.25761754385964908</v>
      </c>
      <c r="O210" s="43">
        <f t="shared" si="79"/>
        <v>588.59000000000015</v>
      </c>
      <c r="P210" s="38">
        <f t="shared" si="80"/>
        <v>4.2811994253814101E-2</v>
      </c>
      <c r="R210" s="37">
        <v>44139</v>
      </c>
      <c r="S210" s="103"/>
      <c r="T210" s="101"/>
      <c r="U210" s="100"/>
      <c r="V210" s="102"/>
      <c r="W210" s="100"/>
      <c r="X210" s="102"/>
      <c r="Z210" s="37">
        <v>44139</v>
      </c>
      <c r="AA210" s="3">
        <f t="shared" si="77"/>
        <v>62052.92</v>
      </c>
      <c r="AB210" s="43">
        <f t="shared" si="81"/>
        <v>47850.74</v>
      </c>
      <c r="AC210" s="3">
        <f t="shared" si="67"/>
        <v>14202.180000000004</v>
      </c>
      <c r="AD210" s="38">
        <f t="shared" si="82"/>
        <v>0.29680167955605286</v>
      </c>
      <c r="AE210" s="47">
        <f>AA210-AA209-200</f>
        <v>2539.3199999999997</v>
      </c>
      <c r="AF210" s="48">
        <f>(AA210-200)/AA209-1</f>
        <v>4.2811766610018509E-2</v>
      </c>
      <c r="AG210" s="75"/>
      <c r="AH210" s="75"/>
    </row>
    <row r="211" spans="1:34" x14ac:dyDescent="0.45">
      <c r="A211" s="37">
        <v>44140</v>
      </c>
      <c r="B211" s="3">
        <v>48598.85</v>
      </c>
      <c r="C211" s="3">
        <v>37625.15</v>
      </c>
      <c r="D211" s="3">
        <v>36450.74</v>
      </c>
      <c r="E211" s="3">
        <f t="shared" si="75"/>
        <v>12148.11</v>
      </c>
      <c r="F211" s="38">
        <f t="shared" si="76"/>
        <v>0.33327471541044162</v>
      </c>
      <c r="G211" s="41">
        <f>B211-B210</f>
        <v>882.7699999999968</v>
      </c>
      <c r="H211" s="38">
        <f>(B211)/B210-1</f>
        <v>1.8500471958299958E-2</v>
      </c>
      <c r="J211" s="37">
        <v>44140</v>
      </c>
      <c r="K211" s="3">
        <v>14602.08</v>
      </c>
      <c r="L211" s="58">
        <v>11400</v>
      </c>
      <c r="M211" s="43">
        <f t="shared" ref="M211:M236" si="83">K211-L211</f>
        <v>3202.08</v>
      </c>
      <c r="N211" s="38">
        <f t="shared" si="78"/>
        <v>0.28088421052631585</v>
      </c>
      <c r="O211" s="43">
        <f t="shared" ref="O211:O217" si="84">K211-K210</f>
        <v>265.23999999999978</v>
      </c>
      <c r="P211" s="38">
        <f t="shared" ref="P211:P217" si="85">K211/K210-1</f>
        <v>1.850059008819227E-2</v>
      </c>
      <c r="R211" s="37">
        <v>44140</v>
      </c>
      <c r="S211" s="103"/>
      <c r="T211" s="101"/>
      <c r="U211" s="100"/>
      <c r="V211" s="102"/>
      <c r="W211" s="100"/>
      <c r="X211" s="102"/>
      <c r="Z211" s="37">
        <v>44140</v>
      </c>
      <c r="AA211" s="3">
        <f t="shared" si="77"/>
        <v>63200.93</v>
      </c>
      <c r="AB211" s="43">
        <f t="shared" si="81"/>
        <v>47850.74</v>
      </c>
      <c r="AC211" s="3">
        <f t="shared" si="67"/>
        <v>15350.19</v>
      </c>
      <c r="AD211" s="38">
        <f t="shared" si="82"/>
        <v>0.32079315805774389</v>
      </c>
      <c r="AE211" s="3">
        <f>AA211-AA210</f>
        <v>1148.010000000002</v>
      </c>
      <c r="AF211" s="38">
        <f>(AA211)/AA210-1</f>
        <v>1.8500499251284275E-2</v>
      </c>
      <c r="AG211" s="75"/>
      <c r="AH211" s="75"/>
    </row>
    <row r="212" spans="1:34" x14ac:dyDescent="0.45">
      <c r="A212" s="37">
        <v>44141</v>
      </c>
      <c r="B212" s="3">
        <v>48652.88</v>
      </c>
      <c r="C212" s="3">
        <v>37625.15</v>
      </c>
      <c r="D212" s="3">
        <v>36450.74</v>
      </c>
      <c r="E212" s="3">
        <f t="shared" si="75"/>
        <v>12202.14</v>
      </c>
      <c r="F212" s="38">
        <f t="shared" si="76"/>
        <v>0.3347569898443763</v>
      </c>
      <c r="G212" s="41">
        <f>B212-B211</f>
        <v>54.029999999998836</v>
      </c>
      <c r="H212" s="38">
        <f>(B212)/B211-1</f>
        <v>1.1117547020145224E-3</v>
      </c>
      <c r="J212" s="37">
        <v>44141</v>
      </c>
      <c r="K212" s="3">
        <v>14618.31</v>
      </c>
      <c r="L212" s="58">
        <v>11400</v>
      </c>
      <c r="M212" s="43">
        <f t="shared" si="83"/>
        <v>3218.3099999999995</v>
      </c>
      <c r="N212" s="38">
        <f t="shared" si="78"/>
        <v>0.28230789473684204</v>
      </c>
      <c r="O212" s="43">
        <f t="shared" si="84"/>
        <v>16.229999999999563</v>
      </c>
      <c r="P212" s="38">
        <f t="shared" si="85"/>
        <v>1.1114854869991309E-3</v>
      </c>
      <c r="R212" s="37">
        <v>44141</v>
      </c>
      <c r="S212" s="103"/>
      <c r="T212" s="101"/>
      <c r="U212" s="100"/>
      <c r="V212" s="102"/>
      <c r="W212" s="100"/>
      <c r="X212" s="102"/>
      <c r="Z212" s="37">
        <v>44141</v>
      </c>
      <c r="AA212" s="3">
        <f t="shared" si="77"/>
        <v>63271.189999999995</v>
      </c>
      <c r="AB212" s="43">
        <f t="shared" si="81"/>
        <v>47850.74</v>
      </c>
      <c r="AC212" s="3">
        <f t="shared" si="67"/>
        <v>15420.449999999999</v>
      </c>
      <c r="AD212" s="38">
        <f t="shared" si="82"/>
        <v>0.32226147390824056</v>
      </c>
      <c r="AE212" s="3">
        <f>AA212-AA211</f>
        <v>70.259999999994761</v>
      </c>
      <c r="AF212" s="38">
        <f>(AA212)/AA211-1</f>
        <v>1.1116925019931667E-3</v>
      </c>
      <c r="AG212" s="75"/>
      <c r="AH212" s="75"/>
    </row>
    <row r="213" spans="1:34" x14ac:dyDescent="0.45">
      <c r="A213" s="37">
        <v>44144</v>
      </c>
      <c r="B213" s="3">
        <v>47482.7</v>
      </c>
      <c r="C213" s="3">
        <v>37625.15</v>
      </c>
      <c r="D213" s="3">
        <v>36450.74</v>
      </c>
      <c r="E213" s="3">
        <f t="shared" si="75"/>
        <v>11031.96</v>
      </c>
      <c r="F213" s="38">
        <f t="shared" si="76"/>
        <v>0.30265393788987538</v>
      </c>
      <c r="G213" s="41">
        <f>B213-B212</f>
        <v>-1170.1800000000003</v>
      </c>
      <c r="H213" s="38">
        <f>(B213)/B212-1</f>
        <v>-2.4051608044580286E-2</v>
      </c>
      <c r="J213" s="37">
        <v>44144</v>
      </c>
      <c r="K213" s="3">
        <v>14266.72</v>
      </c>
      <c r="L213" s="58">
        <v>11400</v>
      </c>
      <c r="M213" s="43">
        <f t="shared" si="83"/>
        <v>2866.7199999999993</v>
      </c>
      <c r="N213" s="38">
        <f t="shared" si="78"/>
        <v>0.25146666666666651</v>
      </c>
      <c r="O213" s="43">
        <f t="shared" si="84"/>
        <v>-351.59000000000015</v>
      </c>
      <c r="P213" s="38">
        <f t="shared" si="85"/>
        <v>-2.4051343828390581E-2</v>
      </c>
      <c r="R213" s="37">
        <v>44144</v>
      </c>
      <c r="S213" s="103"/>
      <c r="T213" s="101"/>
      <c r="U213" s="100"/>
      <c r="V213" s="102"/>
      <c r="W213" s="100"/>
      <c r="X213" s="102"/>
      <c r="Z213" s="37">
        <v>44144</v>
      </c>
      <c r="AA213" s="3">
        <f t="shared" si="77"/>
        <v>61749.42</v>
      </c>
      <c r="AB213" s="43">
        <f t="shared" si="81"/>
        <v>47850.74</v>
      </c>
      <c r="AC213" s="3">
        <f t="shared" si="67"/>
        <v>13898.679999999998</v>
      </c>
      <c r="AD213" s="38">
        <f t="shared" si="82"/>
        <v>0.29045903992289368</v>
      </c>
      <c r="AE213" s="3">
        <f>AA213-AA212</f>
        <v>-1521.7699999999968</v>
      </c>
      <c r="AF213" s="38">
        <f>(AA213)/AA212-1</f>
        <v>-2.4051546999511064E-2</v>
      </c>
      <c r="AG213" s="75"/>
      <c r="AH213" s="75"/>
    </row>
    <row r="214" spans="1:34" x14ac:dyDescent="0.45">
      <c r="A214" s="37">
        <v>44145</v>
      </c>
      <c r="B214" s="3">
        <v>46747.06</v>
      </c>
      <c r="C214" s="3">
        <v>37625.15</v>
      </c>
      <c r="D214" s="3">
        <v>36450.74</v>
      </c>
      <c r="E214" s="3">
        <f t="shared" si="75"/>
        <v>10296.32</v>
      </c>
      <c r="F214" s="38">
        <f t="shared" si="76"/>
        <v>0.28247218026300702</v>
      </c>
      <c r="G214" s="41">
        <f>B214-B213</f>
        <v>-735.63999999999942</v>
      </c>
      <c r="H214" s="38">
        <f>(B214)/B213-1</f>
        <v>-1.5492800535774065E-2</v>
      </c>
      <c r="J214" s="37">
        <v>44145</v>
      </c>
      <c r="K214" s="3">
        <v>14045.68</v>
      </c>
      <c r="L214" s="58">
        <v>11400</v>
      </c>
      <c r="M214" s="43">
        <f t="shared" si="83"/>
        <v>2645.6800000000003</v>
      </c>
      <c r="N214" s="38">
        <f t="shared" si="78"/>
        <v>0.2320771929824561</v>
      </c>
      <c r="O214" s="43">
        <f t="shared" si="84"/>
        <v>-221.03999999999905</v>
      </c>
      <c r="P214" s="38">
        <f t="shared" si="85"/>
        <v>-1.5493400024672699E-2</v>
      </c>
      <c r="R214" s="37">
        <v>44145</v>
      </c>
      <c r="S214" s="103"/>
      <c r="T214" s="101"/>
      <c r="U214" s="100"/>
      <c r="V214" s="102"/>
      <c r="W214" s="100"/>
      <c r="X214" s="102"/>
      <c r="Z214" s="37">
        <v>44145</v>
      </c>
      <c r="AA214" s="3">
        <f t="shared" si="77"/>
        <v>60792.74</v>
      </c>
      <c r="AB214" s="43">
        <f t="shared" si="81"/>
        <v>47850.74</v>
      </c>
      <c r="AC214" s="3">
        <f t="shared" si="67"/>
        <v>12942</v>
      </c>
      <c r="AD214" s="38">
        <f t="shared" si="82"/>
        <v>0.27046603667989255</v>
      </c>
      <c r="AE214" s="3">
        <f>AA214-AA213</f>
        <v>-956.68000000000029</v>
      </c>
      <c r="AF214" s="38">
        <f>(AA214)/AA213-1</f>
        <v>-1.5492939042990206E-2</v>
      </c>
      <c r="AG214" s="75"/>
      <c r="AH214" s="75"/>
    </row>
    <row r="215" spans="1:34" x14ac:dyDescent="0.45">
      <c r="A215" s="37">
        <v>44146</v>
      </c>
      <c r="B215" s="3">
        <v>48123.9</v>
      </c>
      <c r="C215" s="47">
        <f>C214+200</f>
        <v>37825.15</v>
      </c>
      <c r="D215" s="47">
        <f>D214+200</f>
        <v>36650.74</v>
      </c>
      <c r="E215" s="47">
        <f t="shared" si="75"/>
        <v>11473.160000000003</v>
      </c>
      <c r="F215" s="38">
        <f t="shared" si="76"/>
        <v>0.31304033697546085</v>
      </c>
      <c r="G215" s="49">
        <f>B215-B214-200</f>
        <v>1176.8400000000038</v>
      </c>
      <c r="H215" s="48">
        <f>(B215-200)/B214-1</f>
        <v>2.5174631303016781E-2</v>
      </c>
      <c r="J215" s="37">
        <v>44146</v>
      </c>
      <c r="K215" s="3">
        <v>14399.28</v>
      </c>
      <c r="L215" s="58">
        <v>11400</v>
      </c>
      <c r="M215" s="43">
        <f t="shared" si="83"/>
        <v>2999.2800000000007</v>
      </c>
      <c r="N215" s="38">
        <f t="shared" si="78"/>
        <v>0.26309473684210527</v>
      </c>
      <c r="O215" s="43">
        <f t="shared" si="84"/>
        <v>353.60000000000036</v>
      </c>
      <c r="P215" s="38">
        <f t="shared" si="85"/>
        <v>2.5175000427177574E-2</v>
      </c>
      <c r="R215" s="37">
        <v>44146</v>
      </c>
      <c r="S215" s="103"/>
      <c r="T215" s="101"/>
      <c r="U215" s="100"/>
      <c r="V215" s="102"/>
      <c r="W215" s="100"/>
      <c r="X215" s="102"/>
      <c r="Z215" s="37">
        <v>44146</v>
      </c>
      <c r="AA215" s="3">
        <f t="shared" si="77"/>
        <v>62523.18</v>
      </c>
      <c r="AB215" s="43">
        <f t="shared" si="81"/>
        <v>48050.74</v>
      </c>
      <c r="AC215" s="3">
        <f t="shared" si="67"/>
        <v>14472.440000000004</v>
      </c>
      <c r="AD215" s="38">
        <f t="shared" si="82"/>
        <v>0.30119078290989898</v>
      </c>
      <c r="AE215" s="47">
        <f>AA215-AA214-200</f>
        <v>1530.4400000000023</v>
      </c>
      <c r="AF215" s="48">
        <f>(AA215-200)/AA214-1</f>
        <v>2.5174716586223944E-2</v>
      </c>
      <c r="AG215" s="75"/>
      <c r="AH215" s="75"/>
    </row>
    <row r="216" spans="1:34" x14ac:dyDescent="0.45">
      <c r="A216" s="37">
        <v>44147</v>
      </c>
      <c r="B216" s="3">
        <v>48095.33</v>
      </c>
      <c r="C216" s="3">
        <v>37825.15</v>
      </c>
      <c r="D216" s="3">
        <v>36650.74</v>
      </c>
      <c r="E216" s="3">
        <f t="shared" si="75"/>
        <v>11444.590000000004</v>
      </c>
      <c r="F216" s="38">
        <f t="shared" si="76"/>
        <v>0.31226081656195759</v>
      </c>
      <c r="G216" s="41">
        <f>B216-B215</f>
        <v>-28.569999999999709</v>
      </c>
      <c r="H216" s="38">
        <f>(B216)/B215-1</f>
        <v>-5.9367590739733966E-4</v>
      </c>
      <c r="J216" s="37">
        <v>44147</v>
      </c>
      <c r="K216" s="3">
        <v>14390.73</v>
      </c>
      <c r="L216" s="58">
        <v>11400</v>
      </c>
      <c r="M216" s="43">
        <f t="shared" si="83"/>
        <v>2990.7299999999996</v>
      </c>
      <c r="N216" s="38">
        <f t="shared" si="78"/>
        <v>0.26234473684210524</v>
      </c>
      <c r="O216" s="43">
        <f t="shared" si="84"/>
        <v>-8.5500000000010914</v>
      </c>
      <c r="P216" s="38">
        <f t="shared" si="85"/>
        <v>-5.9377968898455258E-4</v>
      </c>
      <c r="R216" s="37">
        <v>44147</v>
      </c>
      <c r="S216" s="103"/>
      <c r="T216" s="101"/>
      <c r="U216" s="100"/>
      <c r="V216" s="102"/>
      <c r="W216" s="100"/>
      <c r="X216" s="102"/>
      <c r="Z216" s="37">
        <v>44147</v>
      </c>
      <c r="AA216" s="3">
        <f t="shared" si="77"/>
        <v>62486.06</v>
      </c>
      <c r="AB216" s="43">
        <f t="shared" si="81"/>
        <v>48050.74</v>
      </c>
      <c r="AC216" s="3">
        <f t="shared" si="67"/>
        <v>14435.320000000003</v>
      </c>
      <c r="AD216" s="38">
        <f t="shared" si="82"/>
        <v>0.30041826619111389</v>
      </c>
      <c r="AE216" s="3">
        <f>AA216-AA215</f>
        <v>-37.120000000002619</v>
      </c>
      <c r="AF216" s="38">
        <f>(AA216)/AA215-1</f>
        <v>-5.9369980861501137E-4</v>
      </c>
      <c r="AG216" s="75"/>
      <c r="AH216" s="75"/>
    </row>
    <row r="217" spans="1:34" x14ac:dyDescent="0.45">
      <c r="A217" s="37">
        <v>44148</v>
      </c>
      <c r="B217" s="3">
        <v>48583.58</v>
      </c>
      <c r="C217" s="3">
        <v>37825.15</v>
      </c>
      <c r="D217" s="3">
        <v>36650.74</v>
      </c>
      <c r="E217" s="3">
        <f t="shared" si="75"/>
        <v>11932.840000000004</v>
      </c>
      <c r="F217" s="38">
        <f t="shared" si="76"/>
        <v>0.32558251211298894</v>
      </c>
      <c r="G217" s="41">
        <f>B217-B216</f>
        <v>488.25</v>
      </c>
      <c r="H217" s="38">
        <f>(B217)/B216-1</f>
        <v>1.0151713274448859E-2</v>
      </c>
      <c r="J217" s="37">
        <v>44148</v>
      </c>
      <c r="K217" s="3">
        <v>14536.82</v>
      </c>
      <c r="L217" s="58">
        <v>11400</v>
      </c>
      <c r="M217" s="43">
        <f t="shared" si="83"/>
        <v>3136.8199999999997</v>
      </c>
      <c r="N217" s="38">
        <f t="shared" si="78"/>
        <v>0.27515964912280699</v>
      </c>
      <c r="O217" s="43">
        <f t="shared" si="84"/>
        <v>146.09000000000015</v>
      </c>
      <c r="P217" s="38">
        <f t="shared" si="85"/>
        <v>1.0151674029045044E-2</v>
      </c>
      <c r="R217" s="37">
        <v>44148</v>
      </c>
      <c r="S217" s="103"/>
      <c r="T217" s="101"/>
      <c r="U217" s="100"/>
      <c r="V217" s="102"/>
      <c r="W217" s="100"/>
      <c r="X217" s="102"/>
      <c r="Z217" s="37">
        <v>44148</v>
      </c>
      <c r="AA217" s="3">
        <f t="shared" si="77"/>
        <v>63120.4</v>
      </c>
      <c r="AB217" s="43">
        <f t="shared" si="81"/>
        <v>48050.74</v>
      </c>
      <c r="AC217" s="3">
        <f t="shared" si="67"/>
        <v>15069.660000000003</v>
      </c>
      <c r="AD217" s="38">
        <f t="shared" si="82"/>
        <v>0.31361972781272462</v>
      </c>
      <c r="AE217" s="3">
        <f>AA217-AA216</f>
        <v>634.34000000000378</v>
      </c>
      <c r="AF217" s="38">
        <f>(AA217)/AA216-1</f>
        <v>1.015170423611278E-2</v>
      </c>
      <c r="AG217" s="75"/>
      <c r="AH217" s="75"/>
    </row>
    <row r="218" spans="1:34" x14ac:dyDescent="0.45">
      <c r="A218" s="37">
        <v>44151</v>
      </c>
      <c r="B218" s="3">
        <v>48715.05</v>
      </c>
      <c r="C218" s="3">
        <v>37825.15</v>
      </c>
      <c r="D218" s="3">
        <v>36650.74</v>
      </c>
      <c r="E218" s="3">
        <f t="shared" si="75"/>
        <v>12064.310000000005</v>
      </c>
      <c r="F218" s="38">
        <f t="shared" si="76"/>
        <v>0.32916961567488157</v>
      </c>
      <c r="G218" s="41">
        <f>B218-B217</f>
        <v>131.47000000000116</v>
      </c>
      <c r="H218" s="38">
        <f>(B218)/B217-1</f>
        <v>2.7060583020024342E-3</v>
      </c>
      <c r="J218" s="37">
        <v>44151</v>
      </c>
      <c r="K218" s="3">
        <v>14976.16</v>
      </c>
      <c r="L218" s="57">
        <f>L217+400</f>
        <v>11800</v>
      </c>
      <c r="M218" s="43">
        <f t="shared" si="83"/>
        <v>3176.16</v>
      </c>
      <c r="N218" s="38">
        <f t="shared" si="78"/>
        <v>0.26916610169491517</v>
      </c>
      <c r="O218" s="50">
        <f>K218-K217-400</f>
        <v>39.340000000000146</v>
      </c>
      <c r="P218" s="51">
        <f>(K218-400)/K217-1</f>
        <v>2.7062314866663773E-3</v>
      </c>
      <c r="R218" s="37">
        <v>44151</v>
      </c>
      <c r="S218" s="103"/>
      <c r="T218" s="101"/>
      <c r="U218" s="100"/>
      <c r="V218" s="102"/>
      <c r="W218" s="100"/>
      <c r="X218" s="102"/>
      <c r="Z218" s="37">
        <v>44151</v>
      </c>
      <c r="AA218" s="3">
        <f t="shared" si="77"/>
        <v>63691.210000000006</v>
      </c>
      <c r="AB218" s="50">
        <f>AB217+400</f>
        <v>48450.74</v>
      </c>
      <c r="AC218" s="3">
        <f t="shared" si="67"/>
        <v>15240.470000000005</v>
      </c>
      <c r="AD218" s="38">
        <f t="shared" si="82"/>
        <v>0.31455597994994533</v>
      </c>
      <c r="AE218" s="50">
        <f>AA218-AA217-400</f>
        <v>170.81000000000495</v>
      </c>
      <c r="AF218" s="51">
        <f>(AA218-400)/AA217-1</f>
        <v>2.7060981869571066E-3</v>
      </c>
      <c r="AG218" s="75"/>
      <c r="AH218" s="75"/>
    </row>
    <row r="219" spans="1:34" x14ac:dyDescent="0.45">
      <c r="A219" s="37">
        <v>44152</v>
      </c>
      <c r="B219" s="3">
        <v>48564.959999999999</v>
      </c>
      <c r="C219" s="3">
        <v>37825.15</v>
      </c>
      <c r="D219" s="3">
        <v>36650.74</v>
      </c>
      <c r="E219" s="3">
        <f t="shared" si="75"/>
        <v>11914.220000000001</v>
      </c>
      <c r="F219" s="38">
        <f t="shared" si="76"/>
        <v>0.32507447325756589</v>
      </c>
      <c r="G219" s="41">
        <f>B219-B218</f>
        <v>-150.09000000000378</v>
      </c>
      <c r="H219" s="38">
        <f>(B219)/B218-1</f>
        <v>-3.0809780550364874E-3</v>
      </c>
      <c r="J219" s="37">
        <v>44152</v>
      </c>
      <c r="K219" s="3">
        <v>14930.02</v>
      </c>
      <c r="L219" s="58">
        <v>11800</v>
      </c>
      <c r="M219" s="43">
        <f t="shared" si="83"/>
        <v>3130.0200000000004</v>
      </c>
      <c r="N219" s="38">
        <f t="shared" si="78"/>
        <v>0.26525593220338983</v>
      </c>
      <c r="O219" s="43">
        <f t="shared" ref="O219:O236" si="86">K219-K218</f>
        <v>-46.139999999999418</v>
      </c>
      <c r="P219" s="38">
        <f t="shared" ref="P219:P236" si="87">K219/K218-1</f>
        <v>-3.0808965716178083E-3</v>
      </c>
      <c r="R219" s="37">
        <v>44152</v>
      </c>
      <c r="S219" s="103"/>
      <c r="T219" s="101"/>
      <c r="U219" s="100"/>
      <c r="V219" s="102"/>
      <c r="W219" s="100"/>
      <c r="X219" s="102"/>
      <c r="Z219" s="37">
        <v>44152</v>
      </c>
      <c r="AA219" s="3">
        <f t="shared" si="77"/>
        <v>63494.979999999996</v>
      </c>
      <c r="AB219" s="43">
        <f t="shared" ref="AB219:AB238" si="88">D219+L219</f>
        <v>48450.74</v>
      </c>
      <c r="AC219" s="3">
        <f t="shared" si="67"/>
        <v>15044.240000000002</v>
      </c>
      <c r="AD219" s="38">
        <f t="shared" si="82"/>
        <v>0.310505887010188</v>
      </c>
      <c r="AE219" s="3">
        <f>AA219-AA218</f>
        <v>-196.23000000001048</v>
      </c>
      <c r="AF219" s="38">
        <f>(AA219)/AA218-1</f>
        <v>-3.0809588952700473E-3</v>
      </c>
      <c r="AG219" s="75"/>
      <c r="AH219" s="75"/>
    </row>
    <row r="220" spans="1:34" x14ac:dyDescent="0.45">
      <c r="A220" s="37">
        <v>44153</v>
      </c>
      <c r="B220" s="3">
        <v>48379.6</v>
      </c>
      <c r="C220" s="47">
        <f>C219+200</f>
        <v>38025.15</v>
      </c>
      <c r="D220" s="47">
        <f>D219+200</f>
        <v>36850.74</v>
      </c>
      <c r="E220" s="47">
        <f t="shared" si="75"/>
        <v>11528.86</v>
      </c>
      <c r="F220" s="38">
        <f t="shared" si="76"/>
        <v>0.31285287622446667</v>
      </c>
      <c r="G220" s="49">
        <f>B220-B219-200</f>
        <v>-385.36000000000058</v>
      </c>
      <c r="H220" s="48">
        <f>(B220-200)/B219-1</f>
        <v>-7.9349391001248826E-3</v>
      </c>
      <c r="J220" s="37">
        <v>44153</v>
      </c>
      <c r="K220" s="3">
        <v>14811.55</v>
      </c>
      <c r="L220" s="58">
        <v>11800</v>
      </c>
      <c r="M220" s="43">
        <f t="shared" si="83"/>
        <v>3011.5499999999993</v>
      </c>
      <c r="N220" s="38">
        <f t="shared" si="78"/>
        <v>0.25521610169491526</v>
      </c>
      <c r="O220" s="43">
        <f t="shared" si="86"/>
        <v>-118.47000000000116</v>
      </c>
      <c r="P220" s="38">
        <f t="shared" si="87"/>
        <v>-7.9350195110254873E-3</v>
      </c>
      <c r="R220" s="37">
        <v>44153</v>
      </c>
      <c r="S220" s="103"/>
      <c r="T220" s="101"/>
      <c r="U220" s="100"/>
      <c r="V220" s="102"/>
      <c r="W220" s="100"/>
      <c r="X220" s="102"/>
      <c r="Z220" s="37">
        <v>44153</v>
      </c>
      <c r="AA220" s="3">
        <f t="shared" si="77"/>
        <v>63191.149999999994</v>
      </c>
      <c r="AB220" s="43">
        <f t="shared" si="88"/>
        <v>48650.74</v>
      </c>
      <c r="AC220" s="3">
        <f t="shared" ref="AC220:AC283" si="89">E220+M220</f>
        <v>14540.41</v>
      </c>
      <c r="AD220" s="38">
        <f t="shared" si="82"/>
        <v>0.29887335732200571</v>
      </c>
      <c r="AE220" s="47">
        <f>AA220-AA219-200</f>
        <v>-503.83000000000175</v>
      </c>
      <c r="AF220" s="48">
        <f>(AA220-200)/AA219-1</f>
        <v>-7.9349580077039406E-3</v>
      </c>
      <c r="AG220" s="75"/>
      <c r="AH220" s="75"/>
    </row>
    <row r="221" spans="1:34" x14ac:dyDescent="0.45">
      <c r="A221" s="37">
        <v>44154</v>
      </c>
      <c r="B221" s="3">
        <v>48679.03</v>
      </c>
      <c r="C221" s="3">
        <v>38025.15</v>
      </c>
      <c r="D221" s="3">
        <v>36850.74</v>
      </c>
      <c r="E221" s="3">
        <f t="shared" si="75"/>
        <v>11828.29</v>
      </c>
      <c r="F221" s="38">
        <f t="shared" si="76"/>
        <v>0.32097835755808446</v>
      </c>
      <c r="G221" s="41">
        <f>B221-B220</f>
        <v>299.43000000000029</v>
      </c>
      <c r="H221" s="38">
        <f>(B221)/B220-1</f>
        <v>6.1891789101191641E-3</v>
      </c>
      <c r="J221" s="37">
        <v>44154</v>
      </c>
      <c r="K221" s="3">
        <v>14903.22</v>
      </c>
      <c r="L221" s="58">
        <v>11800</v>
      </c>
      <c r="M221" s="43">
        <f t="shared" si="83"/>
        <v>3103.2199999999993</v>
      </c>
      <c r="N221" s="38">
        <f t="shared" si="78"/>
        <v>0.26298474576271191</v>
      </c>
      <c r="O221" s="43">
        <f t="shared" si="86"/>
        <v>91.670000000000073</v>
      </c>
      <c r="P221" s="38">
        <f t="shared" si="87"/>
        <v>6.1890889204707644E-3</v>
      </c>
      <c r="R221" s="37">
        <v>44154</v>
      </c>
      <c r="S221" s="103"/>
      <c r="T221" s="101"/>
      <c r="U221" s="100"/>
      <c r="V221" s="102"/>
      <c r="W221" s="100"/>
      <c r="X221" s="102"/>
      <c r="Z221" s="37">
        <v>44154</v>
      </c>
      <c r="AA221" s="3">
        <f t="shared" si="77"/>
        <v>63582.25</v>
      </c>
      <c r="AB221" s="43">
        <f t="shared" si="88"/>
        <v>48650.74</v>
      </c>
      <c r="AC221" s="3">
        <f t="shared" si="89"/>
        <v>14931.51</v>
      </c>
      <c r="AD221" s="38">
        <f t="shared" si="82"/>
        <v>0.3069122895150207</v>
      </c>
      <c r="AE221" s="3">
        <f>AA221-AA220</f>
        <v>391.10000000000582</v>
      </c>
      <c r="AF221" s="38">
        <f>(AA221)/AA220-1</f>
        <v>6.1891578171944239E-3</v>
      </c>
      <c r="AG221" s="75"/>
      <c r="AH221" s="75"/>
    </row>
    <row r="222" spans="1:34" x14ac:dyDescent="0.45">
      <c r="A222" s="37">
        <v>44155</v>
      </c>
      <c r="B222" s="3">
        <v>48444.24</v>
      </c>
      <c r="C222" s="3">
        <v>38025.15</v>
      </c>
      <c r="D222" s="3">
        <v>36850.74</v>
      </c>
      <c r="E222" s="3">
        <f t="shared" si="75"/>
        <v>11593.5</v>
      </c>
      <c r="F222" s="38">
        <f t="shared" si="76"/>
        <v>0.31460697939851423</v>
      </c>
      <c r="G222" s="41">
        <f>B222-B221</f>
        <v>-234.79000000000087</v>
      </c>
      <c r="H222" s="38">
        <f>(B222)/B221-1</f>
        <v>-4.8232267569834342E-3</v>
      </c>
      <c r="J222" s="37">
        <v>44155</v>
      </c>
      <c r="K222" s="3">
        <v>14831.34</v>
      </c>
      <c r="L222" s="58">
        <v>11800</v>
      </c>
      <c r="M222" s="43">
        <f t="shared" si="83"/>
        <v>3031.34</v>
      </c>
      <c r="N222" s="38">
        <f t="shared" si="78"/>
        <v>0.2568932203389831</v>
      </c>
      <c r="O222" s="43">
        <f t="shared" si="86"/>
        <v>-71.8799999999992</v>
      </c>
      <c r="P222" s="38">
        <f t="shared" si="87"/>
        <v>-4.8231187622540528E-3</v>
      </c>
      <c r="R222" s="37">
        <v>44155</v>
      </c>
      <c r="S222" s="103"/>
      <c r="T222" s="101"/>
      <c r="U222" s="100"/>
      <c r="V222" s="102"/>
      <c r="W222" s="100"/>
      <c r="X222" s="102"/>
      <c r="Z222" s="37">
        <v>44155</v>
      </c>
      <c r="AA222" s="3">
        <f t="shared" si="77"/>
        <v>63275.58</v>
      </c>
      <c r="AB222" s="43">
        <f t="shared" si="88"/>
        <v>48650.74</v>
      </c>
      <c r="AC222" s="3">
        <f t="shared" si="89"/>
        <v>14624.84</v>
      </c>
      <c r="AD222" s="38">
        <f t="shared" si="82"/>
        <v>0.30060878827331305</v>
      </c>
      <c r="AE222" s="3">
        <f>AA222-AA221</f>
        <v>-306.66999999999825</v>
      </c>
      <c r="AF222" s="38">
        <f>(AA222)/AA221-1</f>
        <v>-4.8232014437991078E-3</v>
      </c>
      <c r="AG222" s="75"/>
      <c r="AH222" s="75"/>
    </row>
    <row r="223" spans="1:34" x14ac:dyDescent="0.45">
      <c r="A223" s="37">
        <v>44158</v>
      </c>
      <c r="B223" s="3">
        <v>48433.53</v>
      </c>
      <c r="C223" s="3">
        <v>38025.15</v>
      </c>
      <c r="D223" s="3">
        <v>36850.74</v>
      </c>
      <c r="E223" s="3">
        <f t="shared" si="75"/>
        <v>11582.79</v>
      </c>
      <c r="F223" s="38">
        <f t="shared" si="76"/>
        <v>0.31431634751432402</v>
      </c>
      <c r="G223" s="41">
        <f>B223-B222</f>
        <v>-10.709999999999127</v>
      </c>
      <c r="H223" s="38">
        <f>(B223)/B222-1</f>
        <v>-2.2107891464495655E-4</v>
      </c>
      <c r="J223" s="37">
        <v>44158</v>
      </c>
      <c r="K223" s="3">
        <v>14828.06</v>
      </c>
      <c r="L223" s="58">
        <v>11800</v>
      </c>
      <c r="M223" s="43">
        <f t="shared" si="83"/>
        <v>3028.0599999999995</v>
      </c>
      <c r="N223" s="38">
        <f t="shared" si="78"/>
        <v>0.25661525423728815</v>
      </c>
      <c r="O223" s="43">
        <f t="shared" si="86"/>
        <v>-3.2800000000006548</v>
      </c>
      <c r="P223" s="38">
        <f t="shared" si="87"/>
        <v>-2.2115331453531617E-4</v>
      </c>
      <c r="R223" s="37">
        <v>44158</v>
      </c>
      <c r="S223" s="103"/>
      <c r="T223" s="101"/>
      <c r="U223" s="100"/>
      <c r="V223" s="102"/>
      <c r="W223" s="100"/>
      <c r="X223" s="102"/>
      <c r="Z223" s="37">
        <v>44158</v>
      </c>
      <c r="AA223" s="3">
        <f t="shared" si="77"/>
        <v>63261.59</v>
      </c>
      <c r="AB223" s="43">
        <f t="shared" si="88"/>
        <v>48650.74</v>
      </c>
      <c r="AC223" s="3">
        <f t="shared" si="89"/>
        <v>14610.85</v>
      </c>
      <c r="AD223" s="38">
        <f t="shared" si="82"/>
        <v>0.30032122841296971</v>
      </c>
      <c r="AE223" s="3">
        <f>AA223-AA222</f>
        <v>-13.990000000005239</v>
      </c>
      <c r="AF223" s="38">
        <f>(AA223)/AA222-1</f>
        <v>-2.2109635344325085E-4</v>
      </c>
      <c r="AG223" s="75"/>
      <c r="AH223" s="75"/>
    </row>
    <row r="224" spans="1:34" x14ac:dyDescent="0.45">
      <c r="A224" s="37">
        <v>44159</v>
      </c>
      <c r="B224" s="3">
        <v>48828.3</v>
      </c>
      <c r="C224" s="3">
        <v>38025.15</v>
      </c>
      <c r="D224" s="3">
        <v>36850.74</v>
      </c>
      <c r="E224" s="3">
        <f t="shared" si="75"/>
        <v>11977.560000000005</v>
      </c>
      <c r="F224" s="38">
        <f t="shared" si="76"/>
        <v>0.32502902248367338</v>
      </c>
      <c r="G224" s="41">
        <f>B224-B223</f>
        <v>394.77000000000407</v>
      </c>
      <c r="H224" s="38">
        <f>(B224)/B223-1</f>
        <v>8.1507583692537189E-3</v>
      </c>
      <c r="J224" s="37">
        <v>44159</v>
      </c>
      <c r="K224" s="3">
        <v>14948.92</v>
      </c>
      <c r="L224" s="58">
        <v>11800</v>
      </c>
      <c r="M224" s="43">
        <f t="shared" si="83"/>
        <v>3148.92</v>
      </c>
      <c r="N224" s="38">
        <f t="shared" si="78"/>
        <v>0.26685762711864403</v>
      </c>
      <c r="O224" s="43">
        <f t="shared" si="86"/>
        <v>120.86000000000058</v>
      </c>
      <c r="P224" s="38">
        <f t="shared" si="87"/>
        <v>8.1507628105093044E-3</v>
      </c>
      <c r="R224" s="37">
        <v>44159</v>
      </c>
      <c r="S224" s="103"/>
      <c r="T224" s="101"/>
      <c r="U224" s="100"/>
      <c r="V224" s="102"/>
      <c r="W224" s="100"/>
      <c r="X224" s="102"/>
      <c r="Z224" s="37">
        <v>44159</v>
      </c>
      <c r="AA224" s="3">
        <f t="shared" si="77"/>
        <v>63777.22</v>
      </c>
      <c r="AB224" s="43">
        <f t="shared" si="88"/>
        <v>48650.74</v>
      </c>
      <c r="AC224" s="3">
        <f t="shared" si="89"/>
        <v>15126.480000000005</v>
      </c>
      <c r="AD224" s="38">
        <f t="shared" si="82"/>
        <v>0.31091983390180711</v>
      </c>
      <c r="AE224" s="3">
        <f>AA224-AA223</f>
        <v>515.63000000000466</v>
      </c>
      <c r="AF224" s="38">
        <f>(AA224)/AA223-1</f>
        <v>8.1507594102521175E-3</v>
      </c>
      <c r="AG224" s="75"/>
      <c r="AH224" s="75"/>
    </row>
    <row r="225" spans="1:34" x14ac:dyDescent="0.45">
      <c r="A225" s="37">
        <v>44160</v>
      </c>
      <c r="B225" s="3">
        <v>49311.21</v>
      </c>
      <c r="C225" s="47">
        <f>C224+200</f>
        <v>38225.15</v>
      </c>
      <c r="D225" s="47">
        <f>D224+200</f>
        <v>37050.74</v>
      </c>
      <c r="E225" s="47">
        <f t="shared" si="75"/>
        <v>12260.470000000001</v>
      </c>
      <c r="F225" s="38">
        <f t="shared" si="76"/>
        <v>0.33091025982207101</v>
      </c>
      <c r="G225" s="49">
        <f>B225-B224-200</f>
        <v>282.90999999999622</v>
      </c>
      <c r="H225" s="48">
        <f>(B225-200)/B224-1</f>
        <v>5.7939760343899138E-3</v>
      </c>
      <c r="J225" s="37">
        <v>44160</v>
      </c>
      <c r="K225" s="3">
        <v>15035.53</v>
      </c>
      <c r="L225" s="58">
        <v>11800</v>
      </c>
      <c r="M225" s="43">
        <f t="shared" si="83"/>
        <v>3235.5300000000007</v>
      </c>
      <c r="N225" s="38">
        <f t="shared" si="78"/>
        <v>0.27419745762711867</v>
      </c>
      <c r="O225" s="43">
        <f t="shared" si="86"/>
        <v>86.610000000000582</v>
      </c>
      <c r="P225" s="38">
        <f t="shared" si="87"/>
        <v>5.793729580464646E-3</v>
      </c>
      <c r="R225" s="37">
        <v>44160</v>
      </c>
      <c r="S225" s="103"/>
      <c r="T225" s="101"/>
      <c r="U225" s="100"/>
      <c r="V225" s="102"/>
      <c r="W225" s="100"/>
      <c r="X225" s="102"/>
      <c r="Z225" s="37">
        <v>44160</v>
      </c>
      <c r="AA225" s="3">
        <f t="shared" si="77"/>
        <v>64346.74</v>
      </c>
      <c r="AB225" s="43">
        <f t="shared" si="88"/>
        <v>48850.74</v>
      </c>
      <c r="AC225" s="3">
        <f t="shared" si="89"/>
        <v>15496.000000000002</v>
      </c>
      <c r="AD225" s="38">
        <f t="shared" si="82"/>
        <v>0.31721116200082133</v>
      </c>
      <c r="AE225" s="47">
        <f>AA225-AA224-200</f>
        <v>369.5199999999968</v>
      </c>
      <c r="AF225" s="48">
        <f>(AA225-200)/AA224-1</f>
        <v>5.7939182673687473E-3</v>
      </c>
      <c r="AG225" s="75"/>
      <c r="AH225" s="75"/>
    </row>
    <row r="226" spans="1:34" x14ac:dyDescent="0.45">
      <c r="A226" s="37">
        <v>44161</v>
      </c>
      <c r="B226" s="3">
        <v>49390.879999999997</v>
      </c>
      <c r="C226" s="3">
        <v>38225.15</v>
      </c>
      <c r="D226" s="3">
        <v>37050.74</v>
      </c>
      <c r="E226" s="3">
        <f t="shared" si="75"/>
        <v>12340.14</v>
      </c>
      <c r="F226" s="38">
        <f t="shared" si="76"/>
        <v>0.33306055425613623</v>
      </c>
      <c r="G226" s="41">
        <f>B226-B225</f>
        <v>79.669999999998254</v>
      </c>
      <c r="H226" s="38">
        <f>(B226)/B225-1</f>
        <v>1.6156569672494125E-3</v>
      </c>
      <c r="J226" s="37">
        <v>44161</v>
      </c>
      <c r="K226" s="3">
        <v>15059.83</v>
      </c>
      <c r="L226" s="58">
        <v>11800</v>
      </c>
      <c r="M226" s="43">
        <f t="shared" si="83"/>
        <v>3259.83</v>
      </c>
      <c r="N226" s="38">
        <f t="shared" si="78"/>
        <v>0.27625677966101692</v>
      </c>
      <c r="O226" s="43">
        <f t="shared" si="86"/>
        <v>24.299999999999272</v>
      </c>
      <c r="P226" s="38">
        <f t="shared" si="87"/>
        <v>1.616171827664159E-3</v>
      </c>
      <c r="R226" s="37">
        <v>44161</v>
      </c>
      <c r="S226" s="103"/>
      <c r="T226" s="101"/>
      <c r="U226" s="100"/>
      <c r="V226" s="102"/>
      <c r="W226" s="100"/>
      <c r="X226" s="102"/>
      <c r="Z226" s="37">
        <v>44161</v>
      </c>
      <c r="AA226" s="3">
        <f t="shared" si="77"/>
        <v>64450.71</v>
      </c>
      <c r="AB226" s="43">
        <f t="shared" si="88"/>
        <v>48850.74</v>
      </c>
      <c r="AC226" s="3">
        <f t="shared" si="89"/>
        <v>15599.97</v>
      </c>
      <c r="AD226" s="38">
        <f t="shared" si="82"/>
        <v>0.3193394818584121</v>
      </c>
      <c r="AE226" s="3">
        <f>AA226-AA225</f>
        <v>103.97000000000116</v>
      </c>
      <c r="AF226" s="38">
        <f>(AA226)/AA225-1</f>
        <v>1.6157772717002583E-3</v>
      </c>
      <c r="AG226" s="75"/>
      <c r="AH226" s="75"/>
    </row>
    <row r="227" spans="1:34" x14ac:dyDescent="0.45">
      <c r="A227" s="37">
        <v>44162</v>
      </c>
      <c r="B227" s="3">
        <v>49701.75</v>
      </c>
      <c r="C227" s="3">
        <v>38225.15</v>
      </c>
      <c r="D227" s="3">
        <v>37050.74</v>
      </c>
      <c r="E227" s="3">
        <f t="shared" si="75"/>
        <v>12651.010000000002</v>
      </c>
      <c r="F227" s="38">
        <f t="shared" si="76"/>
        <v>0.34145093998122578</v>
      </c>
      <c r="G227" s="41">
        <f>B227-B226</f>
        <v>310.87000000000262</v>
      </c>
      <c r="H227" s="38">
        <f>(B227)/B226-1</f>
        <v>6.2940769631965043E-3</v>
      </c>
      <c r="J227" s="37">
        <v>44162</v>
      </c>
      <c r="K227" s="3">
        <v>15154.61</v>
      </c>
      <c r="L227" s="58">
        <v>11800</v>
      </c>
      <c r="M227" s="43">
        <f t="shared" si="83"/>
        <v>3354.6100000000006</v>
      </c>
      <c r="N227" s="38">
        <f t="shared" si="78"/>
        <v>0.28428898305084749</v>
      </c>
      <c r="O227" s="43">
        <f t="shared" si="86"/>
        <v>94.780000000000655</v>
      </c>
      <c r="P227" s="38">
        <f t="shared" si="87"/>
        <v>6.2935637387673271E-3</v>
      </c>
      <c r="R227" s="37">
        <v>44162</v>
      </c>
      <c r="S227" s="103"/>
      <c r="T227" s="101"/>
      <c r="U227" s="100"/>
      <c r="V227" s="102"/>
      <c r="W227" s="100"/>
      <c r="X227" s="102"/>
      <c r="Z227" s="37">
        <v>44162</v>
      </c>
      <c r="AA227" s="3">
        <f t="shared" si="77"/>
        <v>64856.36</v>
      </c>
      <c r="AB227" s="43">
        <f t="shared" si="88"/>
        <v>48850.74</v>
      </c>
      <c r="AC227" s="3">
        <f t="shared" si="89"/>
        <v>16005.620000000003</v>
      </c>
      <c r="AD227" s="38">
        <f t="shared" si="82"/>
        <v>0.32764334787968408</v>
      </c>
      <c r="AE227" s="3">
        <f>AA227-AA226</f>
        <v>405.65000000000146</v>
      </c>
      <c r="AF227" s="38">
        <f>(AA227)/AA226-1</f>
        <v>6.2939570409696888E-3</v>
      </c>
      <c r="AG227" s="75"/>
      <c r="AH227" s="75"/>
    </row>
    <row r="228" spans="1:34" x14ac:dyDescent="0.45">
      <c r="A228" s="37">
        <v>44165</v>
      </c>
      <c r="B228" s="3">
        <v>49734.93</v>
      </c>
      <c r="C228" s="3">
        <v>38225.15</v>
      </c>
      <c r="D228" s="3">
        <v>37050.74</v>
      </c>
      <c r="E228" s="3">
        <f t="shared" si="75"/>
        <v>12684.190000000002</v>
      </c>
      <c r="F228" s="38">
        <f t="shared" si="76"/>
        <v>0.34234646865352758</v>
      </c>
      <c r="G228" s="41">
        <f>B228-B227</f>
        <v>33.180000000000291</v>
      </c>
      <c r="H228" s="38">
        <f>(B228)/B227-1</f>
        <v>6.6758212738982081E-4</v>
      </c>
      <c r="J228" s="37">
        <v>44165</v>
      </c>
      <c r="K228" s="3">
        <v>15164.73</v>
      </c>
      <c r="L228" s="58">
        <v>11800</v>
      </c>
      <c r="M228" s="43">
        <f t="shared" si="83"/>
        <v>3364.7299999999996</v>
      </c>
      <c r="N228" s="38">
        <f t="shared" si="78"/>
        <v>0.2851466101694915</v>
      </c>
      <c r="O228" s="43">
        <f t="shared" si="86"/>
        <v>10.119999999998981</v>
      </c>
      <c r="P228" s="38">
        <f t="shared" si="87"/>
        <v>6.6778359852204261E-4</v>
      </c>
      <c r="R228" s="37">
        <v>44165</v>
      </c>
      <c r="S228" s="103"/>
      <c r="T228" s="101"/>
      <c r="U228" s="100"/>
      <c r="V228" s="102"/>
      <c r="W228" s="100"/>
      <c r="X228" s="102"/>
      <c r="Z228" s="37">
        <v>44165</v>
      </c>
      <c r="AA228" s="3">
        <f t="shared" si="77"/>
        <v>64899.66</v>
      </c>
      <c r="AB228" s="43">
        <f t="shared" si="88"/>
        <v>48850.74</v>
      </c>
      <c r="AC228" s="3">
        <f t="shared" si="89"/>
        <v>16048.920000000002</v>
      </c>
      <c r="AD228" s="38">
        <f t="shared" si="82"/>
        <v>0.32852972135120173</v>
      </c>
      <c r="AE228" s="3">
        <f>AA228-AA227</f>
        <v>43.30000000000291</v>
      </c>
      <c r="AF228" s="38">
        <f>(AA228)/AA227-1</f>
        <v>6.6762920398244496E-4</v>
      </c>
      <c r="AG228" s="75"/>
      <c r="AH228" s="75"/>
    </row>
    <row r="229" spans="1:34" x14ac:dyDescent="0.45">
      <c r="A229" s="37">
        <v>44166</v>
      </c>
      <c r="B229" s="3">
        <v>50288.65</v>
      </c>
      <c r="C229" s="3">
        <v>38225.15</v>
      </c>
      <c r="D229" s="3">
        <v>37050.74</v>
      </c>
      <c r="E229" s="3">
        <f t="shared" si="75"/>
        <v>13237.910000000003</v>
      </c>
      <c r="F229" s="38">
        <f t="shared" si="76"/>
        <v>0.3572913793354735</v>
      </c>
      <c r="G229" s="41">
        <f>B229-B228</f>
        <v>553.72000000000116</v>
      </c>
      <c r="H229" s="38">
        <f>(B229)/B228-1</f>
        <v>1.1133422727246156E-2</v>
      </c>
      <c r="J229" s="37">
        <v>44166</v>
      </c>
      <c r="K229" s="3">
        <v>15333.57</v>
      </c>
      <c r="L229" s="58">
        <v>11800</v>
      </c>
      <c r="M229" s="43">
        <f t="shared" si="83"/>
        <v>3533.5699999999997</v>
      </c>
      <c r="N229" s="38">
        <f t="shared" si="78"/>
        <v>0.29945508474576266</v>
      </c>
      <c r="O229" s="43">
        <f t="shared" si="86"/>
        <v>168.84000000000015</v>
      </c>
      <c r="P229" s="38">
        <f t="shared" si="87"/>
        <v>1.1133729383905999E-2</v>
      </c>
      <c r="R229" s="37">
        <v>44166</v>
      </c>
      <c r="S229" s="103"/>
      <c r="T229" s="101"/>
      <c r="U229" s="100"/>
      <c r="V229" s="102"/>
      <c r="W229" s="100"/>
      <c r="X229" s="102"/>
      <c r="Z229" s="37">
        <v>44166</v>
      </c>
      <c r="AA229" s="3">
        <f t="shared" si="77"/>
        <v>65622.22</v>
      </c>
      <c r="AB229" s="43">
        <f t="shared" si="88"/>
        <v>48850.74</v>
      </c>
      <c r="AC229" s="3">
        <f t="shared" si="89"/>
        <v>16771.480000000003</v>
      </c>
      <c r="AD229" s="38">
        <f t="shared" si="82"/>
        <v>0.34332089954010936</v>
      </c>
      <c r="AE229" s="3">
        <f>AA229-AA228</f>
        <v>722.55999999999767</v>
      </c>
      <c r="AF229" s="38">
        <f>(AA229)/AA228-1</f>
        <v>1.1133494381942777E-2</v>
      </c>
      <c r="AG229" s="75"/>
      <c r="AH229" s="75"/>
    </row>
    <row r="230" spans="1:34" x14ac:dyDescent="0.45">
      <c r="A230" s="37">
        <v>44167</v>
      </c>
      <c r="B230" s="3">
        <v>50438.87</v>
      </c>
      <c r="C230" s="47">
        <f>C229+200</f>
        <v>38425.15</v>
      </c>
      <c r="D230" s="47">
        <f>D229+200</f>
        <v>37250.74</v>
      </c>
      <c r="E230" s="47">
        <f t="shared" si="75"/>
        <v>13188.130000000005</v>
      </c>
      <c r="F230" s="38">
        <f t="shared" si="76"/>
        <v>0.35403672517646645</v>
      </c>
      <c r="G230" s="49">
        <f>B230-B229-200</f>
        <v>-49.779999999998836</v>
      </c>
      <c r="H230" s="48">
        <f>(B230-200)/B229-1</f>
        <v>-9.8988539163402667E-4</v>
      </c>
      <c r="J230" s="37">
        <v>44167</v>
      </c>
      <c r="K230" s="3">
        <v>15318.39</v>
      </c>
      <c r="L230" s="58">
        <v>11800</v>
      </c>
      <c r="M230" s="43">
        <f t="shared" si="83"/>
        <v>3518.3899999999994</v>
      </c>
      <c r="N230" s="38">
        <f t="shared" si="78"/>
        <v>0.29816864406779664</v>
      </c>
      <c r="O230" s="43">
        <f t="shared" si="86"/>
        <v>-15.180000000000291</v>
      </c>
      <c r="P230" s="38">
        <f t="shared" si="87"/>
        <v>-9.899847198010514E-4</v>
      </c>
      <c r="R230" s="37">
        <v>44167</v>
      </c>
      <c r="S230" s="103"/>
      <c r="T230" s="101"/>
      <c r="U230" s="100"/>
      <c r="V230" s="102"/>
      <c r="W230" s="100"/>
      <c r="X230" s="102"/>
      <c r="Z230" s="37">
        <v>44167</v>
      </c>
      <c r="AA230" s="3">
        <f t="shared" si="77"/>
        <v>65757.260000000009</v>
      </c>
      <c r="AB230" s="43">
        <f t="shared" si="88"/>
        <v>49050.74</v>
      </c>
      <c r="AC230" s="3">
        <f t="shared" si="89"/>
        <v>16706.520000000004</v>
      </c>
      <c r="AD230" s="38">
        <f t="shared" si="82"/>
        <v>0.34059669640050316</v>
      </c>
      <c r="AE230" s="47">
        <f>AA230-AA229-200</f>
        <v>-64.959999999991851</v>
      </c>
      <c r="AF230" s="48">
        <f>(AA230-200)/AA229-1</f>
        <v>-9.8990860108039147E-4</v>
      </c>
      <c r="AG230" s="75"/>
      <c r="AH230" s="75"/>
    </row>
    <row r="231" spans="1:34" x14ac:dyDescent="0.45">
      <c r="A231" s="37">
        <v>44168</v>
      </c>
      <c r="B231" s="3">
        <v>50291.34</v>
      </c>
      <c r="C231" s="3">
        <v>38425.15</v>
      </c>
      <c r="D231" s="3">
        <v>37250.74</v>
      </c>
      <c r="E231" s="3">
        <f t="shared" si="75"/>
        <v>13040.599999999999</v>
      </c>
      <c r="F231" s="38">
        <f t="shared" si="76"/>
        <v>0.35007626694127425</v>
      </c>
      <c r="G231" s="41">
        <f>B231-B230</f>
        <v>-147.53000000000611</v>
      </c>
      <c r="H231" s="38">
        <f>(B231)/B230-1</f>
        <v>-2.9249267479625196E-3</v>
      </c>
      <c r="J231" s="37">
        <v>44168</v>
      </c>
      <c r="K231" s="3">
        <v>15273.58</v>
      </c>
      <c r="L231" s="58">
        <v>11800</v>
      </c>
      <c r="M231" s="43">
        <f t="shared" si="83"/>
        <v>3473.58</v>
      </c>
      <c r="N231" s="38">
        <f t="shared" si="78"/>
        <v>0.29437118644067795</v>
      </c>
      <c r="O231" s="43">
        <f t="shared" si="86"/>
        <v>-44.809999999999491</v>
      </c>
      <c r="P231" s="38">
        <f t="shared" si="87"/>
        <v>-2.925242143593354E-3</v>
      </c>
      <c r="R231" s="37">
        <v>44168</v>
      </c>
      <c r="S231" s="103"/>
      <c r="T231" s="101"/>
      <c r="U231" s="100"/>
      <c r="V231" s="102"/>
      <c r="W231" s="100"/>
      <c r="X231" s="102"/>
      <c r="Z231" s="37">
        <v>44168</v>
      </c>
      <c r="AA231" s="3">
        <f t="shared" si="77"/>
        <v>65564.92</v>
      </c>
      <c r="AB231" s="43">
        <f t="shared" si="88"/>
        <v>49050.74</v>
      </c>
      <c r="AC231" s="3">
        <f t="shared" si="89"/>
        <v>16514.18</v>
      </c>
      <c r="AD231" s="38">
        <f t="shared" si="82"/>
        <v>0.33667545076791905</v>
      </c>
      <c r="AE231" s="3">
        <f>AA231-AA230</f>
        <v>-192.34000000001106</v>
      </c>
      <c r="AF231" s="38">
        <f>(AA231)/AA230-1</f>
        <v>-2.9250002205081227E-3</v>
      </c>
      <c r="AG231" s="75"/>
      <c r="AH231" s="75"/>
    </row>
    <row r="232" spans="1:34" x14ac:dyDescent="0.45">
      <c r="A232" s="37">
        <v>44169</v>
      </c>
      <c r="B232" s="3">
        <v>50166.86</v>
      </c>
      <c r="C232" s="3">
        <v>38425.15</v>
      </c>
      <c r="D232" s="3">
        <v>37250.74</v>
      </c>
      <c r="E232" s="3">
        <f t="shared" si="75"/>
        <v>12916.120000000003</v>
      </c>
      <c r="F232" s="38">
        <f t="shared" si="76"/>
        <v>0.3467345883598556</v>
      </c>
      <c r="G232" s="41">
        <f>B232-B231</f>
        <v>-124.47999999999593</v>
      </c>
      <c r="H232" s="38">
        <f>(B232)/B231-1</f>
        <v>-2.4751776349565269E-3</v>
      </c>
      <c r="J232" s="37">
        <v>44169</v>
      </c>
      <c r="K232" s="3">
        <v>15235.78</v>
      </c>
      <c r="L232" s="58">
        <v>11800</v>
      </c>
      <c r="M232" s="43">
        <f t="shared" si="83"/>
        <v>3435.7800000000007</v>
      </c>
      <c r="N232" s="38">
        <f t="shared" si="78"/>
        <v>0.29116779661016956</v>
      </c>
      <c r="O232" s="43">
        <f t="shared" si="86"/>
        <v>-37.799999999999272</v>
      </c>
      <c r="P232" s="38">
        <f t="shared" si="87"/>
        <v>-2.4748618202149464E-3</v>
      </c>
      <c r="R232" s="37">
        <v>44169</v>
      </c>
      <c r="S232" s="103"/>
      <c r="T232" s="101"/>
      <c r="U232" s="100"/>
      <c r="V232" s="102"/>
      <c r="W232" s="100"/>
      <c r="X232" s="102"/>
      <c r="Z232" s="37">
        <v>44169</v>
      </c>
      <c r="AA232" s="3">
        <f t="shared" si="77"/>
        <v>65402.64</v>
      </c>
      <c r="AB232" s="43">
        <f t="shared" si="88"/>
        <v>49050.74</v>
      </c>
      <c r="AC232" s="3">
        <f t="shared" si="89"/>
        <v>16351.900000000003</v>
      </c>
      <c r="AD232" s="38">
        <f t="shared" si="82"/>
        <v>0.33336703992641104</v>
      </c>
      <c r="AE232" s="3">
        <f>AA232-AA231</f>
        <v>-162.27999999999884</v>
      </c>
      <c r="AF232" s="38">
        <f>(AA232)/AA231-1</f>
        <v>-2.4751040647955636E-3</v>
      </c>
      <c r="AG232" s="75"/>
      <c r="AH232" s="75"/>
    </row>
    <row r="233" spans="1:34" x14ac:dyDescent="0.45">
      <c r="A233" s="37">
        <v>44172</v>
      </c>
      <c r="B233" s="3">
        <v>50511.62</v>
      </c>
      <c r="C233" s="3">
        <v>38425.15</v>
      </c>
      <c r="D233" s="3">
        <v>37250.74</v>
      </c>
      <c r="E233" s="3">
        <f t="shared" si="75"/>
        <v>13260.880000000005</v>
      </c>
      <c r="F233" s="38">
        <f t="shared" si="76"/>
        <v>0.35598970651321293</v>
      </c>
      <c r="G233" s="41">
        <f>B233-B232</f>
        <v>344.76000000000204</v>
      </c>
      <c r="H233" s="38">
        <f>(B233)/B232-1</f>
        <v>6.8722658743243237E-3</v>
      </c>
      <c r="J233" s="37">
        <v>44172</v>
      </c>
      <c r="K233" s="3">
        <v>15339.46</v>
      </c>
      <c r="L233" s="58">
        <v>11800</v>
      </c>
      <c r="M233" s="43">
        <f t="shared" si="83"/>
        <v>3539.4599999999991</v>
      </c>
      <c r="N233" s="38">
        <f t="shared" si="78"/>
        <v>0.29995423728813542</v>
      </c>
      <c r="O233" s="43">
        <f t="shared" si="86"/>
        <v>103.67999999999847</v>
      </c>
      <c r="P233" s="38">
        <f t="shared" si="87"/>
        <v>6.8050339398442183E-3</v>
      </c>
      <c r="R233" s="37">
        <v>44172</v>
      </c>
      <c r="S233" s="103"/>
      <c r="T233" s="101"/>
      <c r="U233" s="100"/>
      <c r="V233" s="102"/>
      <c r="W233" s="100"/>
      <c r="X233" s="102"/>
      <c r="Z233" s="37">
        <v>44172</v>
      </c>
      <c r="AA233" s="3">
        <f t="shared" si="77"/>
        <v>65851.08</v>
      </c>
      <c r="AB233" s="43">
        <f t="shared" si="88"/>
        <v>49050.74</v>
      </c>
      <c r="AC233" s="3">
        <f t="shared" si="89"/>
        <v>16800.340000000004</v>
      </c>
      <c r="AD233" s="38">
        <f t="shared" si="82"/>
        <v>0.34250940964397292</v>
      </c>
      <c r="AE233" s="3">
        <f>AA233-AA232</f>
        <v>448.44000000000233</v>
      </c>
      <c r="AF233" s="38">
        <f>(AA233)/AA232-1</f>
        <v>6.8566039536019918E-3</v>
      </c>
      <c r="AG233" s="75"/>
      <c r="AH233" s="75"/>
    </row>
    <row r="234" spans="1:34" x14ac:dyDescent="0.45">
      <c r="A234" s="37">
        <v>44173</v>
      </c>
      <c r="B234" s="3">
        <v>50752.26</v>
      </c>
      <c r="C234" s="3">
        <v>38425.15</v>
      </c>
      <c r="D234" s="3">
        <v>37250.74</v>
      </c>
      <c r="E234" s="3">
        <f t="shared" si="75"/>
        <v>13501.520000000004</v>
      </c>
      <c r="F234" s="38">
        <f t="shared" si="76"/>
        <v>0.36244971240839785</v>
      </c>
      <c r="G234" s="41">
        <f>B234-B233</f>
        <v>240.63999999999942</v>
      </c>
      <c r="H234" s="38">
        <f>(B234)/B233-1</f>
        <v>4.7640523111316391E-3</v>
      </c>
      <c r="J234" s="37">
        <v>44173</v>
      </c>
      <c r="K234" s="3">
        <v>15412.18</v>
      </c>
      <c r="L234" s="58">
        <v>11800</v>
      </c>
      <c r="M234" s="43">
        <f t="shared" si="83"/>
        <v>3612.1800000000003</v>
      </c>
      <c r="N234" s="38">
        <f t="shared" si="78"/>
        <v>0.30611694915254239</v>
      </c>
      <c r="O234" s="43">
        <f t="shared" si="86"/>
        <v>72.720000000001164</v>
      </c>
      <c r="P234" s="38">
        <f t="shared" si="87"/>
        <v>4.7407144710440718E-3</v>
      </c>
      <c r="R234" s="37">
        <v>44173</v>
      </c>
      <c r="S234" s="103"/>
      <c r="T234" s="101"/>
      <c r="U234" s="100"/>
      <c r="V234" s="102"/>
      <c r="W234" s="100"/>
      <c r="X234" s="102"/>
      <c r="Z234" s="37">
        <v>44173</v>
      </c>
      <c r="AA234" s="3">
        <f t="shared" si="77"/>
        <v>66164.44</v>
      </c>
      <c r="AB234" s="43">
        <f t="shared" si="88"/>
        <v>49050.74</v>
      </c>
      <c r="AC234" s="3">
        <f t="shared" si="89"/>
        <v>17113.700000000004</v>
      </c>
      <c r="AD234" s="38">
        <f t="shared" si="82"/>
        <v>0.34889789634162516</v>
      </c>
      <c r="AE234" s="3">
        <f>AA234-AA233</f>
        <v>313.36000000000058</v>
      </c>
      <c r="AF234" s="38">
        <f>(AA234)/AA233-1</f>
        <v>4.7586159558810071E-3</v>
      </c>
      <c r="AG234" s="75"/>
      <c r="AH234" s="75"/>
    </row>
    <row r="235" spans="1:34" x14ac:dyDescent="0.45">
      <c r="A235" s="37">
        <v>44174</v>
      </c>
      <c r="B235" s="3">
        <v>49866.720000000001</v>
      </c>
      <c r="C235" s="47">
        <f>C234+200</f>
        <v>38625.15</v>
      </c>
      <c r="D235" s="47">
        <f>D234+200</f>
        <v>37450.74</v>
      </c>
      <c r="E235" s="47">
        <f t="shared" si="75"/>
        <v>12415.980000000003</v>
      </c>
      <c r="F235" s="38">
        <f t="shared" si="76"/>
        <v>0.33152829556905972</v>
      </c>
      <c r="G235" s="49">
        <f>B235-B234-200</f>
        <v>-1085.5400000000009</v>
      </c>
      <c r="H235" s="48">
        <f>(B235-200)/B234-1</f>
        <v>-2.1388998243625057E-2</v>
      </c>
      <c r="J235" s="37">
        <v>44174</v>
      </c>
      <c r="K235" s="3">
        <v>15082.18</v>
      </c>
      <c r="L235" s="58">
        <v>11800</v>
      </c>
      <c r="M235" s="43">
        <f t="shared" si="83"/>
        <v>3282.1800000000003</v>
      </c>
      <c r="N235" s="38">
        <f t="shared" si="78"/>
        <v>0.27815084745762708</v>
      </c>
      <c r="O235" s="43">
        <f t="shared" si="86"/>
        <v>-330</v>
      </c>
      <c r="P235" s="38">
        <f t="shared" si="87"/>
        <v>-2.1411636770398479E-2</v>
      </c>
      <c r="R235" s="37">
        <v>44174</v>
      </c>
      <c r="S235" s="103"/>
      <c r="T235" s="101"/>
      <c r="U235" s="100"/>
      <c r="V235" s="102"/>
      <c r="W235" s="100"/>
      <c r="X235" s="102"/>
      <c r="Z235" s="37">
        <v>44174</v>
      </c>
      <c r="AA235" s="3">
        <f t="shared" si="77"/>
        <v>64948.9</v>
      </c>
      <c r="AB235" s="43">
        <f t="shared" si="88"/>
        <v>49250.74</v>
      </c>
      <c r="AC235" s="3">
        <f t="shared" si="89"/>
        <v>15698.160000000003</v>
      </c>
      <c r="AD235" s="38">
        <f t="shared" si="82"/>
        <v>0.31873957629875216</v>
      </c>
      <c r="AE235" s="47">
        <f>AA235-AA234-200</f>
        <v>-1415.5400000000009</v>
      </c>
      <c r="AF235" s="48">
        <f>(AA235-200)/AA234-1</f>
        <v>-2.1394271605714499E-2</v>
      </c>
      <c r="AG235" s="75"/>
      <c r="AH235" s="75"/>
    </row>
    <row r="236" spans="1:34" x14ac:dyDescent="0.45">
      <c r="A236" s="37">
        <v>44175</v>
      </c>
      <c r="B236" s="3">
        <v>49693.54</v>
      </c>
      <c r="C236" s="3">
        <v>38625.15</v>
      </c>
      <c r="D236" s="3">
        <v>37450.74</v>
      </c>
      <c r="E236" s="3">
        <f t="shared" si="75"/>
        <v>12242.800000000003</v>
      </c>
      <c r="F236" s="38">
        <f t="shared" si="76"/>
        <v>0.32690408787650127</v>
      </c>
      <c r="G236" s="41">
        <f>B236-B235</f>
        <v>-173.18000000000029</v>
      </c>
      <c r="H236" s="38">
        <f>(B236)/B235-1</f>
        <v>-3.4728572482810582E-3</v>
      </c>
      <c r="J236" s="37">
        <v>44175</v>
      </c>
      <c r="K236" s="3">
        <v>15029.75</v>
      </c>
      <c r="L236" s="58">
        <v>11800</v>
      </c>
      <c r="M236" s="43">
        <f t="shared" si="83"/>
        <v>3229.75</v>
      </c>
      <c r="N236" s="38">
        <f t="shared" si="78"/>
        <v>0.27370762711864405</v>
      </c>
      <c r="O236" s="43">
        <f t="shared" si="86"/>
        <v>-52.430000000000291</v>
      </c>
      <c r="P236" s="38">
        <f t="shared" si="87"/>
        <v>-3.4762879106335909E-3</v>
      </c>
      <c r="R236" s="37">
        <v>44175</v>
      </c>
      <c r="S236" s="103"/>
      <c r="T236" s="101"/>
      <c r="U236" s="100"/>
      <c r="V236" s="102"/>
      <c r="W236" s="100"/>
      <c r="X236" s="102"/>
      <c r="Z236" s="37">
        <v>44175</v>
      </c>
      <c r="AA236" s="3">
        <f t="shared" si="77"/>
        <v>64723.29</v>
      </c>
      <c r="AB236" s="43">
        <f t="shared" si="88"/>
        <v>49250.74</v>
      </c>
      <c r="AC236" s="3">
        <f t="shared" si="89"/>
        <v>15472.550000000003</v>
      </c>
      <c r="AD236" s="38">
        <f t="shared" si="82"/>
        <v>0.3141587314221066</v>
      </c>
      <c r="AE236" s="3">
        <f>AA236-AA235</f>
        <v>-225.61000000000058</v>
      </c>
      <c r="AF236" s="38">
        <f>(AA236)/AA235-1</f>
        <v>-3.4736539032993452E-3</v>
      </c>
      <c r="AG236" s="75"/>
      <c r="AH236" s="75"/>
    </row>
    <row r="237" spans="1:34" x14ac:dyDescent="0.45">
      <c r="A237" s="37">
        <v>44176</v>
      </c>
      <c r="B237" s="3">
        <v>49704.94</v>
      </c>
      <c r="C237" s="3">
        <v>38625.15</v>
      </c>
      <c r="D237" s="3">
        <v>37450.74</v>
      </c>
      <c r="E237" s="3">
        <f t="shared" si="75"/>
        <v>12254.200000000004</v>
      </c>
      <c r="F237" s="38">
        <f t="shared" si="76"/>
        <v>0.32720848773615696</v>
      </c>
      <c r="G237" s="41">
        <f>B237-B236</f>
        <v>11.400000000001455</v>
      </c>
      <c r="H237" s="38">
        <f>(B237)/B236-1</f>
        <v>2.2940607571930727E-4</v>
      </c>
      <c r="J237" s="37">
        <v>44176</v>
      </c>
      <c r="K237" s="3">
        <v>15032.87</v>
      </c>
      <c r="L237" s="58">
        <v>11800</v>
      </c>
      <c r="M237" s="43">
        <f t="shared" ref="M237:M272" si="90">K237-L237</f>
        <v>3232.8700000000008</v>
      </c>
      <c r="N237" s="38">
        <f t="shared" si="78"/>
        <v>0.27397203389830516</v>
      </c>
      <c r="O237" s="43">
        <f>K237-K236</f>
        <v>3.1200000000008004</v>
      </c>
      <c r="P237" s="38">
        <f>K237/K236-1</f>
        <v>2.0758828323819145E-4</v>
      </c>
      <c r="R237" s="37">
        <v>44176</v>
      </c>
      <c r="S237" s="103"/>
      <c r="T237" s="101"/>
      <c r="U237" s="100"/>
      <c r="V237" s="102"/>
      <c r="W237" s="100"/>
      <c r="X237" s="102"/>
      <c r="Z237" s="37">
        <v>44176</v>
      </c>
      <c r="AA237" s="3">
        <f t="shared" si="77"/>
        <v>64737.810000000005</v>
      </c>
      <c r="AB237" s="43">
        <f t="shared" si="88"/>
        <v>49250.74</v>
      </c>
      <c r="AC237" s="3">
        <f t="shared" si="89"/>
        <v>15487.070000000005</v>
      </c>
      <c r="AD237" s="38">
        <f t="shared" si="82"/>
        <v>0.31445354932738079</v>
      </c>
      <c r="AE237" s="3">
        <f>AA237-AA236</f>
        <v>14.520000000004075</v>
      </c>
      <c r="AF237" s="38">
        <f>(AA237)/AA236-1</f>
        <v>2.2433964651669136E-4</v>
      </c>
      <c r="AG237" s="75"/>
      <c r="AH237" s="75"/>
    </row>
    <row r="238" spans="1:34" x14ac:dyDescent="0.45">
      <c r="A238" s="37">
        <v>44179</v>
      </c>
      <c r="B238" s="3">
        <v>50023.02</v>
      </c>
      <c r="C238" s="3">
        <v>38625.15</v>
      </c>
      <c r="D238" s="3">
        <v>37450.74</v>
      </c>
      <c r="E238" s="3">
        <f t="shared" si="75"/>
        <v>12572.279999999999</v>
      </c>
      <c r="F238" s="38">
        <f t="shared" si="76"/>
        <v>0.33570177785539079</v>
      </c>
      <c r="G238" s="41">
        <f>B238-B237</f>
        <v>318.07999999999447</v>
      </c>
      <c r="H238" s="38">
        <f>(B238)/B237-1</f>
        <v>6.3993639264023905E-3</v>
      </c>
      <c r="J238" s="37">
        <v>44179</v>
      </c>
      <c r="K238" s="3">
        <v>15127.98</v>
      </c>
      <c r="L238" s="58">
        <v>11800</v>
      </c>
      <c r="M238" s="43">
        <f t="shared" si="90"/>
        <v>3327.9799999999996</v>
      </c>
      <c r="N238" s="38">
        <f t="shared" si="78"/>
        <v>0.28203220338983037</v>
      </c>
      <c r="O238" s="43">
        <f>K238-K237</f>
        <v>95.109999999998763</v>
      </c>
      <c r="P238" s="38">
        <f>K238/K237-1</f>
        <v>6.3268025333818034E-3</v>
      </c>
      <c r="R238" s="37">
        <v>44179</v>
      </c>
      <c r="S238" s="103"/>
      <c r="T238" s="101"/>
      <c r="U238" s="100"/>
      <c r="V238" s="102"/>
      <c r="W238" s="100"/>
      <c r="X238" s="102"/>
      <c r="Z238" s="37">
        <v>44179</v>
      </c>
      <c r="AA238" s="3">
        <f t="shared" si="77"/>
        <v>65151</v>
      </c>
      <c r="AB238" s="43">
        <f t="shared" si="88"/>
        <v>49250.74</v>
      </c>
      <c r="AC238" s="3">
        <f t="shared" si="89"/>
        <v>15900.259999999998</v>
      </c>
      <c r="AD238" s="38">
        <f t="shared" si="82"/>
        <v>0.32284306794172024</v>
      </c>
      <c r="AE238" s="3">
        <f>AA238-AA237</f>
        <v>413.18999999999505</v>
      </c>
      <c r="AF238" s="38">
        <f>(AA238)/AA237-1</f>
        <v>6.3825143297246978E-3</v>
      </c>
      <c r="AG238" s="75"/>
      <c r="AH238" s="75"/>
    </row>
    <row r="239" spans="1:34" x14ac:dyDescent="0.45">
      <c r="A239" s="37">
        <v>44180</v>
      </c>
      <c r="B239" s="3">
        <v>50310.69</v>
      </c>
      <c r="C239" s="3">
        <v>38625.15</v>
      </c>
      <c r="D239" s="3">
        <v>37450.74</v>
      </c>
      <c r="E239" s="3">
        <f t="shared" si="75"/>
        <v>12859.950000000004</v>
      </c>
      <c r="F239" s="38">
        <f t="shared" si="76"/>
        <v>0.34338306799812246</v>
      </c>
      <c r="G239" s="41">
        <f>B239-B238</f>
        <v>287.67000000000553</v>
      </c>
      <c r="H239" s="38">
        <f>(B239)/B238-1</f>
        <v>5.7507523536164395E-3</v>
      </c>
      <c r="J239" s="37">
        <v>44180</v>
      </c>
      <c r="K239" s="3">
        <v>15614.65</v>
      </c>
      <c r="L239" s="57">
        <f>L238+400</f>
        <v>12200</v>
      </c>
      <c r="M239" s="43">
        <f t="shared" si="90"/>
        <v>3414.6499999999996</v>
      </c>
      <c r="N239" s="38">
        <f t="shared" si="78"/>
        <v>0.27988934426229495</v>
      </c>
      <c r="O239" s="50">
        <f>K239-K238-400</f>
        <v>86.670000000000073</v>
      </c>
      <c r="P239" s="51">
        <f>(K239-400)/K238-1</f>
        <v>5.7291191553663356E-3</v>
      </c>
      <c r="R239" s="37">
        <v>44180</v>
      </c>
      <c r="S239" s="103"/>
      <c r="T239" s="101"/>
      <c r="U239" s="100"/>
      <c r="V239" s="102"/>
      <c r="W239" s="100"/>
      <c r="X239" s="102"/>
      <c r="Z239" s="37">
        <v>44180</v>
      </c>
      <c r="AA239" s="3">
        <f t="shared" si="77"/>
        <v>65925.34</v>
      </c>
      <c r="AB239" s="50">
        <f>AB238+400</f>
        <v>49650.74</v>
      </c>
      <c r="AC239" s="3">
        <f t="shared" si="89"/>
        <v>16274.600000000004</v>
      </c>
      <c r="AD239" s="38">
        <f t="shared" si="82"/>
        <v>0.32778162017323398</v>
      </c>
      <c r="AE239" s="50">
        <f>AA239-AA238-400</f>
        <v>374.33999999999651</v>
      </c>
      <c r="AF239" s="51">
        <f>(AA239-400)/AA238-1</f>
        <v>5.7457291522768905E-3</v>
      </c>
      <c r="AG239" s="75"/>
      <c r="AH239" s="75"/>
    </row>
    <row r="240" spans="1:34" x14ac:dyDescent="0.45">
      <c r="A240" s="37">
        <v>44181</v>
      </c>
      <c r="B240" s="3">
        <v>50984.99</v>
      </c>
      <c r="C240" s="47">
        <f>C239+200</f>
        <v>38825.15</v>
      </c>
      <c r="D240" s="47">
        <f>D239+200</f>
        <v>37650.74</v>
      </c>
      <c r="E240" s="47">
        <f t="shared" si="75"/>
        <v>13334.25</v>
      </c>
      <c r="F240" s="38">
        <f t="shared" si="76"/>
        <v>0.3541563857709038</v>
      </c>
      <c r="G240" s="49">
        <f>B240-B239-200</f>
        <v>474.29999999999563</v>
      </c>
      <c r="H240" s="48">
        <f>(B240-200)/B239-1</f>
        <v>9.4274198982362556E-3</v>
      </c>
      <c r="J240" s="37">
        <v>44181</v>
      </c>
      <c r="K240" s="3">
        <v>15761.51</v>
      </c>
      <c r="L240" s="58">
        <v>12200</v>
      </c>
      <c r="M240" s="43">
        <f t="shared" si="90"/>
        <v>3561.51</v>
      </c>
      <c r="N240" s="38">
        <f t="shared" si="78"/>
        <v>0.29192704918032786</v>
      </c>
      <c r="O240" s="43">
        <f t="shared" ref="O240:O260" si="91">K240-K239</f>
        <v>146.86000000000058</v>
      </c>
      <c r="P240" s="38">
        <f t="shared" ref="P240:P260" si="92">K240/K239-1</f>
        <v>9.4052700508817644E-3</v>
      </c>
      <c r="R240" s="37">
        <v>44181</v>
      </c>
      <c r="S240" s="103"/>
      <c r="T240" s="101"/>
      <c r="U240" s="100"/>
      <c r="V240" s="102"/>
      <c r="W240" s="100"/>
      <c r="X240" s="102"/>
      <c r="Z240" s="37">
        <v>44181</v>
      </c>
      <c r="AA240" s="3">
        <f t="shared" si="77"/>
        <v>66746.5</v>
      </c>
      <c r="AB240" s="43">
        <f t="shared" ref="AB240:AB260" si="93">D240+L240</f>
        <v>49850.74</v>
      </c>
      <c r="AC240" s="3">
        <f t="shared" si="89"/>
        <v>16895.760000000002</v>
      </c>
      <c r="AD240" s="38">
        <f t="shared" si="82"/>
        <v>0.33892696477524709</v>
      </c>
      <c r="AE240" s="47">
        <f>AA240-AA239-200</f>
        <v>621.16000000000349</v>
      </c>
      <c r="AF240" s="48">
        <f>(AA240-200)/AA239-1</f>
        <v>9.4221736285320379E-3</v>
      </c>
      <c r="AG240" s="75"/>
      <c r="AH240" s="75"/>
    </row>
    <row r="241" spans="1:34" x14ac:dyDescent="0.45">
      <c r="A241" s="37">
        <v>44182</v>
      </c>
      <c r="B241" s="3">
        <v>51269.53</v>
      </c>
      <c r="C241" s="3">
        <v>38825.15</v>
      </c>
      <c r="D241" s="3">
        <v>37650.74</v>
      </c>
      <c r="E241" s="3">
        <f t="shared" si="75"/>
        <v>13618.79</v>
      </c>
      <c r="F241" s="38">
        <f t="shared" si="76"/>
        <v>0.36171374055330663</v>
      </c>
      <c r="G241" s="41">
        <f>B241-B240</f>
        <v>284.54000000000087</v>
      </c>
      <c r="H241" s="38">
        <f>(B241)/B240-1</f>
        <v>5.5808582094456494E-3</v>
      </c>
      <c r="J241" s="37">
        <v>44182</v>
      </c>
      <c r="K241" s="3">
        <v>15849.09</v>
      </c>
      <c r="L241" s="58">
        <v>12200</v>
      </c>
      <c r="M241" s="43">
        <f t="shared" si="90"/>
        <v>3649.09</v>
      </c>
      <c r="N241" s="38">
        <f t="shared" si="78"/>
        <v>0.299105737704918</v>
      </c>
      <c r="O241" s="43">
        <f t="shared" si="91"/>
        <v>87.579999999999927</v>
      </c>
      <c r="P241" s="38">
        <f t="shared" si="92"/>
        <v>5.5565742114809247E-3</v>
      </c>
      <c r="R241" s="37">
        <v>44182</v>
      </c>
      <c r="S241" s="103"/>
      <c r="T241" s="101"/>
      <c r="U241" s="100"/>
      <c r="V241" s="102"/>
      <c r="W241" s="100"/>
      <c r="X241" s="102"/>
      <c r="Z241" s="37">
        <v>44182</v>
      </c>
      <c r="AA241" s="3">
        <f t="shared" si="77"/>
        <v>67118.62</v>
      </c>
      <c r="AB241" s="43">
        <f t="shared" si="93"/>
        <v>49850.74</v>
      </c>
      <c r="AC241" s="3">
        <f t="shared" si="89"/>
        <v>17267.88</v>
      </c>
      <c r="AD241" s="38">
        <f t="shared" si="82"/>
        <v>0.34639164834865044</v>
      </c>
      <c r="AE241" s="3">
        <f>AA241-AA240</f>
        <v>372.11999999999534</v>
      </c>
      <c r="AF241" s="38">
        <f>(AA241)/AA240-1</f>
        <v>5.5751237892622818E-3</v>
      </c>
      <c r="AG241" s="75"/>
      <c r="AH241" s="75"/>
    </row>
    <row r="242" spans="1:34" x14ac:dyDescent="0.45">
      <c r="A242" s="37">
        <v>44183</v>
      </c>
      <c r="B242" s="3">
        <v>51439.06</v>
      </c>
      <c r="C242" s="3">
        <v>38825.15</v>
      </c>
      <c r="D242" s="3">
        <v>37650.74</v>
      </c>
      <c r="E242" s="3">
        <f t="shared" si="75"/>
        <v>13788.32</v>
      </c>
      <c r="F242" s="38">
        <f t="shared" si="76"/>
        <v>0.36621644089863836</v>
      </c>
      <c r="G242" s="41">
        <f>B242-B241</f>
        <v>169.52999999999884</v>
      </c>
      <c r="H242" s="38">
        <f>(B242)/B241-1</f>
        <v>3.3066423663332678E-3</v>
      </c>
      <c r="J242" s="37">
        <v>44183</v>
      </c>
      <c r="K242" s="3">
        <v>15901.18</v>
      </c>
      <c r="L242" s="58">
        <v>12200</v>
      </c>
      <c r="M242" s="43">
        <f t="shared" si="90"/>
        <v>3701.1800000000003</v>
      </c>
      <c r="N242" s="38">
        <f t="shared" si="78"/>
        <v>0.3033754098360657</v>
      </c>
      <c r="O242" s="43">
        <f t="shared" si="91"/>
        <v>52.090000000000146</v>
      </c>
      <c r="P242" s="38">
        <f t="shared" si="92"/>
        <v>3.2866240269946445E-3</v>
      </c>
      <c r="R242" s="37">
        <v>44183</v>
      </c>
      <c r="S242" s="103"/>
      <c r="T242" s="101"/>
      <c r="U242" s="100"/>
      <c r="V242" s="102"/>
      <c r="W242" s="100"/>
      <c r="X242" s="102"/>
      <c r="Z242" s="37">
        <v>44183</v>
      </c>
      <c r="AA242" s="3">
        <f t="shared" si="77"/>
        <v>67340.239999999991</v>
      </c>
      <c r="AB242" s="43">
        <f t="shared" si="93"/>
        <v>49850.74</v>
      </c>
      <c r="AC242" s="3">
        <f t="shared" si="89"/>
        <v>17489.5</v>
      </c>
      <c r="AD242" s="38">
        <f t="shared" si="82"/>
        <v>0.35083731956636943</v>
      </c>
      <c r="AE242" s="3">
        <f>AA242-AA241</f>
        <v>221.61999999999534</v>
      </c>
      <c r="AF242" s="38">
        <f>(AA242)/AA241-1</f>
        <v>3.3019153254341127E-3</v>
      </c>
      <c r="AG242" s="75"/>
      <c r="AH242" s="75"/>
    </row>
    <row r="243" spans="1:34" x14ac:dyDescent="0.45">
      <c r="A243" s="37">
        <v>44186</v>
      </c>
      <c r="B243" s="3">
        <v>51505.52</v>
      </c>
      <c r="C243" s="3">
        <v>38825.15</v>
      </c>
      <c r="D243" s="3">
        <v>37650.74</v>
      </c>
      <c r="E243" s="3">
        <f t="shared" si="75"/>
        <v>13854.779999999999</v>
      </c>
      <c r="F243" s="38">
        <f t="shared" si="76"/>
        <v>0.36798161204799684</v>
      </c>
      <c r="G243" s="41">
        <f>B243-B242</f>
        <v>66.459999999999127</v>
      </c>
      <c r="H243" s="38">
        <f>(B243)/B242-1</f>
        <v>1.2920142786434496E-3</v>
      </c>
      <c r="J243" s="37">
        <v>44186</v>
      </c>
      <c r="K243" s="3">
        <v>15920.58</v>
      </c>
      <c r="L243" s="58">
        <v>12200</v>
      </c>
      <c r="M243" s="43">
        <f t="shared" si="90"/>
        <v>3720.58</v>
      </c>
      <c r="N243" s="38">
        <f t="shared" si="78"/>
        <v>0.30496557377049172</v>
      </c>
      <c r="O243" s="43">
        <f t="shared" si="91"/>
        <v>19.399999999999636</v>
      </c>
      <c r="P243" s="38">
        <f t="shared" si="92"/>
        <v>1.2200352426674499E-3</v>
      </c>
      <c r="R243" s="37">
        <v>44186</v>
      </c>
      <c r="S243" s="103"/>
      <c r="T243" s="101"/>
      <c r="U243" s="100"/>
      <c r="V243" s="102"/>
      <c r="W243" s="100"/>
      <c r="X243" s="102"/>
      <c r="Z243" s="37">
        <v>44186</v>
      </c>
      <c r="AA243" s="3">
        <f t="shared" si="77"/>
        <v>67426.099999999991</v>
      </c>
      <c r="AB243" s="43">
        <f t="shared" si="93"/>
        <v>49850.74</v>
      </c>
      <c r="AC243" s="3">
        <f t="shared" si="89"/>
        <v>17575.36</v>
      </c>
      <c r="AD243" s="38">
        <f t="shared" si="82"/>
        <v>0.35255966110031656</v>
      </c>
      <c r="AE243" s="3">
        <f>AA243-AA242</f>
        <v>85.860000000000582</v>
      </c>
      <c r="AF243" s="38">
        <f>(AA243)/AA242-1</f>
        <v>1.2750177308544774E-3</v>
      </c>
      <c r="AG243" s="75"/>
      <c r="AH243" s="75"/>
    </row>
    <row r="244" spans="1:34" x14ac:dyDescent="0.45">
      <c r="A244" s="37">
        <v>44187</v>
      </c>
      <c r="B244" s="3">
        <v>51842.37</v>
      </c>
      <c r="C244" s="3">
        <v>38825.15</v>
      </c>
      <c r="D244" s="3">
        <v>37650.74</v>
      </c>
      <c r="E244" s="3">
        <f t="shared" si="75"/>
        <v>14191.630000000005</v>
      </c>
      <c r="F244" s="38">
        <f t="shared" si="76"/>
        <v>0.37692831535316462</v>
      </c>
      <c r="G244" s="41">
        <f>B244-B243</f>
        <v>336.85000000000582</v>
      </c>
      <c r="H244" s="38">
        <f>(B244)/B243-1</f>
        <v>6.5400757045070979E-3</v>
      </c>
      <c r="J244" s="37">
        <v>44187</v>
      </c>
      <c r="K244" s="3">
        <v>16024.36</v>
      </c>
      <c r="L244" s="58">
        <v>12200</v>
      </c>
      <c r="M244" s="43">
        <f t="shared" si="90"/>
        <v>3824.3600000000006</v>
      </c>
      <c r="N244" s="38">
        <f t="shared" si="78"/>
        <v>0.31347213114754102</v>
      </c>
      <c r="O244" s="43">
        <f t="shared" si="91"/>
        <v>103.78000000000065</v>
      </c>
      <c r="P244" s="38">
        <f t="shared" si="92"/>
        <v>6.5186067341767018E-3</v>
      </c>
      <c r="R244" s="37">
        <v>44187</v>
      </c>
      <c r="S244" s="103"/>
      <c r="T244" s="101"/>
      <c r="U244" s="100"/>
      <c r="V244" s="102"/>
      <c r="W244" s="100"/>
      <c r="X244" s="102"/>
      <c r="Z244" s="37">
        <v>44187</v>
      </c>
      <c r="AA244" s="3">
        <f t="shared" si="77"/>
        <v>67866.73000000001</v>
      </c>
      <c r="AB244" s="43">
        <f t="shared" si="93"/>
        <v>49850.74</v>
      </c>
      <c r="AC244" s="3">
        <f t="shared" si="89"/>
        <v>18015.990000000005</v>
      </c>
      <c r="AD244" s="38">
        <f t="shared" si="82"/>
        <v>0.36139864724174631</v>
      </c>
      <c r="AE244" s="3">
        <f>AA244-AA243</f>
        <v>440.63000000001921</v>
      </c>
      <c r="AF244" s="38">
        <f>(AA244)/AA243-1</f>
        <v>6.535006473754601E-3</v>
      </c>
      <c r="AG244" s="75"/>
      <c r="AH244" s="75"/>
    </row>
    <row r="245" spans="1:34" x14ac:dyDescent="0.45">
      <c r="A245" s="37">
        <v>44188</v>
      </c>
      <c r="B245" s="3">
        <v>51542.78</v>
      </c>
      <c r="C245" s="47">
        <f>C244+200</f>
        <v>39025.15</v>
      </c>
      <c r="D245" s="47">
        <f>D244+200</f>
        <v>37850.74</v>
      </c>
      <c r="E245" s="47">
        <f t="shared" si="75"/>
        <v>13692.04</v>
      </c>
      <c r="F245" s="38">
        <f t="shared" si="76"/>
        <v>0.36173770975151354</v>
      </c>
      <c r="G245" s="49">
        <f>B245-B244-200</f>
        <v>-499.59000000000378</v>
      </c>
      <c r="H245" s="48">
        <f>(B245-200)/B244-1</f>
        <v>-9.6367122104951131E-3</v>
      </c>
      <c r="J245" s="37">
        <v>44188</v>
      </c>
      <c r="K245" s="3">
        <v>15869.57</v>
      </c>
      <c r="L245" s="58">
        <v>12200</v>
      </c>
      <c r="M245" s="43">
        <f t="shared" si="90"/>
        <v>3669.5699999999997</v>
      </c>
      <c r="N245" s="38">
        <f t="shared" si="78"/>
        <v>0.30078442622950807</v>
      </c>
      <c r="O245" s="43">
        <f t="shared" si="91"/>
        <v>-154.79000000000087</v>
      </c>
      <c r="P245" s="38">
        <f t="shared" si="92"/>
        <v>-9.6596681552336694E-3</v>
      </c>
      <c r="R245" s="37">
        <v>44188</v>
      </c>
      <c r="S245" s="103"/>
      <c r="T245" s="101"/>
      <c r="U245" s="100"/>
      <c r="V245" s="102"/>
      <c r="W245" s="100"/>
      <c r="X245" s="102"/>
      <c r="Z245" s="37">
        <v>44188</v>
      </c>
      <c r="AA245" s="3">
        <f t="shared" si="77"/>
        <v>67412.350000000006</v>
      </c>
      <c r="AB245" s="43">
        <f t="shared" si="93"/>
        <v>50050.74</v>
      </c>
      <c r="AC245" s="3">
        <f t="shared" si="89"/>
        <v>17361.61</v>
      </c>
      <c r="AD245" s="38">
        <f t="shared" si="82"/>
        <v>0.34688018598726034</v>
      </c>
      <c r="AE245" s="47">
        <f>AA245-AA244-200</f>
        <v>-654.38000000000466</v>
      </c>
      <c r="AF245" s="48">
        <f>(AA245-200)/AA244-1</f>
        <v>-9.6421324557703914E-3</v>
      </c>
      <c r="AG245" s="75"/>
      <c r="AH245" s="75"/>
    </row>
    <row r="246" spans="1:34" x14ac:dyDescent="0.45">
      <c r="A246" s="37">
        <v>44189</v>
      </c>
      <c r="B246" s="3">
        <v>51632.32</v>
      </c>
      <c r="C246" s="3">
        <v>39025.15</v>
      </c>
      <c r="D246" s="3">
        <v>37850.74</v>
      </c>
      <c r="E246" s="3">
        <f t="shared" si="75"/>
        <v>13781.580000000002</v>
      </c>
      <c r="F246" s="38">
        <f t="shared" si="76"/>
        <v>0.36410331739881441</v>
      </c>
      <c r="G246" s="41">
        <f>B246-B245</f>
        <v>89.540000000000873</v>
      </c>
      <c r="H246" s="38">
        <f>(B246)/B245-1</f>
        <v>1.7371977219700074E-3</v>
      </c>
      <c r="J246" s="37">
        <v>44189</v>
      </c>
      <c r="K246" s="3">
        <v>15896.79</v>
      </c>
      <c r="L246" s="58">
        <v>12200</v>
      </c>
      <c r="M246" s="43">
        <f t="shared" si="90"/>
        <v>3696.7900000000009</v>
      </c>
      <c r="N246" s="38">
        <f t="shared" si="78"/>
        <v>0.30301557377049182</v>
      </c>
      <c r="O246" s="43">
        <f t="shared" si="91"/>
        <v>27.220000000001164</v>
      </c>
      <c r="P246" s="38">
        <f t="shared" si="92"/>
        <v>1.7152323597930952E-3</v>
      </c>
      <c r="R246" s="37">
        <v>44189</v>
      </c>
      <c r="S246" s="103"/>
      <c r="T246" s="101"/>
      <c r="U246" s="100"/>
      <c r="V246" s="102"/>
      <c r="W246" s="100"/>
      <c r="X246" s="102"/>
      <c r="Z246" s="37">
        <v>44189</v>
      </c>
      <c r="AA246" s="3">
        <f t="shared" si="77"/>
        <v>67529.11</v>
      </c>
      <c r="AB246" s="43">
        <f t="shared" si="93"/>
        <v>50050.74</v>
      </c>
      <c r="AC246" s="3">
        <f t="shared" si="89"/>
        <v>17478.370000000003</v>
      </c>
      <c r="AD246" s="38">
        <f t="shared" si="82"/>
        <v>0.34921301862869569</v>
      </c>
      <c r="AE246" s="3">
        <f>AA246-AA245</f>
        <v>116.75999999999476</v>
      </c>
      <c r="AF246" s="38">
        <f>(AA246)/AA245-1</f>
        <v>1.7320268467126976E-3</v>
      </c>
      <c r="AG246" s="75"/>
      <c r="AH246" s="75"/>
    </row>
    <row r="247" spans="1:34" x14ac:dyDescent="0.45">
      <c r="A247" s="37">
        <v>44190</v>
      </c>
      <c r="B247" s="60">
        <v>51632.32</v>
      </c>
      <c r="C247" s="60">
        <v>39025.15</v>
      </c>
      <c r="D247" s="60">
        <v>37850.74</v>
      </c>
      <c r="E247" s="60">
        <f t="shared" si="75"/>
        <v>13781.580000000002</v>
      </c>
      <c r="F247" s="38">
        <f t="shared" si="76"/>
        <v>0.36410331739881441</v>
      </c>
      <c r="G247" s="62">
        <f>B247-B246</f>
        <v>0</v>
      </c>
      <c r="H247" s="61">
        <f>(B247)/B246-1</f>
        <v>0</v>
      </c>
      <c r="J247" s="37">
        <v>44190</v>
      </c>
      <c r="K247" s="60">
        <v>15896.79</v>
      </c>
      <c r="L247" s="63">
        <v>12200</v>
      </c>
      <c r="M247" s="64">
        <f t="shared" si="90"/>
        <v>3696.7900000000009</v>
      </c>
      <c r="N247" s="38">
        <f t="shared" si="78"/>
        <v>0.30301557377049182</v>
      </c>
      <c r="O247" s="64">
        <f t="shared" si="91"/>
        <v>0</v>
      </c>
      <c r="P247" s="61">
        <f t="shared" si="92"/>
        <v>0</v>
      </c>
      <c r="R247" s="37">
        <v>44190</v>
      </c>
      <c r="S247" s="103"/>
      <c r="T247" s="101"/>
      <c r="U247" s="100"/>
      <c r="V247" s="102"/>
      <c r="W247" s="100"/>
      <c r="X247" s="102"/>
      <c r="Z247" s="37">
        <v>44190</v>
      </c>
      <c r="AA247" s="60">
        <f t="shared" si="77"/>
        <v>67529.11</v>
      </c>
      <c r="AB247" s="64">
        <f t="shared" si="93"/>
        <v>50050.74</v>
      </c>
      <c r="AC247" s="3">
        <f t="shared" si="89"/>
        <v>17478.370000000003</v>
      </c>
      <c r="AD247" s="38">
        <f t="shared" si="82"/>
        <v>0.34921301862869569</v>
      </c>
      <c r="AE247" s="60">
        <f>AA247-AA246</f>
        <v>0</v>
      </c>
      <c r="AF247" s="61">
        <f>(AA247)/AA246-1</f>
        <v>0</v>
      </c>
      <c r="AG247" s="75"/>
      <c r="AH247" s="75"/>
    </row>
    <row r="248" spans="1:34" x14ac:dyDescent="0.45">
      <c r="A248" s="37">
        <v>44193</v>
      </c>
      <c r="B248" s="60">
        <v>51632.32</v>
      </c>
      <c r="C248" s="60">
        <v>39025.15</v>
      </c>
      <c r="D248" s="60">
        <v>37850.74</v>
      </c>
      <c r="E248" s="60">
        <f t="shared" si="75"/>
        <v>13781.580000000002</v>
      </c>
      <c r="F248" s="38">
        <f t="shared" si="76"/>
        <v>0.36410331739881441</v>
      </c>
      <c r="G248" s="62">
        <f>B248-B247</f>
        <v>0</v>
      </c>
      <c r="H248" s="61">
        <f>(B248)/B247-1</f>
        <v>0</v>
      </c>
      <c r="J248" s="37">
        <v>44193</v>
      </c>
      <c r="K248" s="60">
        <v>15896.79</v>
      </c>
      <c r="L248" s="63">
        <v>12200</v>
      </c>
      <c r="M248" s="64">
        <f t="shared" si="90"/>
        <v>3696.7900000000009</v>
      </c>
      <c r="N248" s="38">
        <f t="shared" si="78"/>
        <v>0.30301557377049182</v>
      </c>
      <c r="O248" s="64">
        <f t="shared" si="91"/>
        <v>0</v>
      </c>
      <c r="P248" s="61">
        <f t="shared" si="92"/>
        <v>0</v>
      </c>
      <c r="R248" s="37">
        <v>44193</v>
      </c>
      <c r="S248" s="103"/>
      <c r="T248" s="101"/>
      <c r="U248" s="100"/>
      <c r="V248" s="102"/>
      <c r="W248" s="100"/>
      <c r="X248" s="102"/>
      <c r="Z248" s="37">
        <v>44193</v>
      </c>
      <c r="AA248" s="60">
        <f t="shared" si="77"/>
        <v>67529.11</v>
      </c>
      <c r="AB248" s="64">
        <f t="shared" si="93"/>
        <v>50050.74</v>
      </c>
      <c r="AC248" s="3">
        <f t="shared" si="89"/>
        <v>17478.370000000003</v>
      </c>
      <c r="AD248" s="38">
        <f t="shared" si="82"/>
        <v>0.34921301862869569</v>
      </c>
      <c r="AE248" s="60">
        <f>AA248-AA247</f>
        <v>0</v>
      </c>
      <c r="AF248" s="61">
        <f>(AA248)/AA247-1</f>
        <v>0</v>
      </c>
      <c r="AG248" s="75"/>
      <c r="AH248" s="75"/>
    </row>
    <row r="249" spans="1:34" x14ac:dyDescent="0.45">
      <c r="A249" s="37">
        <v>44194</v>
      </c>
      <c r="B249" s="3">
        <v>52173.08</v>
      </c>
      <c r="C249" s="3">
        <v>39025.15</v>
      </c>
      <c r="D249" s="3">
        <v>37850.74</v>
      </c>
      <c r="E249" s="3">
        <f t="shared" si="75"/>
        <v>14322.340000000004</v>
      </c>
      <c r="F249" s="38">
        <f t="shared" si="76"/>
        <v>0.37838996014344772</v>
      </c>
      <c r="G249" s="41">
        <f>B249-B248</f>
        <v>540.76000000000204</v>
      </c>
      <c r="H249" s="38">
        <f>(B249)/B248-1</f>
        <v>1.0473284950201833E-2</v>
      </c>
      <c r="J249" s="37">
        <v>44194</v>
      </c>
      <c r="K249" s="3">
        <v>16061.45</v>
      </c>
      <c r="L249" s="58">
        <v>12200</v>
      </c>
      <c r="M249" s="43">
        <f t="shared" si="90"/>
        <v>3861.4500000000007</v>
      </c>
      <c r="N249" s="38">
        <f t="shared" si="78"/>
        <v>0.31651229508196721</v>
      </c>
      <c r="O249" s="43">
        <f t="shared" si="91"/>
        <v>164.65999999999985</v>
      </c>
      <c r="P249" s="38">
        <f t="shared" si="92"/>
        <v>1.0358065999487964E-2</v>
      </c>
      <c r="R249" s="37">
        <v>44194</v>
      </c>
      <c r="S249" s="103"/>
      <c r="T249" s="101"/>
      <c r="U249" s="100"/>
      <c r="V249" s="102"/>
      <c r="W249" s="100"/>
      <c r="X249" s="102"/>
      <c r="Z249" s="37">
        <v>44194</v>
      </c>
      <c r="AA249" s="3">
        <f t="shared" si="77"/>
        <v>68234.53</v>
      </c>
      <c r="AB249" s="43">
        <f t="shared" si="93"/>
        <v>50050.74</v>
      </c>
      <c r="AC249" s="3">
        <f t="shared" si="89"/>
        <v>18183.790000000005</v>
      </c>
      <c r="AD249" s="38">
        <f t="shared" si="82"/>
        <v>0.36330711593874532</v>
      </c>
      <c r="AE249" s="3">
        <f>AA249-AA248</f>
        <v>705.41999999999825</v>
      </c>
      <c r="AF249" s="38">
        <f>(AA249)/AA248-1</f>
        <v>1.0446161662725828E-2</v>
      </c>
      <c r="AG249" s="75"/>
      <c r="AH249" s="75"/>
    </row>
    <row r="250" spans="1:34" x14ac:dyDescent="0.45">
      <c r="A250" s="37">
        <v>44195</v>
      </c>
      <c r="B250" s="3">
        <v>52172.05</v>
      </c>
      <c r="C250" s="47">
        <f>C249+200</f>
        <v>39225.15</v>
      </c>
      <c r="D250" s="47">
        <f>D249+200</f>
        <v>38050.74</v>
      </c>
      <c r="E250" s="47">
        <f t="shared" si="75"/>
        <v>14121.310000000005</v>
      </c>
      <c r="F250" s="38">
        <f t="shared" si="76"/>
        <v>0.37111788101887133</v>
      </c>
      <c r="G250" s="49">
        <f>B250-B249-200</f>
        <v>-201.02999999999884</v>
      </c>
      <c r="H250" s="48">
        <f>(B250-200)/B249-1</f>
        <v>-3.8531365217464586E-3</v>
      </c>
      <c r="J250" s="37">
        <v>44195</v>
      </c>
      <c r="K250" s="3">
        <v>15999.2</v>
      </c>
      <c r="L250" s="58">
        <v>12200</v>
      </c>
      <c r="M250" s="43">
        <f t="shared" si="90"/>
        <v>3799.2000000000007</v>
      </c>
      <c r="N250" s="38">
        <f t="shared" si="78"/>
        <v>0.31140983606557393</v>
      </c>
      <c r="O250" s="43">
        <f t="shared" si="91"/>
        <v>-62.25</v>
      </c>
      <c r="P250" s="38">
        <f t="shared" si="92"/>
        <v>-3.8757397370723368E-3</v>
      </c>
      <c r="R250" s="37">
        <v>44195</v>
      </c>
      <c r="S250" s="103"/>
      <c r="T250" s="101"/>
      <c r="U250" s="100"/>
      <c r="V250" s="102"/>
      <c r="W250" s="100"/>
      <c r="X250" s="102"/>
      <c r="Z250" s="37">
        <v>44195</v>
      </c>
      <c r="AA250" s="3">
        <f t="shared" si="77"/>
        <v>68171.25</v>
      </c>
      <c r="AB250" s="43">
        <f t="shared" si="93"/>
        <v>50250.74</v>
      </c>
      <c r="AC250" s="3">
        <f t="shared" si="89"/>
        <v>17920.510000000006</v>
      </c>
      <c r="AD250" s="38">
        <f t="shared" si="82"/>
        <v>0.35662181293250605</v>
      </c>
      <c r="AE250" s="47">
        <f>AA250-AA249-200</f>
        <v>-263.27999999999884</v>
      </c>
      <c r="AF250" s="48">
        <f>(AA250-200)/AA249-1</f>
        <v>-3.8584570011693797E-3</v>
      </c>
      <c r="AG250" s="75"/>
      <c r="AH250" s="75"/>
    </row>
    <row r="251" spans="1:34" x14ac:dyDescent="0.45">
      <c r="A251" s="37">
        <v>44196</v>
      </c>
      <c r="B251" s="3">
        <v>52201.59</v>
      </c>
      <c r="C251" s="3">
        <v>39225.15</v>
      </c>
      <c r="D251" s="3">
        <v>38050.74</v>
      </c>
      <c r="E251" s="3">
        <f t="shared" si="75"/>
        <v>14150.849999999999</v>
      </c>
      <c r="F251" s="38">
        <f t="shared" si="76"/>
        <v>0.37189421283265456</v>
      </c>
      <c r="G251" s="41">
        <f>B251-B250</f>
        <v>29.539999999993597</v>
      </c>
      <c r="H251" s="38">
        <f>(B251)/B250-1</f>
        <v>5.6620355151837387E-4</v>
      </c>
      <c r="I251" s="58"/>
      <c r="J251" s="37">
        <v>44196</v>
      </c>
      <c r="K251" s="3">
        <v>16001.57</v>
      </c>
      <c r="L251" s="58">
        <v>12200</v>
      </c>
      <c r="M251" s="43">
        <f t="shared" si="90"/>
        <v>3801.5699999999997</v>
      </c>
      <c r="N251" s="38">
        <f t="shared" si="78"/>
        <v>0.31160409836065561</v>
      </c>
      <c r="O251" s="43">
        <f t="shared" si="91"/>
        <v>2.3699999999989814</v>
      </c>
      <c r="P251" s="38">
        <f t="shared" si="92"/>
        <v>1.4813240662037153E-4</v>
      </c>
      <c r="R251" s="37">
        <v>44196</v>
      </c>
      <c r="S251" s="103"/>
      <c r="T251" s="101"/>
      <c r="U251" s="100"/>
      <c r="V251" s="102"/>
      <c r="W251" s="100"/>
      <c r="X251" s="102"/>
      <c r="Z251" s="37">
        <v>44196</v>
      </c>
      <c r="AA251" s="3">
        <f t="shared" si="77"/>
        <v>68203.16</v>
      </c>
      <c r="AB251" s="43">
        <f t="shared" si="93"/>
        <v>50250.74</v>
      </c>
      <c r="AC251" s="3">
        <f t="shared" si="89"/>
        <v>17952.419999999998</v>
      </c>
      <c r="AD251" s="38">
        <f t="shared" si="82"/>
        <v>0.35725682845665574</v>
      </c>
      <c r="AE251" s="3">
        <f>AA251-AA250</f>
        <v>31.910000000003492</v>
      </c>
      <c r="AF251" s="38">
        <f>(AA251)/AA250-1</f>
        <v>4.6808588664570827E-4</v>
      </c>
      <c r="AG251" s="75"/>
      <c r="AH251" s="75"/>
    </row>
    <row r="252" spans="1:34" x14ac:dyDescent="0.45">
      <c r="A252" s="37">
        <v>44200</v>
      </c>
      <c r="B252" s="3">
        <v>51642.46</v>
      </c>
      <c r="C252" s="3">
        <v>39225.15</v>
      </c>
      <c r="D252" s="3">
        <v>38050.74</v>
      </c>
      <c r="E252" s="3">
        <f t="shared" si="75"/>
        <v>13591.720000000001</v>
      </c>
      <c r="F252" s="38">
        <f t="shared" si="76"/>
        <v>0.35719988625713994</v>
      </c>
      <c r="G252" s="41">
        <f>B252-B251</f>
        <v>-559.12999999999738</v>
      </c>
      <c r="H252" s="38">
        <f>(B252)/B251-1</f>
        <v>-1.0710976428112584E-2</v>
      </c>
      <c r="J252" s="37">
        <v>44200</v>
      </c>
      <c r="K252" s="3">
        <v>15828.71</v>
      </c>
      <c r="L252" s="58">
        <v>12200</v>
      </c>
      <c r="M252" s="43">
        <f t="shared" si="90"/>
        <v>3628.7099999999991</v>
      </c>
      <c r="N252" s="38">
        <f t="shared" si="78"/>
        <v>0.29743524590163917</v>
      </c>
      <c r="O252" s="43">
        <f t="shared" si="91"/>
        <v>-172.86000000000058</v>
      </c>
      <c r="P252" s="38">
        <f t="shared" si="92"/>
        <v>-1.0802689986045166E-2</v>
      </c>
      <c r="R252" s="37">
        <v>44200</v>
      </c>
      <c r="S252" s="103"/>
      <c r="T252" s="101"/>
      <c r="U252" s="100"/>
      <c r="V252" s="102"/>
      <c r="W252" s="100"/>
      <c r="X252" s="102"/>
      <c r="Z252" s="37">
        <v>44200</v>
      </c>
      <c r="AA252" s="3">
        <f t="shared" si="77"/>
        <v>67471.17</v>
      </c>
      <c r="AB252" s="43">
        <f t="shared" si="93"/>
        <v>50250.74</v>
      </c>
      <c r="AC252" s="3">
        <f t="shared" si="89"/>
        <v>17220.43</v>
      </c>
      <c r="AD252" s="38">
        <f t="shared" si="82"/>
        <v>0.3426900777978592</v>
      </c>
      <c r="AE252" s="3">
        <f>AA252-AA251</f>
        <v>-731.99000000000524</v>
      </c>
      <c r="AF252" s="38">
        <f>(AA252)/AA251-1</f>
        <v>-1.0732493919636599E-2</v>
      </c>
      <c r="AG252" s="75"/>
      <c r="AH252" s="75"/>
    </row>
    <row r="253" spans="1:34" x14ac:dyDescent="0.45">
      <c r="A253" s="37">
        <v>44201</v>
      </c>
      <c r="B253" s="3">
        <v>51640.45</v>
      </c>
      <c r="C253" s="3">
        <v>39225.15</v>
      </c>
      <c r="D253" s="3">
        <v>38050.74</v>
      </c>
      <c r="E253" s="3">
        <f t="shared" si="75"/>
        <v>13589.71</v>
      </c>
      <c r="F253" s="38">
        <f t="shared" si="76"/>
        <v>0.35714706205450941</v>
      </c>
      <c r="G253" s="41">
        <f>B253-B252</f>
        <v>-2.0100000000020373</v>
      </c>
      <c r="H253" s="38">
        <f>(B253)/B252-1</f>
        <v>-3.8921461138818891E-5</v>
      </c>
      <c r="J253" s="37">
        <v>44201</v>
      </c>
      <c r="K253" s="3">
        <v>15827.74</v>
      </c>
      <c r="L253" s="58">
        <v>12200</v>
      </c>
      <c r="M253" s="43">
        <f t="shared" si="90"/>
        <v>3627.74</v>
      </c>
      <c r="N253" s="38">
        <f t="shared" si="78"/>
        <v>0.29735573770491808</v>
      </c>
      <c r="O253" s="43">
        <f t="shared" si="91"/>
        <v>-0.96999999999934516</v>
      </c>
      <c r="P253" s="38">
        <f t="shared" si="92"/>
        <v>-6.1281051961903366E-5</v>
      </c>
      <c r="R253" s="37">
        <v>44201</v>
      </c>
      <c r="S253" s="103"/>
      <c r="T253" s="101"/>
      <c r="U253" s="100"/>
      <c r="V253" s="102"/>
      <c r="W253" s="100"/>
      <c r="X253" s="102"/>
      <c r="Z253" s="37">
        <v>44201</v>
      </c>
      <c r="AA253" s="3">
        <f t="shared" si="77"/>
        <v>67468.19</v>
      </c>
      <c r="AB253" s="43">
        <f t="shared" si="93"/>
        <v>50250.74</v>
      </c>
      <c r="AC253" s="3">
        <f t="shared" si="89"/>
        <v>17217.449999999997</v>
      </c>
      <c r="AD253" s="38">
        <f t="shared" si="82"/>
        <v>0.34263077518858442</v>
      </c>
      <c r="AE253" s="3">
        <f>AA253-AA252</f>
        <v>-2.9799999999959255</v>
      </c>
      <c r="AF253" s="38">
        <f>(AA253)/AA252-1</f>
        <v>-4.4167012369866754E-5</v>
      </c>
      <c r="AG253" s="75"/>
      <c r="AH253" s="75"/>
    </row>
    <row r="254" spans="1:34" x14ac:dyDescent="0.45">
      <c r="A254" s="37">
        <v>44202</v>
      </c>
      <c r="B254" s="3">
        <v>51104.89</v>
      </c>
      <c r="C254" s="47">
        <f>C253+200</f>
        <v>39425.15</v>
      </c>
      <c r="D254" s="47">
        <f>D253+200</f>
        <v>38250.74</v>
      </c>
      <c r="E254" s="47">
        <f t="shared" si="75"/>
        <v>12854.150000000001</v>
      </c>
      <c r="F254" s="38">
        <f t="shared" si="76"/>
        <v>0.33604970779650278</v>
      </c>
      <c r="G254" s="49">
        <f>B254-B253-200</f>
        <v>-735.55999999999767</v>
      </c>
      <c r="H254" s="48">
        <f>(B254-200)/B253-1</f>
        <v>-1.4243872778025746E-2</v>
      </c>
      <c r="J254" s="37">
        <v>44202</v>
      </c>
      <c r="K254" s="3">
        <v>15601.95</v>
      </c>
      <c r="L254" s="58">
        <v>12200</v>
      </c>
      <c r="M254" s="43">
        <f t="shared" si="90"/>
        <v>3401.9500000000007</v>
      </c>
      <c r="N254" s="38">
        <f t="shared" si="78"/>
        <v>0.2788483606557377</v>
      </c>
      <c r="O254" s="43">
        <f t="shared" si="91"/>
        <v>-225.78999999999905</v>
      </c>
      <c r="P254" s="38">
        <f t="shared" si="92"/>
        <v>-1.4265460514261585E-2</v>
      </c>
      <c r="R254" s="37">
        <v>44202</v>
      </c>
      <c r="S254" s="103"/>
      <c r="T254" s="101"/>
      <c r="U254" s="100"/>
      <c r="V254" s="102"/>
      <c r="W254" s="100"/>
      <c r="X254" s="102"/>
      <c r="Z254" s="37">
        <v>44202</v>
      </c>
      <c r="AA254" s="3">
        <f t="shared" si="77"/>
        <v>66706.84</v>
      </c>
      <c r="AB254" s="43">
        <f t="shared" si="93"/>
        <v>50450.74</v>
      </c>
      <c r="AC254" s="3">
        <f t="shared" si="89"/>
        <v>16256.100000000002</v>
      </c>
      <c r="AD254" s="38">
        <f t="shared" si="82"/>
        <v>0.32221727570299263</v>
      </c>
      <c r="AE254" s="47">
        <f>AA254-AA253-200</f>
        <v>-961.35000000000582</v>
      </c>
      <c r="AF254" s="48">
        <f>(AA254-200)/AA253-1</f>
        <v>-1.4248937165796338E-2</v>
      </c>
      <c r="AG254" s="75"/>
      <c r="AH254" s="75"/>
    </row>
    <row r="255" spans="1:34" x14ac:dyDescent="0.45">
      <c r="A255" s="37">
        <v>44203</v>
      </c>
      <c r="B255" s="3">
        <v>52396.82</v>
      </c>
      <c r="C255" s="3">
        <v>39425.15</v>
      </c>
      <c r="D255" s="3">
        <v>38250.74</v>
      </c>
      <c r="E255" s="3">
        <f t="shared" si="75"/>
        <v>14146.080000000002</v>
      </c>
      <c r="F255" s="38">
        <f t="shared" si="76"/>
        <v>0.36982500207839131</v>
      </c>
      <c r="G255" s="41">
        <f>B255-B254</f>
        <v>1291.9300000000003</v>
      </c>
      <c r="H255" s="38">
        <f>(B255)/B254-1</f>
        <v>2.5279968316143542E-2</v>
      </c>
      <c r="J255" s="37">
        <v>44203</v>
      </c>
      <c r="K255" s="3">
        <v>15995.98</v>
      </c>
      <c r="L255" s="58">
        <v>12200</v>
      </c>
      <c r="M255" s="43">
        <f t="shared" si="90"/>
        <v>3795.9799999999996</v>
      </c>
      <c r="N255" s="38">
        <f t="shared" si="78"/>
        <v>0.3111459016393443</v>
      </c>
      <c r="O255" s="43">
        <f t="shared" si="91"/>
        <v>394.02999999999884</v>
      </c>
      <c r="P255" s="38">
        <f t="shared" si="92"/>
        <v>2.5255176436278726E-2</v>
      </c>
      <c r="R255" s="37">
        <v>44203</v>
      </c>
      <c r="S255" s="103"/>
      <c r="T255" s="101"/>
      <c r="U255" s="100"/>
      <c r="V255" s="102"/>
      <c r="W255" s="100"/>
      <c r="X255" s="102"/>
      <c r="Z255" s="37">
        <v>44203</v>
      </c>
      <c r="AA255" s="3">
        <f t="shared" si="77"/>
        <v>68392.800000000003</v>
      </c>
      <c r="AB255" s="43">
        <f t="shared" si="93"/>
        <v>50450.74</v>
      </c>
      <c r="AC255" s="3">
        <f t="shared" si="89"/>
        <v>17942.060000000001</v>
      </c>
      <c r="AD255" s="38">
        <f t="shared" si="82"/>
        <v>0.35563521962215039</v>
      </c>
      <c r="AE255" s="3">
        <f>AA255-AA254</f>
        <v>1685.9600000000064</v>
      </c>
      <c r="AF255" s="38">
        <f>(AA255)/AA254-1</f>
        <v>2.5274169785287404E-2</v>
      </c>
      <c r="AG255" s="75"/>
      <c r="AH255" s="75"/>
    </row>
    <row r="256" spans="1:34" x14ac:dyDescent="0.45">
      <c r="A256" s="37">
        <v>44204</v>
      </c>
      <c r="B256" s="3">
        <v>53165.83</v>
      </c>
      <c r="C256" s="3">
        <v>39425.15</v>
      </c>
      <c r="D256" s="3">
        <v>38250.74</v>
      </c>
      <c r="E256" s="3">
        <f t="shared" si="75"/>
        <v>14915.090000000004</v>
      </c>
      <c r="F256" s="38">
        <f t="shared" si="76"/>
        <v>0.38992944973090737</v>
      </c>
      <c r="G256" s="41">
        <f>B256-B255</f>
        <v>769.01000000000204</v>
      </c>
      <c r="H256" s="38">
        <f>(B256)/B255-1</f>
        <v>1.4676654041218651E-2</v>
      </c>
      <c r="J256" s="37">
        <v>44204</v>
      </c>
      <c r="K256" s="3">
        <v>16230.39</v>
      </c>
      <c r="L256" s="58">
        <v>12200</v>
      </c>
      <c r="M256" s="43">
        <f t="shared" si="90"/>
        <v>4030.3899999999994</v>
      </c>
      <c r="N256" s="38">
        <f t="shared" si="78"/>
        <v>0.33035983606557373</v>
      </c>
      <c r="O256" s="43">
        <f t="shared" si="91"/>
        <v>234.40999999999985</v>
      </c>
      <c r="P256" s="38">
        <f t="shared" si="92"/>
        <v>1.4654306894607227E-2</v>
      </c>
      <c r="R256" s="37">
        <v>44204</v>
      </c>
      <c r="S256" s="103"/>
      <c r="T256" s="101"/>
      <c r="U256" s="100"/>
      <c r="V256" s="102"/>
      <c r="W256" s="100"/>
      <c r="X256" s="102"/>
      <c r="Z256" s="37">
        <v>44204</v>
      </c>
      <c r="AA256" s="3">
        <f t="shared" si="77"/>
        <v>69396.22</v>
      </c>
      <c r="AB256" s="43">
        <f t="shared" si="93"/>
        <v>50450.74</v>
      </c>
      <c r="AC256" s="3">
        <f t="shared" si="89"/>
        <v>18945.480000000003</v>
      </c>
      <c r="AD256" s="38">
        <f t="shared" si="82"/>
        <v>0.37552432333004448</v>
      </c>
      <c r="AE256" s="3">
        <f>AA256-AA255</f>
        <v>1003.4199999999983</v>
      </c>
      <c r="AF256" s="38">
        <f>(AA256)/AA255-1</f>
        <v>1.4671427401714787E-2</v>
      </c>
      <c r="AG256" s="75"/>
      <c r="AH256" s="75"/>
    </row>
    <row r="257" spans="1:34" x14ac:dyDescent="0.45">
      <c r="A257" s="37">
        <v>44207</v>
      </c>
      <c r="B257" s="3">
        <v>52663.89</v>
      </c>
      <c r="C257" s="3">
        <v>39425.15</v>
      </c>
      <c r="D257" s="3">
        <v>38250.74</v>
      </c>
      <c r="E257" s="3">
        <f t="shared" si="75"/>
        <v>14413.150000000001</v>
      </c>
      <c r="F257" s="38">
        <f t="shared" si="76"/>
        <v>0.37680708922232631</v>
      </c>
      <c r="G257" s="41">
        <f>B257-B256</f>
        <v>-501.94000000000233</v>
      </c>
      <c r="H257" s="38">
        <f>(B257)/B256-1</f>
        <v>-9.441026313329437E-3</v>
      </c>
      <c r="J257" s="37">
        <v>44207</v>
      </c>
      <c r="K257" s="3">
        <v>16076.06</v>
      </c>
      <c r="L257" s="58">
        <v>12200</v>
      </c>
      <c r="M257" s="43">
        <f t="shared" si="90"/>
        <v>3876.0599999999995</v>
      </c>
      <c r="N257" s="38">
        <f t="shared" si="78"/>
        <v>0.31770983606557368</v>
      </c>
      <c r="O257" s="43">
        <f t="shared" si="91"/>
        <v>-154.32999999999993</v>
      </c>
      <c r="P257" s="38">
        <f t="shared" si="92"/>
        <v>-9.5087055825522349E-3</v>
      </c>
      <c r="R257" s="37">
        <v>44207</v>
      </c>
      <c r="S257" s="103"/>
      <c r="T257" s="101"/>
      <c r="U257" s="100"/>
      <c r="V257" s="102"/>
      <c r="W257" s="100"/>
      <c r="X257" s="102"/>
      <c r="Z257" s="37">
        <v>44207</v>
      </c>
      <c r="AA257" s="3">
        <f t="shared" si="77"/>
        <v>68739.95</v>
      </c>
      <c r="AB257" s="43">
        <f t="shared" si="93"/>
        <v>50450.74</v>
      </c>
      <c r="AC257" s="3">
        <f t="shared" si="89"/>
        <v>18289.21</v>
      </c>
      <c r="AD257" s="38">
        <f t="shared" si="82"/>
        <v>0.36251618905887217</v>
      </c>
      <c r="AE257" s="3">
        <f>AA257-AA256</f>
        <v>-656.27000000000407</v>
      </c>
      <c r="AF257" s="38">
        <f>(AA257)/AA256-1</f>
        <v>-9.4568551428305669E-3</v>
      </c>
      <c r="AG257" s="75"/>
      <c r="AH257" s="75"/>
    </row>
    <row r="258" spans="1:34" x14ac:dyDescent="0.45">
      <c r="A258" s="37">
        <v>44208</v>
      </c>
      <c r="B258" s="3">
        <v>52361.26</v>
      </c>
      <c r="C258" s="3">
        <v>39425.15</v>
      </c>
      <c r="D258" s="3">
        <v>38250.74</v>
      </c>
      <c r="E258" s="3">
        <f t="shared" si="75"/>
        <v>14110.520000000004</v>
      </c>
      <c r="F258" s="38">
        <f t="shared" si="76"/>
        <v>0.36889534686126346</v>
      </c>
      <c r="G258" s="41">
        <f>B258-B257</f>
        <v>-302.62999999999738</v>
      </c>
      <c r="H258" s="38">
        <f>(B258)/B257-1</f>
        <v>-5.7464422016679784E-3</v>
      </c>
      <c r="J258" s="37">
        <v>44208</v>
      </c>
      <c r="K258" s="3">
        <v>15983.27</v>
      </c>
      <c r="L258" s="58">
        <v>12200</v>
      </c>
      <c r="M258" s="43">
        <f t="shared" si="90"/>
        <v>3783.2700000000004</v>
      </c>
      <c r="N258" s="38">
        <f t="shared" si="78"/>
        <v>0.31010409836065578</v>
      </c>
      <c r="O258" s="43">
        <f t="shared" si="91"/>
        <v>-92.789999999999054</v>
      </c>
      <c r="P258" s="38">
        <f t="shared" si="92"/>
        <v>-5.7719366561208574E-3</v>
      </c>
      <c r="R258" s="37">
        <v>44208</v>
      </c>
      <c r="S258" s="103"/>
      <c r="T258" s="101"/>
      <c r="U258" s="100"/>
      <c r="V258" s="102"/>
      <c r="W258" s="100"/>
      <c r="X258" s="102"/>
      <c r="Z258" s="37">
        <v>44208</v>
      </c>
      <c r="AA258" s="3">
        <f t="shared" si="77"/>
        <v>68344.53</v>
      </c>
      <c r="AB258" s="43">
        <f t="shared" si="93"/>
        <v>50450.74</v>
      </c>
      <c r="AC258" s="3">
        <f t="shared" si="89"/>
        <v>17893.790000000005</v>
      </c>
      <c r="AD258" s="38">
        <f t="shared" si="82"/>
        <v>0.35467844475621169</v>
      </c>
      <c r="AE258" s="3">
        <f>AA258-AA257</f>
        <v>-395.41999999999825</v>
      </c>
      <c r="AF258" s="38">
        <f>(AA258)/AA257-1</f>
        <v>-5.752404533317157E-3</v>
      </c>
      <c r="AG258" s="75"/>
      <c r="AH258" s="75"/>
    </row>
    <row r="259" spans="1:34" x14ac:dyDescent="0.45">
      <c r="A259" s="37">
        <v>44209</v>
      </c>
      <c r="B259" s="3">
        <v>52828.78</v>
      </c>
      <c r="C259" s="47">
        <f>C258+200</f>
        <v>39625.15</v>
      </c>
      <c r="D259" s="47">
        <f>D258+200</f>
        <v>38450.74</v>
      </c>
      <c r="E259" s="47">
        <f t="shared" si="75"/>
        <v>14378.04</v>
      </c>
      <c r="F259" s="38">
        <f t="shared" si="76"/>
        <v>0.37393402571706047</v>
      </c>
      <c r="G259" s="49">
        <f>B259-B258-200</f>
        <v>267.5199999999968</v>
      </c>
      <c r="H259" s="48">
        <f>(B259-200)/B258-1</f>
        <v>5.1091207507230063E-3</v>
      </c>
      <c r="J259" s="37">
        <v>44209</v>
      </c>
      <c r="K259" s="3">
        <v>16064.59</v>
      </c>
      <c r="L259" s="58">
        <v>12200</v>
      </c>
      <c r="M259" s="43">
        <f t="shared" si="90"/>
        <v>3864.59</v>
      </c>
      <c r="N259" s="38">
        <f t="shared" si="78"/>
        <v>0.31676967213114748</v>
      </c>
      <c r="O259" s="43">
        <f t="shared" si="91"/>
        <v>81.319999999999709</v>
      </c>
      <c r="P259" s="38">
        <f t="shared" si="92"/>
        <v>5.087819951737016E-3</v>
      </c>
      <c r="R259" s="37">
        <v>44209</v>
      </c>
      <c r="S259" s="103"/>
      <c r="T259" s="101"/>
      <c r="U259" s="100"/>
      <c r="V259" s="102"/>
      <c r="W259" s="100"/>
      <c r="X259" s="102"/>
      <c r="Z259" s="37">
        <v>44209</v>
      </c>
      <c r="AA259" s="3">
        <f t="shared" si="77"/>
        <v>68893.37</v>
      </c>
      <c r="AB259" s="43">
        <f t="shared" si="93"/>
        <v>50650.74</v>
      </c>
      <c r="AC259" s="3">
        <f t="shared" si="89"/>
        <v>18242.63</v>
      </c>
      <c r="AD259" s="38">
        <f t="shared" si="82"/>
        <v>0.36016512295772962</v>
      </c>
      <c r="AE259" s="47">
        <f>AA259-AA258-200</f>
        <v>348.83999999999651</v>
      </c>
      <c r="AF259" s="48">
        <f>(AA259-200)/AA258-1</f>
        <v>5.1041392778616856E-3</v>
      </c>
      <c r="AG259" s="75"/>
      <c r="AH259" s="75"/>
    </row>
    <row r="260" spans="1:34" x14ac:dyDescent="0.45">
      <c r="A260" s="37">
        <v>44210</v>
      </c>
      <c r="B260" s="3">
        <v>52268.62</v>
      </c>
      <c r="C260" s="3">
        <v>39625.15</v>
      </c>
      <c r="D260" s="3">
        <v>38450.74</v>
      </c>
      <c r="E260" s="3">
        <f t="shared" ref="E260:E323" si="94">B260-D260</f>
        <v>13817.880000000005</v>
      </c>
      <c r="F260" s="38">
        <f t="shared" ref="F260:F323" si="95">B260/D260-1</f>
        <v>0.35936577553513938</v>
      </c>
      <c r="G260" s="41">
        <f>B260-B259</f>
        <v>-560.15999999999622</v>
      </c>
      <c r="H260" s="38">
        <f>(B260)/B259-1</f>
        <v>-1.0603311301150553E-2</v>
      </c>
      <c r="J260" s="37">
        <v>44210</v>
      </c>
      <c r="K260" s="3">
        <v>15893.84</v>
      </c>
      <c r="L260" s="58">
        <v>12200</v>
      </c>
      <c r="M260" s="43">
        <f t="shared" si="90"/>
        <v>3693.84</v>
      </c>
      <c r="N260" s="38">
        <f t="shared" si="78"/>
        <v>0.30277377049180321</v>
      </c>
      <c r="O260" s="43">
        <f t="shared" si="91"/>
        <v>-170.75</v>
      </c>
      <c r="P260" s="38">
        <f t="shared" si="92"/>
        <v>-1.0628967188082594E-2</v>
      </c>
      <c r="R260" s="37">
        <v>44210</v>
      </c>
      <c r="S260" s="103"/>
      <c r="T260" s="101"/>
      <c r="U260" s="100"/>
      <c r="V260" s="102"/>
      <c r="W260" s="100"/>
      <c r="X260" s="102"/>
      <c r="Z260" s="37">
        <v>44210</v>
      </c>
      <c r="AA260" s="3">
        <f t="shared" ref="AA260:AA323" si="96">B260+K260</f>
        <v>68162.460000000006</v>
      </c>
      <c r="AB260" s="43">
        <f t="shared" si="93"/>
        <v>50650.74</v>
      </c>
      <c r="AC260" s="3">
        <f t="shared" si="89"/>
        <v>17511.720000000005</v>
      </c>
      <c r="AD260" s="38">
        <f t="shared" si="82"/>
        <v>0.34573473161497748</v>
      </c>
      <c r="AE260" s="3">
        <f>AA260-AA259</f>
        <v>-730.90999999998894</v>
      </c>
      <c r="AF260" s="38">
        <f>(AA260)/AA259-1</f>
        <v>-1.060929375352071E-2</v>
      </c>
      <c r="AG260" s="75"/>
      <c r="AH260" s="75"/>
    </row>
    <row r="261" spans="1:34" x14ac:dyDescent="0.45">
      <c r="A261" s="37">
        <v>44211</v>
      </c>
      <c r="B261" s="3">
        <v>52284.21</v>
      </c>
      <c r="C261" s="3">
        <v>39625.15</v>
      </c>
      <c r="D261" s="3">
        <v>38450.74</v>
      </c>
      <c r="E261" s="3">
        <f t="shared" si="94"/>
        <v>13833.470000000001</v>
      </c>
      <c r="F261" s="38">
        <f t="shared" si="95"/>
        <v>0.3597712293703581</v>
      </c>
      <c r="G261" s="41">
        <f>B261-B260</f>
        <v>15.589999999996508</v>
      </c>
      <c r="H261" s="38">
        <f>(B261)/B260-1</f>
        <v>2.9826691425949292E-4</v>
      </c>
      <c r="J261" s="37">
        <v>44211</v>
      </c>
      <c r="K261" s="3">
        <v>16298.23</v>
      </c>
      <c r="L261" s="57">
        <f>L260+400</f>
        <v>12600</v>
      </c>
      <c r="M261" s="43">
        <f t="shared" si="90"/>
        <v>3698.2299999999996</v>
      </c>
      <c r="N261" s="38">
        <f t="shared" ref="N261:N324" si="97">K261/L261-1</f>
        <v>0.29351031746031753</v>
      </c>
      <c r="O261" s="50">
        <f>K261-K260-400</f>
        <v>4.3899999999994179</v>
      </c>
      <c r="P261" s="51">
        <f>(K261-400)/K260-1</f>
        <v>2.7620763767588485E-4</v>
      </c>
      <c r="R261" s="37">
        <v>44211</v>
      </c>
      <c r="S261" s="103"/>
      <c r="T261" s="101"/>
      <c r="U261" s="100"/>
      <c r="V261" s="102"/>
      <c r="W261" s="100"/>
      <c r="X261" s="102"/>
      <c r="Z261" s="37">
        <v>44211</v>
      </c>
      <c r="AA261" s="3">
        <f t="shared" si="96"/>
        <v>68582.44</v>
      </c>
      <c r="AB261" s="50">
        <f>AB260+400</f>
        <v>51050.74</v>
      </c>
      <c r="AC261" s="3">
        <f t="shared" si="89"/>
        <v>17531.7</v>
      </c>
      <c r="AD261" s="38">
        <f t="shared" ref="AD261:AD324" si="98">(AA261)/(AB261)-1</f>
        <v>0.34341715712641974</v>
      </c>
      <c r="AE261" s="50">
        <f>AA261-AA260-400</f>
        <v>19.979999999995925</v>
      </c>
      <c r="AF261" s="51">
        <f>(AA261-400)/AA260-1</f>
        <v>2.9312322354546616E-4</v>
      </c>
      <c r="AG261" s="75"/>
      <c r="AH261" s="75"/>
    </row>
    <row r="262" spans="1:34" x14ac:dyDescent="0.45">
      <c r="A262" s="37">
        <v>44214</v>
      </c>
      <c r="B262" s="3">
        <v>52327.33</v>
      </c>
      <c r="C262" s="3">
        <v>39625.15</v>
      </c>
      <c r="D262" s="3">
        <v>38450.74</v>
      </c>
      <c r="E262" s="3">
        <f t="shared" si="94"/>
        <v>13876.590000000004</v>
      </c>
      <c r="F262" s="38">
        <f t="shared" si="95"/>
        <v>0.36089266422440769</v>
      </c>
      <c r="G262" s="41">
        <f>B262-B261</f>
        <v>43.120000000002619</v>
      </c>
      <c r="H262" s="38">
        <f>(B262)/B261-1</f>
        <v>8.2472318124349187E-4</v>
      </c>
      <c r="J262" s="37">
        <v>44214</v>
      </c>
      <c r="K262" s="3">
        <v>16310.57</v>
      </c>
      <c r="L262" s="58">
        <v>12600</v>
      </c>
      <c r="M262" s="43">
        <f t="shared" si="90"/>
        <v>3710.5699999999997</v>
      </c>
      <c r="N262" s="38">
        <f t="shared" si="97"/>
        <v>0.29448968253968255</v>
      </c>
      <c r="O262" s="43">
        <f t="shared" ref="O262:O272" si="99">K262-K261</f>
        <v>12.340000000000146</v>
      </c>
      <c r="P262" s="38">
        <f t="shared" ref="P262:P272" si="100">K262/K261-1</f>
        <v>7.5713743148786428E-4</v>
      </c>
      <c r="R262" s="37">
        <v>44214</v>
      </c>
      <c r="S262" s="103"/>
      <c r="T262" s="101"/>
      <c r="U262" s="100"/>
      <c r="V262" s="102"/>
      <c r="W262" s="100"/>
      <c r="X262" s="102"/>
      <c r="Z262" s="37">
        <v>44214</v>
      </c>
      <c r="AA262" s="3">
        <f t="shared" si="96"/>
        <v>68637.899999999994</v>
      </c>
      <c r="AB262" s="43">
        <f t="shared" ref="AB262:AB281" si="101">D262+L262</f>
        <v>51050.74</v>
      </c>
      <c r="AC262" s="3">
        <f t="shared" si="89"/>
        <v>17587.160000000003</v>
      </c>
      <c r="AD262" s="38">
        <f t="shared" si="98"/>
        <v>0.34450352727502076</v>
      </c>
      <c r="AE262" s="3">
        <f>AA262-AA261</f>
        <v>55.459999999991851</v>
      </c>
      <c r="AF262" s="38">
        <f>(AA262)/AA261-1</f>
        <v>8.0866180905769802E-4</v>
      </c>
      <c r="AG262" s="75"/>
      <c r="AH262" s="75"/>
    </row>
    <row r="263" spans="1:34" x14ac:dyDescent="0.45">
      <c r="A263" s="37">
        <v>44215</v>
      </c>
      <c r="B263" s="3">
        <v>53070.69</v>
      </c>
      <c r="C263" s="3">
        <v>39625.15</v>
      </c>
      <c r="D263" s="3">
        <v>38450.74</v>
      </c>
      <c r="E263" s="3">
        <f t="shared" si="94"/>
        <v>14619.950000000004</v>
      </c>
      <c r="F263" s="38">
        <f t="shared" si="95"/>
        <v>0.38022545209793113</v>
      </c>
      <c r="G263" s="41">
        <f>B263-B262</f>
        <v>743.36000000000058</v>
      </c>
      <c r="H263" s="38">
        <f>(B263)/B262-1</f>
        <v>1.4205960823913566E-2</v>
      </c>
      <c r="J263" s="37">
        <v>44215</v>
      </c>
      <c r="K263" s="3">
        <v>16541.86</v>
      </c>
      <c r="L263" s="58">
        <v>12600</v>
      </c>
      <c r="M263" s="43">
        <f t="shared" si="90"/>
        <v>3941.8600000000006</v>
      </c>
      <c r="N263" s="38">
        <f t="shared" si="97"/>
        <v>0.31284603174603176</v>
      </c>
      <c r="O263" s="43">
        <f t="shared" si="99"/>
        <v>231.29000000000087</v>
      </c>
      <c r="P263" s="38">
        <f t="shared" si="100"/>
        <v>1.418037505740144E-2</v>
      </c>
      <c r="R263" s="37">
        <v>44215</v>
      </c>
      <c r="S263" s="103"/>
      <c r="T263" s="101"/>
      <c r="U263" s="100"/>
      <c r="V263" s="102"/>
      <c r="W263" s="100"/>
      <c r="X263" s="102"/>
      <c r="Z263" s="37">
        <v>44215</v>
      </c>
      <c r="AA263" s="3">
        <f t="shared" si="96"/>
        <v>69612.55</v>
      </c>
      <c r="AB263" s="43">
        <f t="shared" si="101"/>
        <v>51050.74</v>
      </c>
      <c r="AC263" s="3">
        <f t="shared" si="89"/>
        <v>18561.810000000005</v>
      </c>
      <c r="AD263" s="38">
        <f t="shared" si="98"/>
        <v>0.36359531712958537</v>
      </c>
      <c r="AE263" s="3">
        <f>AA263-AA262</f>
        <v>974.65000000000873</v>
      </c>
      <c r="AF263" s="38">
        <f>(AA263)/AA262-1</f>
        <v>1.4199880823859923E-2</v>
      </c>
      <c r="AG263" s="75"/>
      <c r="AH263" s="75"/>
    </row>
    <row r="264" spans="1:34" x14ac:dyDescent="0.45">
      <c r="A264" s="37">
        <v>44216</v>
      </c>
      <c r="B264" s="3">
        <v>54098.94</v>
      </c>
      <c r="C264" s="47">
        <f>C263+200</f>
        <v>39825.15</v>
      </c>
      <c r="D264" s="47">
        <f>D263+200</f>
        <v>38650.74</v>
      </c>
      <c r="E264" s="47">
        <f t="shared" si="94"/>
        <v>15448.200000000004</v>
      </c>
      <c r="F264" s="38">
        <f t="shared" si="95"/>
        <v>0.39968704350809348</v>
      </c>
      <c r="G264" s="49">
        <f>B264-B263-200</f>
        <v>828.25</v>
      </c>
      <c r="H264" s="48">
        <f>(B264-200)/B263-1</f>
        <v>1.56065428958998E-2</v>
      </c>
      <c r="J264" s="37">
        <v>44216</v>
      </c>
      <c r="K264" s="3">
        <v>16799.7</v>
      </c>
      <c r="L264" s="58">
        <v>12600</v>
      </c>
      <c r="M264" s="43">
        <f t="shared" si="90"/>
        <v>4199.7000000000007</v>
      </c>
      <c r="N264" s="38">
        <f t="shared" si="97"/>
        <v>0.33330952380952383</v>
      </c>
      <c r="O264" s="43">
        <f t="shared" si="99"/>
        <v>257.84000000000015</v>
      </c>
      <c r="P264" s="38">
        <f t="shared" si="100"/>
        <v>1.5587122608944792E-2</v>
      </c>
      <c r="R264" s="37">
        <v>44216</v>
      </c>
      <c r="S264" s="103"/>
      <c r="T264" s="101"/>
      <c r="U264" s="100"/>
      <c r="V264" s="102"/>
      <c r="W264" s="100"/>
      <c r="X264" s="102"/>
      <c r="Z264" s="37">
        <v>44216</v>
      </c>
      <c r="AA264" s="3">
        <f t="shared" si="96"/>
        <v>70898.64</v>
      </c>
      <c r="AB264" s="43">
        <f t="shared" si="101"/>
        <v>51250.74</v>
      </c>
      <c r="AC264" s="3">
        <f t="shared" si="89"/>
        <v>19647.900000000005</v>
      </c>
      <c r="AD264" s="38">
        <f t="shared" si="98"/>
        <v>0.38336812307490598</v>
      </c>
      <c r="AE264" s="47">
        <f>AA264-AA263-200</f>
        <v>1086.0899999999965</v>
      </c>
      <c r="AF264" s="48">
        <f>(AA264-200)/AA263-1</f>
        <v>1.5601928100608342E-2</v>
      </c>
      <c r="AG264" s="75"/>
      <c r="AH264" s="75"/>
    </row>
    <row r="265" spans="1:34" x14ac:dyDescent="0.45">
      <c r="A265" s="37">
        <v>44217</v>
      </c>
      <c r="B265" s="3">
        <v>54479.19</v>
      </c>
      <c r="C265" s="3">
        <v>39825.15</v>
      </c>
      <c r="D265" s="3">
        <v>38650.74</v>
      </c>
      <c r="E265" s="3">
        <f t="shared" si="94"/>
        <v>15828.450000000004</v>
      </c>
      <c r="F265" s="38">
        <f t="shared" si="95"/>
        <v>0.40952514751334657</v>
      </c>
      <c r="G265" s="41">
        <f>B265-B264</f>
        <v>380.25</v>
      </c>
      <c r="H265" s="38">
        <f>(B265)/B264-1</f>
        <v>7.0287883644299942E-3</v>
      </c>
      <c r="J265" s="37">
        <v>44217</v>
      </c>
      <c r="K265" s="3">
        <v>16917.400000000001</v>
      </c>
      <c r="L265" s="58">
        <v>12600</v>
      </c>
      <c r="M265" s="43">
        <f t="shared" si="90"/>
        <v>4317.4000000000015</v>
      </c>
      <c r="N265" s="38">
        <f t="shared" si="97"/>
        <v>0.34265079365079387</v>
      </c>
      <c r="O265" s="43">
        <f t="shared" si="99"/>
        <v>117.70000000000073</v>
      </c>
      <c r="P265" s="38">
        <f t="shared" si="100"/>
        <v>7.0060774894791233E-3</v>
      </c>
      <c r="R265" s="37">
        <v>44217</v>
      </c>
      <c r="S265" s="103"/>
      <c r="T265" s="101"/>
      <c r="U265" s="100"/>
      <c r="V265" s="102"/>
      <c r="W265" s="100"/>
      <c r="X265" s="102"/>
      <c r="Z265" s="37">
        <v>44217</v>
      </c>
      <c r="AA265" s="3">
        <f t="shared" si="96"/>
        <v>71396.59</v>
      </c>
      <c r="AB265" s="43">
        <f t="shared" si="101"/>
        <v>51250.74</v>
      </c>
      <c r="AC265" s="3">
        <f t="shared" si="89"/>
        <v>20145.850000000006</v>
      </c>
      <c r="AD265" s="38">
        <f t="shared" si="98"/>
        <v>0.39308408034693731</v>
      </c>
      <c r="AE265" s="3">
        <f>AA265-AA264</f>
        <v>497.94999999999709</v>
      </c>
      <c r="AF265" s="38">
        <f>(AA265)/AA264-1</f>
        <v>7.0234069370018748E-3</v>
      </c>
      <c r="AG265" s="75"/>
      <c r="AH265" s="75"/>
    </row>
    <row r="266" spans="1:34" x14ac:dyDescent="0.45">
      <c r="A266" s="37">
        <v>44218</v>
      </c>
      <c r="B266" s="3">
        <v>54726.59</v>
      </c>
      <c r="C266" s="3">
        <v>39825.15</v>
      </c>
      <c r="D266" s="3">
        <v>38650.74</v>
      </c>
      <c r="E266" s="3">
        <f t="shared" si="94"/>
        <v>16075.849999999999</v>
      </c>
      <c r="F266" s="38">
        <f t="shared" si="95"/>
        <v>0.41592605988915077</v>
      </c>
      <c r="G266" s="41">
        <f>B266-B265</f>
        <v>247.39999999999418</v>
      </c>
      <c r="H266" s="38">
        <f>(B266)/B265-1</f>
        <v>4.5411835234701048E-3</v>
      </c>
      <c r="J266" s="37">
        <v>44218</v>
      </c>
      <c r="K266" s="3">
        <v>16993.810000000001</v>
      </c>
      <c r="L266" s="58">
        <v>12600</v>
      </c>
      <c r="M266" s="43">
        <f t="shared" si="90"/>
        <v>4393.8100000000013</v>
      </c>
      <c r="N266" s="38">
        <f t="shared" si="97"/>
        <v>0.34871507936507951</v>
      </c>
      <c r="O266" s="43">
        <f t="shared" si="99"/>
        <v>76.409999999999854</v>
      </c>
      <c r="P266" s="38">
        <f t="shared" si="100"/>
        <v>4.5166514949106507E-3</v>
      </c>
      <c r="R266" s="37">
        <v>44218</v>
      </c>
      <c r="S266" s="103"/>
      <c r="T266" s="101"/>
      <c r="U266" s="100"/>
      <c r="V266" s="102"/>
      <c r="W266" s="100"/>
      <c r="X266" s="102"/>
      <c r="Z266" s="37">
        <v>44218</v>
      </c>
      <c r="AA266" s="3">
        <f t="shared" si="96"/>
        <v>71720.399999999994</v>
      </c>
      <c r="AB266" s="43">
        <f t="shared" si="101"/>
        <v>51250.74</v>
      </c>
      <c r="AC266" s="3">
        <f t="shared" si="89"/>
        <v>20469.66</v>
      </c>
      <c r="AD266" s="38">
        <f t="shared" si="98"/>
        <v>0.39940223302141575</v>
      </c>
      <c r="AE266" s="3">
        <f>AA266-AA265</f>
        <v>323.80999999999767</v>
      </c>
      <c r="AF266" s="38">
        <f>(AA266)/AA265-1</f>
        <v>4.5353706668622706E-3</v>
      </c>
      <c r="AG266" s="75"/>
      <c r="AH266" s="75"/>
    </row>
    <row r="267" spans="1:34" x14ac:dyDescent="0.45">
      <c r="A267" s="37">
        <v>44221</v>
      </c>
      <c r="B267" s="3">
        <v>55265.120000000003</v>
      </c>
      <c r="C267" s="3">
        <v>39825.15</v>
      </c>
      <c r="D267" s="3">
        <v>38650.74</v>
      </c>
      <c r="E267" s="3">
        <f t="shared" si="94"/>
        <v>16614.380000000005</v>
      </c>
      <c r="F267" s="38">
        <f t="shared" si="95"/>
        <v>0.42985929894227137</v>
      </c>
      <c r="G267" s="41">
        <f>B267-B266</f>
        <v>538.53000000000611</v>
      </c>
      <c r="H267" s="38">
        <f>(B267)/B266-1</f>
        <v>9.8403719288924218E-3</v>
      </c>
      <c r="J267" s="37">
        <v>44221</v>
      </c>
      <c r="K267" s="3">
        <v>17159.86</v>
      </c>
      <c r="L267" s="58">
        <v>12600</v>
      </c>
      <c r="M267" s="43">
        <f t="shared" si="90"/>
        <v>4559.8600000000006</v>
      </c>
      <c r="N267" s="38">
        <f t="shared" si="97"/>
        <v>0.36189365079365077</v>
      </c>
      <c r="O267" s="43">
        <f t="shared" si="99"/>
        <v>166.04999999999927</v>
      </c>
      <c r="P267" s="38">
        <f t="shared" si="100"/>
        <v>9.7712049269704782E-3</v>
      </c>
      <c r="R267" s="37">
        <v>44221</v>
      </c>
      <c r="S267" s="103"/>
      <c r="T267" s="101"/>
      <c r="U267" s="100"/>
      <c r="V267" s="102"/>
      <c r="W267" s="100"/>
      <c r="X267" s="102"/>
      <c r="Z267" s="37">
        <v>44221</v>
      </c>
      <c r="AA267" s="3">
        <f t="shared" si="96"/>
        <v>72424.98000000001</v>
      </c>
      <c r="AB267" s="43">
        <f t="shared" si="101"/>
        <v>51250.74</v>
      </c>
      <c r="AC267" s="3">
        <f t="shared" si="89"/>
        <v>21174.240000000005</v>
      </c>
      <c r="AD267" s="38">
        <f t="shared" si="98"/>
        <v>0.41314993695700819</v>
      </c>
      <c r="AE267" s="3">
        <f>AA267-AA266</f>
        <v>704.5800000000163</v>
      </c>
      <c r="AF267" s="38">
        <f>(AA267)/AA266-1</f>
        <v>9.8239831345059425E-3</v>
      </c>
      <c r="AG267" s="75"/>
      <c r="AH267" s="75"/>
    </row>
    <row r="268" spans="1:34" x14ac:dyDescent="0.45">
      <c r="A268" s="37">
        <v>44222</v>
      </c>
      <c r="B268" s="3">
        <v>55097.2</v>
      </c>
      <c r="C268" s="3">
        <v>39825.15</v>
      </c>
      <c r="D268" s="3">
        <v>38650.74</v>
      </c>
      <c r="E268" s="3">
        <f t="shared" si="94"/>
        <v>16446.46</v>
      </c>
      <c r="F268" s="38">
        <f t="shared" si="95"/>
        <v>0.42551475081719015</v>
      </c>
      <c r="G268" s="41">
        <f>B268-B267</f>
        <v>-167.92000000000553</v>
      </c>
      <c r="H268" s="38">
        <f>(B268)/B267-1</f>
        <v>-3.0384445017038741E-3</v>
      </c>
      <c r="J268" s="37">
        <v>44222</v>
      </c>
      <c r="K268" s="3">
        <v>17107.36</v>
      </c>
      <c r="L268" s="58">
        <v>12600</v>
      </c>
      <c r="M268" s="43">
        <f t="shared" si="90"/>
        <v>4507.3600000000006</v>
      </c>
      <c r="N268" s="38">
        <f t="shared" si="97"/>
        <v>0.35772698412698412</v>
      </c>
      <c r="O268" s="43">
        <f t="shared" si="99"/>
        <v>-52.5</v>
      </c>
      <c r="P268" s="38">
        <f t="shared" si="100"/>
        <v>-3.0594655201149346E-3</v>
      </c>
      <c r="R268" s="37">
        <v>44222</v>
      </c>
      <c r="S268" s="103"/>
      <c r="T268" s="101"/>
      <c r="U268" s="100"/>
      <c r="V268" s="102"/>
      <c r="W268" s="100"/>
      <c r="X268" s="102"/>
      <c r="Z268" s="37">
        <v>44222</v>
      </c>
      <c r="AA268" s="3">
        <f t="shared" si="96"/>
        <v>72204.56</v>
      </c>
      <c r="AB268" s="43">
        <f t="shared" si="101"/>
        <v>51250.74</v>
      </c>
      <c r="AC268" s="3">
        <f t="shared" si="89"/>
        <v>20953.82</v>
      </c>
      <c r="AD268" s="38">
        <f t="shared" si="98"/>
        <v>0.40884912100781379</v>
      </c>
      <c r="AE268" s="3">
        <f>AA268-AA267</f>
        <v>-220.42000000001281</v>
      </c>
      <c r="AF268" s="38">
        <f>(AA268)/AA267-1</f>
        <v>-3.0434250723991862E-3</v>
      </c>
      <c r="AG268" s="75"/>
      <c r="AH268" s="75"/>
    </row>
    <row r="269" spans="1:34" x14ac:dyDescent="0.45">
      <c r="A269" s="37">
        <v>44223</v>
      </c>
      <c r="B269" s="3">
        <v>54221.79</v>
      </c>
      <c r="C269" s="47">
        <f>C268+200</f>
        <v>40025.15</v>
      </c>
      <c r="D269" s="47">
        <f>D268+200</f>
        <v>38850.74</v>
      </c>
      <c r="E269" s="47">
        <f t="shared" si="94"/>
        <v>15371.050000000003</v>
      </c>
      <c r="F269" s="38">
        <f t="shared" si="95"/>
        <v>0.39564368658100224</v>
      </c>
      <c r="G269" s="49">
        <f>B269-B268-200</f>
        <v>-1075.4099999999962</v>
      </c>
      <c r="H269" s="48">
        <f>(B269-200)/B268-1</f>
        <v>-1.9518414728879052E-2</v>
      </c>
      <c r="J269" s="37">
        <v>44223</v>
      </c>
      <c r="K269" s="3">
        <v>16773.099999999999</v>
      </c>
      <c r="L269" s="58">
        <v>12600</v>
      </c>
      <c r="M269" s="43">
        <f t="shared" si="90"/>
        <v>4173.0999999999985</v>
      </c>
      <c r="N269" s="38">
        <f t="shared" si="97"/>
        <v>0.33119841269841266</v>
      </c>
      <c r="O269" s="43">
        <f t="shared" si="99"/>
        <v>-334.26000000000204</v>
      </c>
      <c r="P269" s="38">
        <f t="shared" si="100"/>
        <v>-1.9538958670420326E-2</v>
      </c>
      <c r="R269" s="37">
        <v>44223</v>
      </c>
      <c r="S269" s="103"/>
      <c r="T269" s="101"/>
      <c r="U269" s="100"/>
      <c r="V269" s="102"/>
      <c r="W269" s="100"/>
      <c r="X269" s="102"/>
      <c r="Z269" s="37">
        <v>44223</v>
      </c>
      <c r="AA269" s="3">
        <f t="shared" si="96"/>
        <v>70994.89</v>
      </c>
      <c r="AB269" s="43">
        <f t="shared" si="101"/>
        <v>51450.74</v>
      </c>
      <c r="AC269" s="3">
        <f t="shared" si="89"/>
        <v>19544.150000000001</v>
      </c>
      <c r="AD269" s="38">
        <f t="shared" si="98"/>
        <v>0.37986139752314552</v>
      </c>
      <c r="AE269" s="47">
        <f>AA269-AA268-200</f>
        <v>-1409.6699999999983</v>
      </c>
      <c r="AF269" s="48">
        <f>(AA269-200)/AA268-1</f>
        <v>-1.9523282186055813E-2</v>
      </c>
      <c r="AG269" s="75"/>
      <c r="AH269" s="75"/>
    </row>
    <row r="270" spans="1:34" x14ac:dyDescent="0.45">
      <c r="A270" s="37">
        <v>44224</v>
      </c>
      <c r="B270" s="3">
        <v>54611.83</v>
      </c>
      <c r="C270" s="3">
        <v>40025.15</v>
      </c>
      <c r="D270" s="3">
        <v>38850.74</v>
      </c>
      <c r="E270" s="3">
        <f t="shared" si="94"/>
        <v>15761.090000000004</v>
      </c>
      <c r="F270" s="38">
        <f t="shared" si="95"/>
        <v>0.40568313499305297</v>
      </c>
      <c r="G270" s="41">
        <f>B270-B269</f>
        <v>390.04000000000087</v>
      </c>
      <c r="H270" s="38">
        <f>(B270)/B269-1</f>
        <v>7.1934179967132472E-3</v>
      </c>
      <c r="J270" s="37">
        <v>44224</v>
      </c>
      <c r="K270" s="3">
        <v>16893.37</v>
      </c>
      <c r="L270" s="58">
        <v>12600</v>
      </c>
      <c r="M270" s="43">
        <f t="shared" si="90"/>
        <v>4293.369999999999</v>
      </c>
      <c r="N270" s="38">
        <f t="shared" si="97"/>
        <v>0.34074365079365077</v>
      </c>
      <c r="O270" s="43">
        <f t="shared" si="99"/>
        <v>120.27000000000044</v>
      </c>
      <c r="P270" s="38">
        <f t="shared" si="100"/>
        <v>7.1704097632518948E-3</v>
      </c>
      <c r="R270" s="37">
        <v>44224</v>
      </c>
      <c r="S270" s="103"/>
      <c r="T270" s="101"/>
      <c r="U270" s="100"/>
      <c r="V270" s="102"/>
      <c r="W270" s="100"/>
      <c r="X270" s="102"/>
      <c r="Z270" s="37">
        <v>44224</v>
      </c>
      <c r="AA270" s="3">
        <f t="shared" si="96"/>
        <v>71505.2</v>
      </c>
      <c r="AB270" s="43">
        <f t="shared" si="101"/>
        <v>51450.74</v>
      </c>
      <c r="AC270" s="3">
        <f t="shared" si="89"/>
        <v>20054.460000000003</v>
      </c>
      <c r="AD270" s="38">
        <f t="shared" si="98"/>
        <v>0.38977981657795402</v>
      </c>
      <c r="AE270" s="3">
        <f>AA270-AA269</f>
        <v>510.30999999999767</v>
      </c>
      <c r="AF270" s="38">
        <f>(AA270)/AA269-1</f>
        <v>7.1879821209666073E-3</v>
      </c>
      <c r="AG270" s="75"/>
      <c r="AH270" s="75"/>
    </row>
    <row r="271" spans="1:34" x14ac:dyDescent="0.45">
      <c r="A271" s="37">
        <v>44225</v>
      </c>
      <c r="B271" s="3">
        <v>53385.13</v>
      </c>
      <c r="C271" s="3">
        <v>40025.15</v>
      </c>
      <c r="D271" s="3">
        <v>38850.74</v>
      </c>
      <c r="E271" s="3">
        <f t="shared" si="94"/>
        <v>14534.39</v>
      </c>
      <c r="F271" s="38">
        <f t="shared" si="95"/>
        <v>0.37410844684039479</v>
      </c>
      <c r="G271" s="41">
        <f>B271-B270</f>
        <v>-1226.7000000000044</v>
      </c>
      <c r="H271" s="38">
        <f>(B271)/B270-1</f>
        <v>-2.2462166164364139E-2</v>
      </c>
      <c r="J271" s="37">
        <v>44225</v>
      </c>
      <c r="K271" s="3">
        <v>16513.509999999998</v>
      </c>
      <c r="L271" s="58">
        <v>12600</v>
      </c>
      <c r="M271" s="43">
        <f t="shared" si="90"/>
        <v>3913.5099999999984</v>
      </c>
      <c r="N271" s="38">
        <f t="shared" si="97"/>
        <v>0.31059603174603168</v>
      </c>
      <c r="O271" s="43">
        <f t="shared" si="99"/>
        <v>-379.86000000000058</v>
      </c>
      <c r="P271" s="38">
        <f t="shared" si="100"/>
        <v>-2.248574440742146E-2</v>
      </c>
      <c r="R271" s="37">
        <v>44225</v>
      </c>
      <c r="S271" s="103"/>
      <c r="T271" s="101"/>
      <c r="U271" s="100"/>
      <c r="V271" s="102"/>
      <c r="W271" s="100"/>
      <c r="X271" s="102"/>
      <c r="Z271" s="37">
        <v>44225</v>
      </c>
      <c r="AA271" s="3">
        <f t="shared" si="96"/>
        <v>69898.64</v>
      </c>
      <c r="AB271" s="43">
        <f t="shared" si="101"/>
        <v>51450.74</v>
      </c>
      <c r="AC271" s="3">
        <f t="shared" si="89"/>
        <v>18447.899999999998</v>
      </c>
      <c r="AD271" s="38">
        <f t="shared" si="98"/>
        <v>0.35855460971018105</v>
      </c>
      <c r="AE271" s="3">
        <f>AA271-AA270</f>
        <v>-1606.5599999999977</v>
      </c>
      <c r="AF271" s="38">
        <f>(AA271)/AA270-1</f>
        <v>-2.2467736612162392E-2</v>
      </c>
      <c r="AG271" s="75"/>
      <c r="AH271" s="75"/>
    </row>
    <row r="272" spans="1:34" x14ac:dyDescent="0.45">
      <c r="A272" s="37">
        <v>44228</v>
      </c>
      <c r="B272" s="3">
        <v>55030.58</v>
      </c>
      <c r="C272" s="3">
        <v>40025.15</v>
      </c>
      <c r="D272" s="3">
        <v>38850.74</v>
      </c>
      <c r="E272" s="3">
        <f t="shared" si="94"/>
        <v>16179.840000000004</v>
      </c>
      <c r="F272" s="38">
        <f t="shared" si="95"/>
        <v>0.41646156546825108</v>
      </c>
      <c r="G272" s="41">
        <f>B272-B271</f>
        <v>1645.4500000000044</v>
      </c>
      <c r="H272" s="38">
        <f>(B272)/B271-1</f>
        <v>3.0822253312860814E-2</v>
      </c>
      <c r="J272" s="37">
        <v>44228</v>
      </c>
      <c r="K272" s="3">
        <v>17021.349999999999</v>
      </c>
      <c r="L272" s="58">
        <v>12600</v>
      </c>
      <c r="M272" s="43">
        <f t="shared" si="90"/>
        <v>4421.3499999999985</v>
      </c>
      <c r="N272" s="38">
        <f t="shared" si="97"/>
        <v>0.35090079365079352</v>
      </c>
      <c r="O272" s="43">
        <f t="shared" si="99"/>
        <v>507.84000000000015</v>
      </c>
      <c r="P272" s="38">
        <f t="shared" si="100"/>
        <v>3.0753001633208266E-2</v>
      </c>
      <c r="R272" s="37">
        <v>44228</v>
      </c>
      <c r="S272" s="103"/>
      <c r="T272" s="101"/>
      <c r="U272" s="100"/>
      <c r="V272" s="102"/>
      <c r="W272" s="100"/>
      <c r="X272" s="102"/>
      <c r="Z272" s="37">
        <v>44228</v>
      </c>
      <c r="AA272" s="3">
        <f t="shared" si="96"/>
        <v>72051.929999999993</v>
      </c>
      <c r="AB272" s="43">
        <f t="shared" si="101"/>
        <v>51450.74</v>
      </c>
      <c r="AC272" s="3">
        <f t="shared" si="89"/>
        <v>20601.190000000002</v>
      </c>
      <c r="AD272" s="38">
        <f t="shared" si="98"/>
        <v>0.40040609717178022</v>
      </c>
      <c r="AE272" s="3">
        <f>AA272-AA271</f>
        <v>2153.2899999999936</v>
      </c>
      <c r="AF272" s="38">
        <f>(AA272)/AA271-1</f>
        <v>3.0805892646838196E-2</v>
      </c>
      <c r="AG272" s="75"/>
      <c r="AH272" s="75"/>
    </row>
    <row r="273" spans="1:34" x14ac:dyDescent="0.45">
      <c r="A273" s="37">
        <v>44229</v>
      </c>
      <c r="B273" s="3">
        <v>55601.25</v>
      </c>
      <c r="C273" s="3">
        <v>40025.15</v>
      </c>
      <c r="D273" s="3">
        <v>38850.74</v>
      </c>
      <c r="E273" s="3">
        <f t="shared" si="94"/>
        <v>16750.510000000002</v>
      </c>
      <c r="F273" s="38">
        <f t="shared" si="95"/>
        <v>0.43115034617101244</v>
      </c>
      <c r="G273" s="41">
        <f>B273-B272</f>
        <v>570.66999999999825</v>
      </c>
      <c r="H273" s="38">
        <f>(B273)/B272-1</f>
        <v>1.0370052432665533E-2</v>
      </c>
      <c r="J273" s="37">
        <v>44229</v>
      </c>
      <c r="K273" s="3">
        <v>17197.45</v>
      </c>
      <c r="L273" s="58">
        <v>12600</v>
      </c>
      <c r="M273" s="43">
        <f t="shared" ref="M273:M304" si="102">K273-L273</f>
        <v>4597.4500000000007</v>
      </c>
      <c r="N273" s="38">
        <f t="shared" si="97"/>
        <v>0.36487698412698411</v>
      </c>
      <c r="O273" s="43">
        <f t="shared" ref="O273:O281" si="103">K273-K272</f>
        <v>176.10000000000218</v>
      </c>
      <c r="P273" s="38">
        <f t="shared" ref="P273:P281" si="104">K273/K272-1</f>
        <v>1.0345830383606591E-2</v>
      </c>
      <c r="R273" s="37">
        <v>44229</v>
      </c>
      <c r="S273" s="103"/>
      <c r="T273" s="101"/>
      <c r="U273" s="100"/>
      <c r="V273" s="102"/>
      <c r="W273" s="100"/>
      <c r="X273" s="102"/>
      <c r="Z273" s="37">
        <v>44229</v>
      </c>
      <c r="AA273" s="3">
        <f t="shared" si="96"/>
        <v>72798.7</v>
      </c>
      <c r="AB273" s="43">
        <f t="shared" si="101"/>
        <v>51450.74</v>
      </c>
      <c r="AC273" s="3">
        <f t="shared" si="89"/>
        <v>21347.960000000003</v>
      </c>
      <c r="AD273" s="38">
        <f t="shared" si="98"/>
        <v>0.41492036849227043</v>
      </c>
      <c r="AE273" s="3">
        <f>AA273-AA272</f>
        <v>746.77000000000407</v>
      </c>
      <c r="AF273" s="38">
        <f>(AA273)/AA272-1</f>
        <v>1.0364330282339518E-2</v>
      </c>
      <c r="AG273" s="75"/>
      <c r="AH273" s="75"/>
    </row>
    <row r="274" spans="1:34" x14ac:dyDescent="0.45">
      <c r="A274" s="37">
        <v>44230</v>
      </c>
      <c r="B274" s="3">
        <v>55524.83</v>
      </c>
      <c r="C274" s="47">
        <f>C273+200</f>
        <v>40225.15</v>
      </c>
      <c r="D274" s="47">
        <f>D273+200</f>
        <v>39050.74</v>
      </c>
      <c r="E274" s="47">
        <f t="shared" si="94"/>
        <v>16474.090000000004</v>
      </c>
      <c r="F274" s="38">
        <f t="shared" si="95"/>
        <v>0.42186370860065669</v>
      </c>
      <c r="G274" s="49">
        <f>B274-B273-200</f>
        <v>-276.41999999999825</v>
      </c>
      <c r="H274" s="48">
        <f>(B274-200)/B273-1</f>
        <v>-4.971470965131175E-3</v>
      </c>
      <c r="J274" s="37">
        <v>44230</v>
      </c>
      <c r="K274" s="3">
        <v>17111.57</v>
      </c>
      <c r="L274" s="58">
        <v>12600</v>
      </c>
      <c r="M274" s="43">
        <f t="shared" si="102"/>
        <v>4511.57</v>
      </c>
      <c r="N274" s="38">
        <f t="shared" si="97"/>
        <v>0.35806111111111116</v>
      </c>
      <c r="O274" s="43">
        <f t="shared" si="103"/>
        <v>-85.880000000001019</v>
      </c>
      <c r="P274" s="38">
        <f t="shared" si="104"/>
        <v>-4.9937636103027927E-3</v>
      </c>
      <c r="R274" s="37">
        <v>44230</v>
      </c>
      <c r="S274" s="103"/>
      <c r="T274" s="101"/>
      <c r="U274" s="100"/>
      <c r="V274" s="102"/>
      <c r="W274" s="100"/>
      <c r="X274" s="102"/>
      <c r="Z274" s="37">
        <v>44230</v>
      </c>
      <c r="AA274" s="3">
        <f t="shared" si="96"/>
        <v>72636.399999999994</v>
      </c>
      <c r="AB274" s="43">
        <f t="shared" si="101"/>
        <v>51650.74</v>
      </c>
      <c r="AC274" s="3">
        <f t="shared" si="89"/>
        <v>20985.660000000003</v>
      </c>
      <c r="AD274" s="38">
        <f t="shared" si="98"/>
        <v>0.40629930955490656</v>
      </c>
      <c r="AE274" s="47">
        <f>AA274-AA273-200</f>
        <v>-362.30000000000291</v>
      </c>
      <c r="AF274" s="48">
        <f>(AA274-200)/AA273-1</f>
        <v>-4.976737221955907E-3</v>
      </c>
      <c r="AG274" s="75"/>
      <c r="AH274" s="75"/>
    </row>
    <row r="275" spans="1:34" x14ac:dyDescent="0.45">
      <c r="A275" s="37">
        <v>44231</v>
      </c>
      <c r="B275" s="3">
        <v>56377.25</v>
      </c>
      <c r="C275" s="3">
        <v>40225.15</v>
      </c>
      <c r="D275" s="3">
        <v>39050.74</v>
      </c>
      <c r="E275" s="3">
        <f t="shared" si="94"/>
        <v>17326.510000000002</v>
      </c>
      <c r="F275" s="38">
        <f t="shared" si="95"/>
        <v>0.44369223220865983</v>
      </c>
      <c r="G275" s="41">
        <f>B275-B274</f>
        <v>852.41999999999825</v>
      </c>
      <c r="H275" s="38">
        <f>(B275)/B274-1</f>
        <v>1.5352050605107692E-2</v>
      </c>
      <c r="J275" s="37">
        <v>44231</v>
      </c>
      <c r="K275" s="3">
        <v>17373.849999999999</v>
      </c>
      <c r="L275" s="58">
        <v>12600</v>
      </c>
      <c r="M275" s="43">
        <f t="shared" si="102"/>
        <v>4773.8499999999985</v>
      </c>
      <c r="N275" s="38">
        <f t="shared" si="97"/>
        <v>0.37887698412698412</v>
      </c>
      <c r="O275" s="43">
        <f t="shared" si="103"/>
        <v>262.27999999999884</v>
      </c>
      <c r="P275" s="38">
        <f t="shared" si="104"/>
        <v>1.532764088859162E-2</v>
      </c>
      <c r="R275" s="37">
        <v>44231</v>
      </c>
      <c r="S275" s="103"/>
      <c r="T275" s="101"/>
      <c r="U275" s="100"/>
      <c r="V275" s="102"/>
      <c r="W275" s="100"/>
      <c r="X275" s="102"/>
      <c r="Z275" s="37">
        <v>44231</v>
      </c>
      <c r="AA275" s="3">
        <f t="shared" si="96"/>
        <v>73751.100000000006</v>
      </c>
      <c r="AB275" s="43">
        <f t="shared" si="101"/>
        <v>51650.74</v>
      </c>
      <c r="AC275" s="3">
        <f t="shared" si="89"/>
        <v>22100.36</v>
      </c>
      <c r="AD275" s="38">
        <f t="shared" si="98"/>
        <v>0.42788080093334591</v>
      </c>
      <c r="AE275" s="3">
        <f>AA275-AA274</f>
        <v>1114.7000000000116</v>
      </c>
      <c r="AF275" s="38">
        <f>(AA275)/AA274-1</f>
        <v>1.5346300202102592E-2</v>
      </c>
      <c r="AG275" s="75"/>
      <c r="AH275" s="75"/>
    </row>
    <row r="276" spans="1:34" x14ac:dyDescent="0.45">
      <c r="A276" s="37">
        <v>44232</v>
      </c>
      <c r="B276" s="3">
        <v>56293.32</v>
      </c>
      <c r="C276" s="3">
        <v>40225.15</v>
      </c>
      <c r="D276" s="3">
        <v>39050.74</v>
      </c>
      <c r="E276" s="3">
        <f t="shared" si="94"/>
        <v>17242.580000000002</v>
      </c>
      <c r="F276" s="38">
        <f t="shared" si="95"/>
        <v>0.44154297716253277</v>
      </c>
      <c r="G276" s="41">
        <f>B276-B275</f>
        <v>-83.930000000000291</v>
      </c>
      <c r="H276" s="38">
        <f>(B276)/B275-1</f>
        <v>-1.4887210709993992E-3</v>
      </c>
      <c r="J276" s="37">
        <v>44232</v>
      </c>
      <c r="K276" s="3">
        <v>17347.599999999999</v>
      </c>
      <c r="L276" s="58">
        <v>12600</v>
      </c>
      <c r="M276" s="43">
        <f t="shared" si="102"/>
        <v>4747.5999999999985</v>
      </c>
      <c r="N276" s="38">
        <f t="shared" si="97"/>
        <v>0.37679365079365068</v>
      </c>
      <c r="O276" s="43">
        <f t="shared" si="103"/>
        <v>-26.25</v>
      </c>
      <c r="P276" s="38">
        <f t="shared" si="104"/>
        <v>-1.5108913683495873E-3</v>
      </c>
      <c r="R276" s="37">
        <v>44232</v>
      </c>
      <c r="S276" s="103"/>
      <c r="T276" s="101"/>
      <c r="U276" s="100"/>
      <c r="V276" s="102"/>
      <c r="W276" s="100"/>
      <c r="X276" s="102"/>
      <c r="Z276" s="37">
        <v>44232</v>
      </c>
      <c r="AA276" s="3">
        <f t="shared" si="96"/>
        <v>73640.92</v>
      </c>
      <c r="AB276" s="43">
        <f t="shared" si="101"/>
        <v>51650.74</v>
      </c>
      <c r="AC276" s="3">
        <f t="shared" si="89"/>
        <v>21990.18</v>
      </c>
      <c r="AD276" s="38">
        <f t="shared" si="98"/>
        <v>0.42574762723631832</v>
      </c>
      <c r="AE276" s="3">
        <f>AA276-AA275</f>
        <v>-110.18000000000757</v>
      </c>
      <c r="AF276" s="38">
        <f>(AA276)/AA275-1</f>
        <v>-1.4939438191431398E-3</v>
      </c>
      <c r="AG276" s="75"/>
      <c r="AH276" s="75"/>
    </row>
    <row r="277" spans="1:34" x14ac:dyDescent="0.45">
      <c r="A277" s="37">
        <v>44235</v>
      </c>
      <c r="B277" s="3">
        <v>56558.61</v>
      </c>
      <c r="C277" s="3">
        <v>40225.15</v>
      </c>
      <c r="D277" s="3">
        <v>39050.74</v>
      </c>
      <c r="E277" s="3">
        <f t="shared" si="94"/>
        <v>17507.870000000003</v>
      </c>
      <c r="F277" s="38">
        <f t="shared" si="95"/>
        <v>0.4483364463772006</v>
      </c>
      <c r="G277" s="41">
        <f>B277-B276</f>
        <v>265.29000000000087</v>
      </c>
      <c r="H277" s="38">
        <f>(B277)/B276-1</f>
        <v>4.7126373075883077E-3</v>
      </c>
      <c r="J277" s="37">
        <v>44235</v>
      </c>
      <c r="K277" s="3">
        <v>17428.16</v>
      </c>
      <c r="L277" s="58">
        <v>12600</v>
      </c>
      <c r="M277" s="43">
        <f t="shared" si="102"/>
        <v>4828.16</v>
      </c>
      <c r="N277" s="38">
        <f t="shared" si="97"/>
        <v>0.38318730158730152</v>
      </c>
      <c r="O277" s="43">
        <f t="shared" si="103"/>
        <v>80.56000000000131</v>
      </c>
      <c r="P277" s="38">
        <f t="shared" si="104"/>
        <v>4.6438700454243254E-3</v>
      </c>
      <c r="R277" s="37">
        <v>44235</v>
      </c>
      <c r="S277" s="103"/>
      <c r="T277" s="101"/>
      <c r="U277" s="100"/>
      <c r="V277" s="102"/>
      <c r="W277" s="100"/>
      <c r="X277" s="102"/>
      <c r="Z277" s="37">
        <v>44235</v>
      </c>
      <c r="AA277" s="3">
        <f t="shared" si="96"/>
        <v>73986.77</v>
      </c>
      <c r="AB277" s="43">
        <f t="shared" si="101"/>
        <v>51650.74</v>
      </c>
      <c r="AC277" s="3">
        <f t="shared" si="89"/>
        <v>22336.030000000002</v>
      </c>
      <c r="AD277" s="38">
        <f t="shared" si="98"/>
        <v>0.43244356228003711</v>
      </c>
      <c r="AE277" s="3">
        <f>AA277-AA276</f>
        <v>345.85000000000582</v>
      </c>
      <c r="AF277" s="38">
        <f>(AA277)/AA276-1</f>
        <v>4.6964377957257053E-3</v>
      </c>
      <c r="AG277" s="75"/>
      <c r="AH277" s="75"/>
    </row>
    <row r="278" spans="1:34" x14ac:dyDescent="0.45">
      <c r="A278" s="37">
        <v>44236</v>
      </c>
      <c r="B278" s="3">
        <v>56354.66</v>
      </c>
      <c r="C278" s="3">
        <v>40225.15</v>
      </c>
      <c r="D278" s="3">
        <v>39050.74</v>
      </c>
      <c r="E278" s="3">
        <f t="shared" si="94"/>
        <v>17303.920000000006</v>
      </c>
      <c r="F278" s="38">
        <f t="shared" si="95"/>
        <v>0.44311375405434084</v>
      </c>
      <c r="G278" s="41">
        <f>B278-B277</f>
        <v>-203.94999999999709</v>
      </c>
      <c r="H278" s="38">
        <f>(B278)/B277-1</f>
        <v>-3.6059938531021185E-3</v>
      </c>
      <c r="J278" s="37">
        <v>44236</v>
      </c>
      <c r="K278" s="3">
        <v>17365.02</v>
      </c>
      <c r="L278" s="58">
        <v>12600</v>
      </c>
      <c r="M278" s="43">
        <f t="shared" si="102"/>
        <v>4765.0200000000004</v>
      </c>
      <c r="N278" s="38">
        <f t="shared" si="97"/>
        <v>0.37817619047619044</v>
      </c>
      <c r="O278" s="43">
        <f t="shared" si="103"/>
        <v>-63.139999999999418</v>
      </c>
      <c r="P278" s="38">
        <f t="shared" si="104"/>
        <v>-3.6228724087912223E-3</v>
      </c>
      <c r="R278" s="37">
        <v>44236</v>
      </c>
      <c r="S278" s="103"/>
      <c r="T278" s="101"/>
      <c r="U278" s="100"/>
      <c r="V278" s="102"/>
      <c r="W278" s="100"/>
      <c r="X278" s="102"/>
      <c r="Z278" s="37">
        <v>44236</v>
      </c>
      <c r="AA278" s="3">
        <f t="shared" si="96"/>
        <v>73719.680000000008</v>
      </c>
      <c r="AB278" s="43">
        <f t="shared" si="101"/>
        <v>51650.74</v>
      </c>
      <c r="AC278" s="3">
        <f t="shared" si="89"/>
        <v>22068.940000000006</v>
      </c>
      <c r="AD278" s="38">
        <f t="shared" si="98"/>
        <v>0.42727248438260546</v>
      </c>
      <c r="AE278" s="3">
        <f>AA278-AA277</f>
        <v>-267.08999999999651</v>
      </c>
      <c r="AF278" s="38">
        <f>(AA278)/AA277-1</f>
        <v>-3.6099697283716869E-3</v>
      </c>
      <c r="AG278" s="75"/>
      <c r="AH278" s="75"/>
    </row>
    <row r="279" spans="1:34" x14ac:dyDescent="0.45">
      <c r="A279" s="37">
        <v>44237</v>
      </c>
      <c r="B279" s="3">
        <v>56430.32</v>
      </c>
      <c r="C279" s="47">
        <f>C278+200</f>
        <v>40425.15</v>
      </c>
      <c r="D279" s="47">
        <f>D278+200</f>
        <v>39250.74</v>
      </c>
      <c r="E279" s="47">
        <f t="shared" si="94"/>
        <v>17179.580000000002</v>
      </c>
      <c r="F279" s="38">
        <f t="shared" si="95"/>
        <v>0.43768805377936837</v>
      </c>
      <c r="G279" s="49">
        <f>B279-B278-200</f>
        <v>-124.34000000000378</v>
      </c>
      <c r="H279" s="48">
        <f>(B279-200)/B278-1</f>
        <v>-2.2063836424530692E-3</v>
      </c>
      <c r="J279" s="37">
        <v>44237</v>
      </c>
      <c r="K279" s="3">
        <v>17326.259999999998</v>
      </c>
      <c r="L279" s="58">
        <v>12600</v>
      </c>
      <c r="M279" s="43">
        <f t="shared" si="102"/>
        <v>4726.2599999999984</v>
      </c>
      <c r="N279" s="38">
        <f t="shared" si="97"/>
        <v>0.37509999999999977</v>
      </c>
      <c r="O279" s="43">
        <f t="shared" si="103"/>
        <v>-38.760000000002037</v>
      </c>
      <c r="P279" s="38">
        <f t="shared" si="104"/>
        <v>-2.2320734441999557E-3</v>
      </c>
      <c r="R279" s="37">
        <v>44237</v>
      </c>
      <c r="S279" s="103"/>
      <c r="T279" s="101"/>
      <c r="U279" s="100"/>
      <c r="V279" s="102"/>
      <c r="W279" s="100"/>
      <c r="X279" s="102"/>
      <c r="Z279" s="37">
        <v>44237</v>
      </c>
      <c r="AA279" s="3">
        <f t="shared" si="96"/>
        <v>73756.58</v>
      </c>
      <c r="AB279" s="43">
        <f t="shared" si="101"/>
        <v>51850.74</v>
      </c>
      <c r="AC279" s="3">
        <f t="shared" si="89"/>
        <v>21905.84</v>
      </c>
      <c r="AD279" s="38">
        <f t="shared" si="98"/>
        <v>0.42247883058178148</v>
      </c>
      <c r="AE279" s="47">
        <f>AA279-AA278-200</f>
        <v>-163.10000000000582</v>
      </c>
      <c r="AF279" s="48">
        <f>(AA279-200)/AA278-1</f>
        <v>-2.2124349970049639E-3</v>
      </c>
      <c r="AG279" s="75"/>
      <c r="AH279" s="75"/>
    </row>
    <row r="280" spans="1:34" x14ac:dyDescent="0.45">
      <c r="A280" s="37">
        <v>44238</v>
      </c>
      <c r="B280" s="3">
        <v>56739.39</v>
      </c>
      <c r="C280" s="3">
        <v>40425.15</v>
      </c>
      <c r="D280" s="3">
        <v>39250.74</v>
      </c>
      <c r="E280" s="3">
        <f t="shared" si="94"/>
        <v>17488.650000000001</v>
      </c>
      <c r="F280" s="38">
        <f t="shared" si="95"/>
        <v>0.44556230022669641</v>
      </c>
      <c r="G280" s="41">
        <f>B280-B279</f>
        <v>309.06999999999971</v>
      </c>
      <c r="H280" s="38">
        <f>(B280)/B279-1</f>
        <v>5.477020155122192E-3</v>
      </c>
      <c r="J280" s="37">
        <v>44238</v>
      </c>
      <c r="K280" s="3">
        <v>17420.740000000002</v>
      </c>
      <c r="L280" s="58">
        <v>12600</v>
      </c>
      <c r="M280" s="43">
        <f t="shared" si="102"/>
        <v>4820.7400000000016</v>
      </c>
      <c r="N280" s="38">
        <f t="shared" si="97"/>
        <v>0.38259841269841277</v>
      </c>
      <c r="O280" s="43">
        <f t="shared" si="103"/>
        <v>94.480000000003201</v>
      </c>
      <c r="P280" s="38">
        <f t="shared" si="104"/>
        <v>5.4529944719750034E-3</v>
      </c>
      <c r="R280" s="37">
        <v>44238</v>
      </c>
      <c r="S280" s="103"/>
      <c r="T280" s="101"/>
      <c r="U280" s="100"/>
      <c r="V280" s="102"/>
      <c r="W280" s="100"/>
      <c r="X280" s="102"/>
      <c r="Z280" s="37">
        <v>44238</v>
      </c>
      <c r="AA280" s="3">
        <f t="shared" si="96"/>
        <v>74160.13</v>
      </c>
      <c r="AB280" s="43">
        <f t="shared" si="101"/>
        <v>51850.74</v>
      </c>
      <c r="AC280" s="3">
        <f t="shared" si="89"/>
        <v>22309.390000000003</v>
      </c>
      <c r="AD280" s="38">
        <f t="shared" si="98"/>
        <v>0.43026174746975654</v>
      </c>
      <c r="AE280" s="3">
        <f>AA280-AA279</f>
        <v>403.55000000000291</v>
      </c>
      <c r="AF280" s="38">
        <f>(AA280)/AA279-1</f>
        <v>5.4713762487361706E-3</v>
      </c>
      <c r="AG280" s="75"/>
      <c r="AH280" s="75"/>
    </row>
    <row r="281" spans="1:34" x14ac:dyDescent="0.45">
      <c r="A281" s="37">
        <v>44239</v>
      </c>
      <c r="B281" s="3">
        <v>57056.75</v>
      </c>
      <c r="C281" s="3">
        <v>40425.15</v>
      </c>
      <c r="D281" s="3">
        <v>39250.74</v>
      </c>
      <c r="E281" s="3">
        <f t="shared" si="94"/>
        <v>17806.010000000002</v>
      </c>
      <c r="F281" s="38">
        <f t="shared" si="95"/>
        <v>0.45364775288313042</v>
      </c>
      <c r="G281" s="41">
        <f>B281-B280</f>
        <v>317.36000000000058</v>
      </c>
      <c r="H281" s="38">
        <f>(B281)/B280-1</f>
        <v>5.5932924199573186E-3</v>
      </c>
      <c r="J281" s="37">
        <v>44239</v>
      </c>
      <c r="K281" s="3">
        <v>17517.849999999999</v>
      </c>
      <c r="L281" s="58">
        <v>12600</v>
      </c>
      <c r="M281" s="43">
        <f t="shared" si="102"/>
        <v>4917.8499999999985</v>
      </c>
      <c r="N281" s="38">
        <f t="shared" si="97"/>
        <v>0.39030555555555546</v>
      </c>
      <c r="O281" s="43">
        <f t="shared" si="103"/>
        <v>97.109999999996944</v>
      </c>
      <c r="P281" s="38">
        <f t="shared" si="104"/>
        <v>5.5743900660933932E-3</v>
      </c>
      <c r="R281" s="37">
        <v>44239</v>
      </c>
      <c r="S281" s="103"/>
      <c r="T281" s="101"/>
      <c r="U281" s="100"/>
      <c r="V281" s="102"/>
      <c r="W281" s="100"/>
      <c r="X281" s="102"/>
      <c r="Z281" s="37">
        <v>44239</v>
      </c>
      <c r="AA281" s="3">
        <f t="shared" si="96"/>
        <v>74574.600000000006</v>
      </c>
      <c r="AB281" s="43">
        <f t="shared" si="101"/>
        <v>51850.74</v>
      </c>
      <c r="AC281" s="3">
        <f t="shared" si="89"/>
        <v>22723.86</v>
      </c>
      <c r="AD281" s="38">
        <f t="shared" si="98"/>
        <v>0.43825526887369426</v>
      </c>
      <c r="AE281" s="3">
        <f>AA281-AA280</f>
        <v>414.47000000000116</v>
      </c>
      <c r="AF281" s="38">
        <f>(AA281)/AA280-1</f>
        <v>5.588852123101784E-3</v>
      </c>
      <c r="AG281" s="75"/>
      <c r="AH281" s="75"/>
    </row>
    <row r="282" spans="1:34" x14ac:dyDescent="0.45">
      <c r="A282" s="37">
        <v>44243</v>
      </c>
      <c r="B282" s="3">
        <v>56824.38</v>
      </c>
      <c r="C282" s="3">
        <v>40425.15</v>
      </c>
      <c r="D282" s="3">
        <v>39250.74</v>
      </c>
      <c r="E282" s="3">
        <f t="shared" si="94"/>
        <v>17573.64</v>
      </c>
      <c r="F282" s="38">
        <f t="shared" si="95"/>
        <v>0.44772760972149817</v>
      </c>
      <c r="G282" s="41">
        <f>B282-B281</f>
        <v>-232.37000000000262</v>
      </c>
      <c r="H282" s="38">
        <f>(B282)/B281-1</f>
        <v>-4.0726119170826358E-3</v>
      </c>
      <c r="J282" s="37">
        <v>44243</v>
      </c>
      <c r="K282" s="3">
        <v>17844.89</v>
      </c>
      <c r="L282" s="57">
        <f>L281+400</f>
        <v>13000</v>
      </c>
      <c r="M282" s="43">
        <f t="shared" si="102"/>
        <v>4844.8899999999994</v>
      </c>
      <c r="N282" s="38">
        <f t="shared" si="97"/>
        <v>0.3726838461538462</v>
      </c>
      <c r="O282" s="50">
        <f>K282-K281-400</f>
        <v>-72.959999999999127</v>
      </c>
      <c r="P282" s="51">
        <f>(K282-400)/K281-1</f>
        <v>-4.1648946645849172E-3</v>
      </c>
      <c r="R282" s="37">
        <v>44243</v>
      </c>
      <c r="S282" s="103"/>
      <c r="T282" s="101"/>
      <c r="U282" s="100"/>
      <c r="V282" s="102"/>
      <c r="W282" s="100"/>
      <c r="X282" s="102"/>
      <c r="Z282" s="37">
        <v>44243</v>
      </c>
      <c r="AA282" s="3">
        <f t="shared" si="96"/>
        <v>74669.26999999999</v>
      </c>
      <c r="AB282" s="50">
        <f>AB281+400</f>
        <v>52250.74</v>
      </c>
      <c r="AC282" s="3">
        <f t="shared" si="89"/>
        <v>22418.53</v>
      </c>
      <c r="AD282" s="38">
        <f t="shared" si="98"/>
        <v>0.42905669852714023</v>
      </c>
      <c r="AE282" s="50">
        <f>AA282-AA281-400</f>
        <v>-305.3300000000163</v>
      </c>
      <c r="AF282" s="51">
        <f>(AA282-400)/AA281-1</f>
        <v>-4.0942894765780835E-3</v>
      </c>
      <c r="AG282" s="75"/>
      <c r="AH282" s="75"/>
    </row>
    <row r="283" spans="1:34" x14ac:dyDescent="0.45">
      <c r="A283" s="37">
        <v>44244</v>
      </c>
      <c r="B283" s="3">
        <v>56794.74</v>
      </c>
      <c r="C283" s="47">
        <f>C282+200</f>
        <v>40625.15</v>
      </c>
      <c r="D283" s="47">
        <f>D282+200</f>
        <v>39450.74</v>
      </c>
      <c r="E283" s="47">
        <f t="shared" si="94"/>
        <v>17344</v>
      </c>
      <c r="F283" s="38">
        <f t="shared" si="95"/>
        <v>0.43963687373164606</v>
      </c>
      <c r="G283" s="49">
        <f>B283-B282-200</f>
        <v>-229.63999999999942</v>
      </c>
      <c r="H283" s="48">
        <f>(B283-200)/B282-1</f>
        <v>-4.0412231510489338E-3</v>
      </c>
      <c r="J283" s="37">
        <v>44244</v>
      </c>
      <c r="K283" s="3">
        <v>17772.34</v>
      </c>
      <c r="L283" s="58">
        <v>13000</v>
      </c>
      <c r="M283" s="43">
        <f t="shared" si="102"/>
        <v>4772.34</v>
      </c>
      <c r="N283" s="38">
        <f t="shared" si="97"/>
        <v>0.36710307692307698</v>
      </c>
      <c r="O283" s="43">
        <f t="shared" ref="O283:O300" si="105">K283-K282</f>
        <v>-72.549999999999272</v>
      </c>
      <c r="P283" s="38">
        <f t="shared" ref="P283:P300" si="106">K283/K282-1</f>
        <v>-4.0655896449908191E-3</v>
      </c>
      <c r="R283" s="37">
        <v>44244</v>
      </c>
      <c r="S283" s="103"/>
      <c r="T283" s="101"/>
      <c r="U283" s="100"/>
      <c r="V283" s="102"/>
      <c r="W283" s="100"/>
      <c r="X283" s="102"/>
      <c r="Z283" s="37">
        <v>44244</v>
      </c>
      <c r="AA283" s="3">
        <f t="shared" si="96"/>
        <v>74567.08</v>
      </c>
      <c r="AB283" s="43">
        <f t="shared" ref="AB283:AB300" si="107">D283+L283</f>
        <v>52450.74</v>
      </c>
      <c r="AC283" s="3">
        <f t="shared" si="89"/>
        <v>22116.34</v>
      </c>
      <c r="AD283" s="38">
        <f t="shared" si="98"/>
        <v>0.42165925590372999</v>
      </c>
      <c r="AE283" s="47">
        <f>AA283-AA282-200</f>
        <v>-302.18999999998778</v>
      </c>
      <c r="AF283" s="48">
        <f>(AA283-200)/AA282-1</f>
        <v>-4.0470463953911073E-3</v>
      </c>
      <c r="AG283" s="75"/>
      <c r="AH283" s="75"/>
    </row>
    <row r="284" spans="1:34" x14ac:dyDescent="0.45">
      <c r="A284" s="37">
        <v>44245</v>
      </c>
      <c r="B284" s="3">
        <v>56452.51</v>
      </c>
      <c r="C284" s="3">
        <v>40625.15</v>
      </c>
      <c r="D284" s="3">
        <v>39450.74</v>
      </c>
      <c r="E284" s="3">
        <f t="shared" si="94"/>
        <v>17001.770000000004</v>
      </c>
      <c r="F284" s="38">
        <f t="shared" si="95"/>
        <v>0.43096200476847857</v>
      </c>
      <c r="G284" s="41">
        <f>B284-B283</f>
        <v>-342.22999999999593</v>
      </c>
      <c r="H284" s="38">
        <f>(B284)/B283-1</f>
        <v>-6.0257340732609022E-3</v>
      </c>
      <c r="J284" s="37">
        <v>44245</v>
      </c>
      <c r="K284" s="3">
        <v>17664.810000000001</v>
      </c>
      <c r="L284" s="58">
        <v>13000</v>
      </c>
      <c r="M284" s="43">
        <f t="shared" si="102"/>
        <v>4664.8100000000013</v>
      </c>
      <c r="N284" s="38">
        <f t="shared" si="97"/>
        <v>0.35883153846153859</v>
      </c>
      <c r="O284" s="43">
        <f t="shared" si="105"/>
        <v>-107.52999999999884</v>
      </c>
      <c r="P284" s="38">
        <f t="shared" si="106"/>
        <v>-6.0504131701283326E-3</v>
      </c>
      <c r="R284" s="37">
        <v>44245</v>
      </c>
      <c r="S284" s="103"/>
      <c r="T284" s="101"/>
      <c r="U284" s="100"/>
      <c r="V284" s="102"/>
      <c r="W284" s="100"/>
      <c r="X284" s="102"/>
      <c r="Z284" s="37">
        <v>44245</v>
      </c>
      <c r="AA284" s="3">
        <f t="shared" si="96"/>
        <v>74117.320000000007</v>
      </c>
      <c r="AB284" s="43">
        <f t="shared" si="107"/>
        <v>52450.74</v>
      </c>
      <c r="AC284" s="3">
        <f t="shared" ref="AC284:AC347" si="108">E284+M284</f>
        <v>21666.580000000005</v>
      </c>
      <c r="AD284" s="38">
        <f t="shared" si="98"/>
        <v>0.41308435305202584</v>
      </c>
      <c r="AE284" s="3">
        <f>AA284-AA283</f>
        <v>-449.75999999999476</v>
      </c>
      <c r="AF284" s="38">
        <f>(AA284)/AA283-1</f>
        <v>-6.0316160965401266E-3</v>
      </c>
      <c r="AG284" s="75"/>
      <c r="AH284" s="75"/>
    </row>
    <row r="285" spans="1:34" x14ac:dyDescent="0.45">
      <c r="A285" s="37">
        <v>44246</v>
      </c>
      <c r="B285" s="3">
        <v>55974.06</v>
      </c>
      <c r="C285" s="3">
        <v>40625.15</v>
      </c>
      <c r="D285" s="3">
        <v>39450.74</v>
      </c>
      <c r="E285" s="3">
        <f t="shared" si="94"/>
        <v>16523.32</v>
      </c>
      <c r="F285" s="38">
        <f t="shared" si="95"/>
        <v>0.41883422212105526</v>
      </c>
      <c r="G285" s="41">
        <f>B285-B284</f>
        <v>-478.45000000000437</v>
      </c>
      <c r="H285" s="38">
        <f>(B285)/B284-1</f>
        <v>-8.4752653159266833E-3</v>
      </c>
      <c r="J285" s="37">
        <v>44246</v>
      </c>
      <c r="K285" s="3">
        <v>17514.689999999999</v>
      </c>
      <c r="L285" s="58">
        <v>13000</v>
      </c>
      <c r="M285" s="43">
        <f t="shared" si="102"/>
        <v>4514.6899999999987</v>
      </c>
      <c r="N285" s="38">
        <f t="shared" si="97"/>
        <v>0.34728384615384611</v>
      </c>
      <c r="O285" s="43">
        <f t="shared" si="105"/>
        <v>-150.12000000000262</v>
      </c>
      <c r="P285" s="38">
        <f t="shared" si="106"/>
        <v>-8.4982516087069859E-3</v>
      </c>
      <c r="R285" s="37">
        <v>44246</v>
      </c>
      <c r="S285" s="103"/>
      <c r="T285" s="101"/>
      <c r="U285" s="100"/>
      <c r="V285" s="102"/>
      <c r="W285" s="100"/>
      <c r="X285" s="102"/>
      <c r="Z285" s="37">
        <v>44246</v>
      </c>
      <c r="AA285" s="3">
        <f t="shared" si="96"/>
        <v>73488.75</v>
      </c>
      <c r="AB285" s="43">
        <f t="shared" si="107"/>
        <v>52450.74</v>
      </c>
      <c r="AC285" s="3">
        <f t="shared" si="108"/>
        <v>21038.01</v>
      </c>
      <c r="AD285" s="38">
        <f t="shared" si="98"/>
        <v>0.40110034672532757</v>
      </c>
      <c r="AE285" s="3">
        <f>AA285-AA284</f>
        <v>-628.57000000000698</v>
      </c>
      <c r="AF285" s="38">
        <f>(AA285)/AA284-1</f>
        <v>-8.4807437721710066E-3</v>
      </c>
      <c r="AG285" s="75"/>
      <c r="AH285" s="75"/>
    </row>
    <row r="286" spans="1:34" x14ac:dyDescent="0.45">
      <c r="A286" s="37">
        <v>44249</v>
      </c>
      <c r="B286" s="3">
        <v>54496.63</v>
      </c>
      <c r="C286" s="3">
        <v>40625.15</v>
      </c>
      <c r="D286" s="3">
        <v>39450.74</v>
      </c>
      <c r="E286" s="3">
        <f t="shared" si="94"/>
        <v>15045.89</v>
      </c>
      <c r="F286" s="38">
        <f t="shared" si="95"/>
        <v>0.38138422752019352</v>
      </c>
      <c r="G286" s="41">
        <f>B286-B285</f>
        <v>-1477.4300000000003</v>
      </c>
      <c r="H286" s="38">
        <f>(B286)/B285-1</f>
        <v>-2.6394905068526375E-2</v>
      </c>
      <c r="J286" s="37">
        <v>44249</v>
      </c>
      <c r="K286" s="3">
        <v>17051.240000000002</v>
      </c>
      <c r="L286" s="58">
        <v>13000</v>
      </c>
      <c r="M286" s="43">
        <f t="shared" si="102"/>
        <v>4051.2400000000016</v>
      </c>
      <c r="N286" s="38">
        <f t="shared" si="97"/>
        <v>0.31163384615384637</v>
      </c>
      <c r="O286" s="43">
        <f t="shared" si="105"/>
        <v>-463.44999999999709</v>
      </c>
      <c r="P286" s="38">
        <f t="shared" si="106"/>
        <v>-2.6460645321155996E-2</v>
      </c>
      <c r="R286" s="37">
        <v>44249</v>
      </c>
      <c r="S286" s="103"/>
      <c r="T286" s="101"/>
      <c r="U286" s="100"/>
      <c r="V286" s="102"/>
      <c r="W286" s="100"/>
      <c r="X286" s="102"/>
      <c r="Z286" s="37">
        <v>44249</v>
      </c>
      <c r="AA286" s="3">
        <f t="shared" si="96"/>
        <v>71547.87</v>
      </c>
      <c r="AB286" s="43">
        <f t="shared" si="107"/>
        <v>52450.74</v>
      </c>
      <c r="AC286" s="3">
        <f t="shared" si="108"/>
        <v>19097.13</v>
      </c>
      <c r="AD286" s="38">
        <f t="shared" si="98"/>
        <v>0.36409648367210834</v>
      </c>
      <c r="AE286" s="3">
        <f>AA286-AA285</f>
        <v>-1940.8800000000047</v>
      </c>
      <c r="AF286" s="38">
        <f>(AA286)/AA285-1</f>
        <v>-2.6410573046894981E-2</v>
      </c>
      <c r="AG286" s="75"/>
      <c r="AH286" s="75"/>
    </row>
    <row r="287" spans="1:34" x14ac:dyDescent="0.45">
      <c r="A287" s="37">
        <v>44250</v>
      </c>
      <c r="B287" s="3">
        <v>54239.01</v>
      </c>
      <c r="C287" s="3">
        <v>40625.15</v>
      </c>
      <c r="D287" s="3">
        <v>39450.74</v>
      </c>
      <c r="E287" s="3">
        <f t="shared" si="94"/>
        <v>14788.270000000004</v>
      </c>
      <c r="F287" s="38">
        <f t="shared" si="95"/>
        <v>0.37485405850435272</v>
      </c>
      <c r="G287" s="41">
        <f>B287-B286</f>
        <v>-257.61999999999534</v>
      </c>
      <c r="H287" s="38">
        <f>(B287)/B286-1</f>
        <v>-4.7272647868317197E-3</v>
      </c>
      <c r="J287" s="37">
        <v>44250</v>
      </c>
      <c r="K287" s="3">
        <v>16970.259999999998</v>
      </c>
      <c r="L287" s="58">
        <v>13000</v>
      </c>
      <c r="M287" s="43">
        <f t="shared" si="102"/>
        <v>3970.2599999999984</v>
      </c>
      <c r="N287" s="38">
        <f t="shared" si="97"/>
        <v>0.30540461538461527</v>
      </c>
      <c r="O287" s="43">
        <f t="shared" si="105"/>
        <v>-80.980000000003201</v>
      </c>
      <c r="P287" s="38">
        <f t="shared" si="106"/>
        <v>-4.7492147198681112E-3</v>
      </c>
      <c r="R287" s="37">
        <v>44250</v>
      </c>
      <c r="S287" s="103"/>
      <c r="T287" s="101"/>
      <c r="U287" s="100"/>
      <c r="V287" s="102"/>
      <c r="W287" s="100"/>
      <c r="X287" s="102"/>
      <c r="Z287" s="37">
        <v>44250</v>
      </c>
      <c r="AA287" s="3">
        <f t="shared" si="96"/>
        <v>71209.27</v>
      </c>
      <c r="AB287" s="43">
        <f t="shared" si="107"/>
        <v>52450.74</v>
      </c>
      <c r="AC287" s="3">
        <f t="shared" si="108"/>
        <v>18758.530000000002</v>
      </c>
      <c r="AD287" s="38">
        <f t="shared" si="98"/>
        <v>0.35764090268316528</v>
      </c>
      <c r="AE287" s="3">
        <f>AA287-AA286</f>
        <v>-338.59999999999127</v>
      </c>
      <c r="AF287" s="38">
        <f>(AA287)/AA286-1</f>
        <v>-4.7324958800309957E-3</v>
      </c>
      <c r="AG287" s="75"/>
      <c r="AH287" s="75"/>
    </row>
    <row r="288" spans="1:34" x14ac:dyDescent="0.45">
      <c r="A288" s="37">
        <v>44251</v>
      </c>
      <c r="B288" s="3">
        <v>54550.79</v>
      </c>
      <c r="C288" s="47">
        <f>C287+200</f>
        <v>40825.15</v>
      </c>
      <c r="D288" s="47">
        <f>D287+200</f>
        <v>39650.74</v>
      </c>
      <c r="E288" s="47">
        <f t="shared" si="94"/>
        <v>14900.050000000003</v>
      </c>
      <c r="F288" s="38">
        <f t="shared" si="95"/>
        <v>0.37578239397297519</v>
      </c>
      <c r="G288" s="49">
        <f>B288-B287-200</f>
        <v>111.77999999999884</v>
      </c>
      <c r="H288" s="48">
        <f>(B288-200)/B287-1</f>
        <v>2.0608783235533945E-3</v>
      </c>
      <c r="J288" s="37">
        <v>44251</v>
      </c>
      <c r="K288" s="3">
        <v>17004.830000000002</v>
      </c>
      <c r="L288" s="58">
        <v>13000</v>
      </c>
      <c r="M288" s="43">
        <f t="shared" si="102"/>
        <v>4004.8300000000017</v>
      </c>
      <c r="N288" s="38">
        <f t="shared" si="97"/>
        <v>0.3080638461538463</v>
      </c>
      <c r="O288" s="43">
        <f t="shared" si="105"/>
        <v>34.570000000003347</v>
      </c>
      <c r="P288" s="38">
        <f t="shared" si="106"/>
        <v>2.0370931264461767E-3</v>
      </c>
      <c r="R288" s="37">
        <v>44251</v>
      </c>
      <c r="S288" s="103"/>
      <c r="T288" s="101"/>
      <c r="U288" s="100"/>
      <c r="V288" s="102"/>
      <c r="W288" s="100"/>
      <c r="X288" s="102"/>
      <c r="Z288" s="37">
        <v>44251</v>
      </c>
      <c r="AA288" s="3">
        <f t="shared" si="96"/>
        <v>71555.62</v>
      </c>
      <c r="AB288" s="43">
        <f t="shared" si="107"/>
        <v>52650.74</v>
      </c>
      <c r="AC288" s="3">
        <f t="shared" si="108"/>
        <v>18904.880000000005</v>
      </c>
      <c r="AD288" s="38">
        <f t="shared" si="98"/>
        <v>0.35906199988832066</v>
      </c>
      <c r="AE288" s="47">
        <f>AA288-AA287-200</f>
        <v>146.34999999999127</v>
      </c>
      <c r="AF288" s="48">
        <f>(AA288-200)/AA287-1</f>
        <v>2.0552099466824014E-3</v>
      </c>
      <c r="AG288" s="75"/>
      <c r="AH288" s="75"/>
    </row>
    <row r="289" spans="1:34" x14ac:dyDescent="0.45">
      <c r="A289" s="37">
        <v>44252</v>
      </c>
      <c r="B289" s="3">
        <v>53026.77</v>
      </c>
      <c r="C289" s="3">
        <v>40825.15</v>
      </c>
      <c r="D289" s="3">
        <v>39650.74</v>
      </c>
      <c r="E289" s="3">
        <f t="shared" si="94"/>
        <v>13376.029999999999</v>
      </c>
      <c r="F289" s="38">
        <f t="shared" si="95"/>
        <v>0.33734628912348175</v>
      </c>
      <c r="G289" s="41">
        <f>B289-B288</f>
        <v>-1524.0200000000041</v>
      </c>
      <c r="H289" s="38">
        <f>(B289)/B288-1</f>
        <v>-2.7937633900444014E-2</v>
      </c>
      <c r="J289" s="37">
        <v>44252</v>
      </c>
      <c r="K289" s="3">
        <v>16529.36</v>
      </c>
      <c r="L289" s="58">
        <v>13000</v>
      </c>
      <c r="M289" s="43">
        <f t="shared" si="102"/>
        <v>3529.3600000000006</v>
      </c>
      <c r="N289" s="38">
        <f t="shared" si="97"/>
        <v>0.2714892307692307</v>
      </c>
      <c r="O289" s="43">
        <f t="shared" si="105"/>
        <v>-475.47000000000116</v>
      </c>
      <c r="P289" s="38">
        <f t="shared" si="106"/>
        <v>-2.7960879350161116E-2</v>
      </c>
      <c r="R289" s="37">
        <v>44252</v>
      </c>
      <c r="S289" s="103"/>
      <c r="T289" s="101"/>
      <c r="U289" s="100"/>
      <c r="V289" s="102"/>
      <c r="W289" s="100"/>
      <c r="X289" s="102"/>
      <c r="Z289" s="37">
        <v>44252</v>
      </c>
      <c r="AA289" s="3">
        <f t="shared" si="96"/>
        <v>69556.13</v>
      </c>
      <c r="AB289" s="43">
        <f t="shared" si="107"/>
        <v>52650.74</v>
      </c>
      <c r="AC289" s="3">
        <f t="shared" si="108"/>
        <v>16905.39</v>
      </c>
      <c r="AD289" s="38">
        <f t="shared" si="98"/>
        <v>0.32108551560718812</v>
      </c>
      <c r="AE289" s="3">
        <f>AA289-AA288</f>
        <v>-1999.4899999999907</v>
      </c>
      <c r="AF289" s="38">
        <f>(AA289)/AA288-1</f>
        <v>-2.7943158063615248E-2</v>
      </c>
      <c r="AG289" s="75"/>
      <c r="AH289" s="75"/>
    </row>
    <row r="290" spans="1:34" x14ac:dyDescent="0.45">
      <c r="A290" s="37">
        <v>44253</v>
      </c>
      <c r="B290" s="3">
        <v>53854.080000000002</v>
      </c>
      <c r="C290" s="3">
        <v>40825.15</v>
      </c>
      <c r="D290" s="3">
        <v>39650.74</v>
      </c>
      <c r="E290" s="3">
        <f t="shared" si="94"/>
        <v>14203.340000000004</v>
      </c>
      <c r="F290" s="38">
        <f t="shared" si="95"/>
        <v>0.35821122127859417</v>
      </c>
      <c r="G290" s="41">
        <f>B290-B289</f>
        <v>827.31000000000495</v>
      </c>
      <c r="H290" s="38">
        <f>(B290)/B289-1</f>
        <v>1.5601742289790721E-2</v>
      </c>
      <c r="J290" s="37">
        <v>44253</v>
      </c>
      <c r="K290" s="3">
        <v>16786.8</v>
      </c>
      <c r="L290" s="58">
        <v>13000</v>
      </c>
      <c r="M290" s="43">
        <f t="shared" si="102"/>
        <v>3786.7999999999993</v>
      </c>
      <c r="N290" s="38">
        <f t="shared" si="97"/>
        <v>0.29129230769230774</v>
      </c>
      <c r="O290" s="43">
        <f t="shared" si="105"/>
        <v>257.43999999999869</v>
      </c>
      <c r="P290" s="38">
        <f t="shared" si="106"/>
        <v>1.5574710696602878E-2</v>
      </c>
      <c r="R290" s="37">
        <v>44253</v>
      </c>
      <c r="S290" s="103"/>
      <c r="T290" s="101"/>
      <c r="U290" s="100"/>
      <c r="V290" s="102"/>
      <c r="W290" s="100"/>
      <c r="X290" s="102"/>
      <c r="Z290" s="37">
        <v>44253</v>
      </c>
      <c r="AA290" s="3">
        <f t="shared" si="96"/>
        <v>70640.88</v>
      </c>
      <c r="AB290" s="43">
        <f t="shared" si="107"/>
        <v>52650.74</v>
      </c>
      <c r="AC290" s="3">
        <f t="shared" si="108"/>
        <v>17990.140000000003</v>
      </c>
      <c r="AD290" s="38">
        <f t="shared" si="98"/>
        <v>0.34168826497025506</v>
      </c>
      <c r="AE290" s="3">
        <f>AA290-AA289</f>
        <v>1084.75</v>
      </c>
      <c r="AF290" s="38">
        <f>(AA290)/AA289-1</f>
        <v>1.5595318485947862E-2</v>
      </c>
      <c r="AG290" s="75"/>
      <c r="AH290" s="75"/>
    </row>
    <row r="291" spans="1:34" x14ac:dyDescent="0.45">
      <c r="A291" s="37">
        <v>44256</v>
      </c>
      <c r="B291" s="3">
        <v>55098.06</v>
      </c>
      <c r="C291" s="3">
        <v>40825.15</v>
      </c>
      <c r="D291" s="3">
        <v>39650.74</v>
      </c>
      <c r="E291" s="3">
        <f t="shared" si="94"/>
        <v>15447.32</v>
      </c>
      <c r="F291" s="38">
        <f t="shared" si="95"/>
        <v>0.3895846584452145</v>
      </c>
      <c r="G291" s="41">
        <f>B291-B290</f>
        <v>1243.9799999999959</v>
      </c>
      <c r="H291" s="38">
        <f>(B291)/B290-1</f>
        <v>2.3099085528895724E-2</v>
      </c>
      <c r="J291" s="37">
        <v>44256</v>
      </c>
      <c r="K291" s="3">
        <v>17173.55</v>
      </c>
      <c r="L291" s="58">
        <v>13000</v>
      </c>
      <c r="M291" s="43">
        <f t="shared" si="102"/>
        <v>4173.5499999999993</v>
      </c>
      <c r="N291" s="38">
        <f t="shared" si="97"/>
        <v>0.32104230769230768</v>
      </c>
      <c r="O291" s="43">
        <f t="shared" si="105"/>
        <v>386.75</v>
      </c>
      <c r="P291" s="38">
        <f t="shared" si="106"/>
        <v>2.3038935353968615E-2</v>
      </c>
      <c r="R291" s="37">
        <v>44256</v>
      </c>
      <c r="S291" s="103"/>
      <c r="T291" s="101"/>
      <c r="U291" s="100"/>
      <c r="V291" s="102"/>
      <c r="W291" s="100"/>
      <c r="X291" s="102"/>
      <c r="Z291" s="37">
        <v>44256</v>
      </c>
      <c r="AA291" s="3">
        <f t="shared" si="96"/>
        <v>72271.61</v>
      </c>
      <c r="AB291" s="43">
        <f t="shared" si="107"/>
        <v>52650.74</v>
      </c>
      <c r="AC291" s="3">
        <f t="shared" si="108"/>
        <v>19620.87</v>
      </c>
      <c r="AD291" s="38">
        <f t="shared" si="98"/>
        <v>0.37266085908764057</v>
      </c>
      <c r="AE291" s="3">
        <f>AA291-AA290</f>
        <v>1630.7299999999959</v>
      </c>
      <c r="AF291" s="38">
        <f>(AA291)/AA290-1</f>
        <v>2.3084791695686668E-2</v>
      </c>
      <c r="AG291" s="75"/>
      <c r="AH291" s="75"/>
    </row>
    <row r="292" spans="1:34" x14ac:dyDescent="0.45">
      <c r="A292" s="37">
        <v>44257</v>
      </c>
      <c r="B292" s="3">
        <v>54025.06</v>
      </c>
      <c r="C292" s="3">
        <v>40825.15</v>
      </c>
      <c r="D292" s="3">
        <v>39650.74</v>
      </c>
      <c r="E292" s="3">
        <f t="shared" si="94"/>
        <v>14374.32</v>
      </c>
      <c r="F292" s="38">
        <f t="shared" si="95"/>
        <v>0.36252337282986402</v>
      </c>
      <c r="G292" s="41">
        <f>B292-B291</f>
        <v>-1073</v>
      </c>
      <c r="H292" s="38">
        <f>(B292)/B291-1</f>
        <v>-1.9474369877995668E-2</v>
      </c>
      <c r="J292" s="37">
        <v>44257</v>
      </c>
      <c r="K292" s="3">
        <v>16838.68</v>
      </c>
      <c r="L292" s="58">
        <v>13000</v>
      </c>
      <c r="M292" s="43">
        <f t="shared" si="102"/>
        <v>3838.6800000000003</v>
      </c>
      <c r="N292" s="38">
        <f t="shared" si="97"/>
        <v>0.29528307692307698</v>
      </c>
      <c r="O292" s="43">
        <f t="shared" si="105"/>
        <v>-334.86999999999898</v>
      </c>
      <c r="P292" s="38">
        <f t="shared" si="106"/>
        <v>-1.9499171691350847E-2</v>
      </c>
      <c r="R292" s="37">
        <v>44257</v>
      </c>
      <c r="S292" s="103"/>
      <c r="T292" s="101"/>
      <c r="U292" s="100"/>
      <c r="V292" s="102"/>
      <c r="W292" s="100"/>
      <c r="X292" s="102"/>
      <c r="Z292" s="37">
        <v>44257</v>
      </c>
      <c r="AA292" s="3">
        <f t="shared" si="96"/>
        <v>70863.739999999991</v>
      </c>
      <c r="AB292" s="43">
        <f t="shared" si="107"/>
        <v>52650.74</v>
      </c>
      <c r="AC292" s="3">
        <f t="shared" si="108"/>
        <v>18213</v>
      </c>
      <c r="AD292" s="38">
        <f t="shared" si="98"/>
        <v>0.34592106397744815</v>
      </c>
      <c r="AE292" s="3">
        <f>AA292-AA291</f>
        <v>-1407.8700000000099</v>
      </c>
      <c r="AF292" s="38">
        <f>(AA292)/AA291-1</f>
        <v>-1.9480263411871035E-2</v>
      </c>
      <c r="AG292" s="75"/>
      <c r="AH292" s="75"/>
    </row>
    <row r="293" spans="1:34" x14ac:dyDescent="0.45">
      <c r="A293" s="37">
        <v>44258</v>
      </c>
      <c r="B293" s="3">
        <v>52781.89</v>
      </c>
      <c r="C293" s="47">
        <f>C292+200</f>
        <v>41025.15</v>
      </c>
      <c r="D293" s="47">
        <f>D292+200</f>
        <v>39850.74</v>
      </c>
      <c r="E293" s="47">
        <f t="shared" si="94"/>
        <v>12931.150000000001</v>
      </c>
      <c r="F293" s="38">
        <f t="shared" si="95"/>
        <v>0.32448958287851126</v>
      </c>
      <c r="G293" s="49">
        <f>B293-B292-200</f>
        <v>-1443.1699999999983</v>
      </c>
      <c r="H293" s="48">
        <f>(B293-200)/B292-1</f>
        <v>-2.6712973571894172E-2</v>
      </c>
      <c r="J293" s="37">
        <v>44258</v>
      </c>
      <c r="K293" s="3">
        <v>16388.509999999998</v>
      </c>
      <c r="L293" s="58">
        <v>13000</v>
      </c>
      <c r="M293" s="43">
        <f t="shared" si="102"/>
        <v>3388.5099999999984</v>
      </c>
      <c r="N293" s="38">
        <f t="shared" si="97"/>
        <v>0.26065461538461521</v>
      </c>
      <c r="O293" s="43">
        <f t="shared" si="105"/>
        <v>-450.17000000000189</v>
      </c>
      <c r="P293" s="38">
        <f t="shared" si="106"/>
        <v>-2.6734280834364799E-2</v>
      </c>
      <c r="R293" s="37">
        <v>44258</v>
      </c>
      <c r="S293" s="103"/>
      <c r="T293" s="101"/>
      <c r="U293" s="100"/>
      <c r="V293" s="102"/>
      <c r="W293" s="100"/>
      <c r="X293" s="102"/>
      <c r="Z293" s="37">
        <v>44258</v>
      </c>
      <c r="AA293" s="43">
        <f t="shared" si="96"/>
        <v>69170.399999999994</v>
      </c>
      <c r="AB293" s="43">
        <f t="shared" si="107"/>
        <v>52850.74</v>
      </c>
      <c r="AC293" s="3">
        <f t="shared" si="108"/>
        <v>16319.66</v>
      </c>
      <c r="AD293" s="38">
        <f t="shared" si="98"/>
        <v>0.30878772936764931</v>
      </c>
      <c r="AE293" s="47">
        <f>AA293-AA292-200</f>
        <v>-1893.3399999999965</v>
      </c>
      <c r="AF293" s="48">
        <f>(AA293-200)/AA292-1</f>
        <v>-2.6718036615058671E-2</v>
      </c>
      <c r="AG293" s="75"/>
      <c r="AH293" s="75"/>
    </row>
    <row r="294" spans="1:34" x14ac:dyDescent="0.45">
      <c r="A294" s="37">
        <v>44259</v>
      </c>
      <c r="B294" s="3">
        <v>51966.21</v>
      </c>
      <c r="C294" s="3">
        <v>41025.15</v>
      </c>
      <c r="D294" s="3">
        <v>39850.74</v>
      </c>
      <c r="E294" s="3">
        <f t="shared" si="94"/>
        <v>12115.470000000001</v>
      </c>
      <c r="F294" s="38">
        <f t="shared" si="95"/>
        <v>0.30402120512693109</v>
      </c>
      <c r="G294" s="41">
        <f>B294-B293</f>
        <v>-815.68000000000029</v>
      </c>
      <c r="H294" s="38">
        <f>(B294)/B293-1</f>
        <v>-1.5453785379796026E-2</v>
      </c>
      <c r="J294" s="37">
        <v>44259</v>
      </c>
      <c r="K294" s="3">
        <v>16134.87</v>
      </c>
      <c r="L294" s="58">
        <v>13000</v>
      </c>
      <c r="M294" s="43">
        <f t="shared" si="102"/>
        <v>3134.8700000000008</v>
      </c>
      <c r="N294" s="38">
        <f t="shared" si="97"/>
        <v>0.24114384615384621</v>
      </c>
      <c r="O294" s="43">
        <f t="shared" si="105"/>
        <v>-253.6399999999976</v>
      </c>
      <c r="P294" s="38">
        <f t="shared" si="106"/>
        <v>-1.5476696783294996E-2</v>
      </c>
      <c r="R294" s="37">
        <v>44259</v>
      </c>
      <c r="S294" s="103"/>
      <c r="T294" s="101"/>
      <c r="U294" s="100"/>
      <c r="V294" s="102"/>
      <c r="W294" s="100"/>
      <c r="X294" s="102"/>
      <c r="Z294" s="37">
        <v>44259</v>
      </c>
      <c r="AA294" s="3">
        <f t="shared" si="96"/>
        <v>68101.08</v>
      </c>
      <c r="AB294" s="43">
        <f t="shared" si="107"/>
        <v>52850.74</v>
      </c>
      <c r="AC294" s="3">
        <f t="shared" si="108"/>
        <v>15250.340000000002</v>
      </c>
      <c r="AD294" s="38">
        <f t="shared" si="98"/>
        <v>0.28855490008276141</v>
      </c>
      <c r="AE294" s="3">
        <f>AA294-AA293</f>
        <v>-1069.3199999999924</v>
      </c>
      <c r="AF294" s="38">
        <f>(AA294)/AA293-1</f>
        <v>-1.5459213767738733E-2</v>
      </c>
      <c r="AG294" s="75"/>
      <c r="AH294" s="75"/>
    </row>
    <row r="295" spans="1:34" x14ac:dyDescent="0.45">
      <c r="A295" s="37">
        <v>44260</v>
      </c>
      <c r="B295" s="3">
        <v>52783.51</v>
      </c>
      <c r="C295" s="3">
        <v>41025.15</v>
      </c>
      <c r="D295" s="3">
        <v>39850.74</v>
      </c>
      <c r="E295" s="3">
        <f t="shared" si="94"/>
        <v>12932.770000000004</v>
      </c>
      <c r="F295" s="38">
        <f t="shared" si="95"/>
        <v>0.32453023457029917</v>
      </c>
      <c r="G295" s="41">
        <f>B295-B294</f>
        <v>817.30000000000291</v>
      </c>
      <c r="H295" s="38">
        <f>(B295)/B294-1</f>
        <v>1.5727527560697618E-2</v>
      </c>
      <c r="J295" s="37">
        <v>44260</v>
      </c>
      <c r="K295" s="3">
        <v>16388.21</v>
      </c>
      <c r="L295" s="58">
        <v>13000</v>
      </c>
      <c r="M295" s="43">
        <f t="shared" si="102"/>
        <v>3388.2099999999991</v>
      </c>
      <c r="N295" s="38">
        <f t="shared" si="97"/>
        <v>0.2606315384615383</v>
      </c>
      <c r="O295" s="43">
        <f t="shared" si="105"/>
        <v>253.33999999999833</v>
      </c>
      <c r="P295" s="38">
        <f t="shared" si="106"/>
        <v>1.5701397036356646E-2</v>
      </c>
      <c r="R295" s="37">
        <v>44260</v>
      </c>
      <c r="S295" s="103"/>
      <c r="T295" s="101"/>
      <c r="U295" s="100"/>
      <c r="V295" s="102"/>
      <c r="W295" s="100"/>
      <c r="X295" s="102"/>
      <c r="Z295" s="37">
        <v>44260</v>
      </c>
      <c r="AA295" s="3">
        <f t="shared" si="96"/>
        <v>69171.72</v>
      </c>
      <c r="AB295" s="43">
        <f t="shared" si="107"/>
        <v>52850.74</v>
      </c>
      <c r="AC295" s="3">
        <f t="shared" si="108"/>
        <v>16320.980000000003</v>
      </c>
      <c r="AD295" s="38">
        <f t="shared" si="98"/>
        <v>0.3088127053660934</v>
      </c>
      <c r="AE295" s="3">
        <f>AA295-AA294</f>
        <v>1070.6399999999994</v>
      </c>
      <c r="AF295" s="38">
        <f>(AA295)/AA294-1</f>
        <v>1.5721336577922074E-2</v>
      </c>
      <c r="AG295" s="75"/>
      <c r="AH295" s="75"/>
    </row>
    <row r="296" spans="1:34" x14ac:dyDescent="0.45">
      <c r="A296" s="37">
        <v>44263</v>
      </c>
      <c r="B296" s="3">
        <v>51318.31</v>
      </c>
      <c r="C296" s="3">
        <v>41025.15</v>
      </c>
      <c r="D296" s="3">
        <v>39850.74</v>
      </c>
      <c r="E296" s="3">
        <f t="shared" si="94"/>
        <v>11467.57</v>
      </c>
      <c r="F296" s="38">
        <f t="shared" si="95"/>
        <v>0.2877630377754592</v>
      </c>
      <c r="G296" s="41">
        <f>B296-B295</f>
        <v>-1465.2000000000044</v>
      </c>
      <c r="H296" s="38">
        <f>(B296)/B295-1</f>
        <v>-2.7758669326841012E-2</v>
      </c>
      <c r="J296" s="37">
        <v>44263</v>
      </c>
      <c r="K296" s="3">
        <v>15932.24</v>
      </c>
      <c r="L296" s="58">
        <v>13000</v>
      </c>
      <c r="M296" s="43">
        <f t="shared" si="102"/>
        <v>2932.24</v>
      </c>
      <c r="N296" s="38">
        <f t="shared" si="97"/>
        <v>0.22555692307692299</v>
      </c>
      <c r="O296" s="43">
        <f t="shared" si="105"/>
        <v>-455.96999999999935</v>
      </c>
      <c r="P296" s="38">
        <f t="shared" si="106"/>
        <v>-2.7823050839597463E-2</v>
      </c>
      <c r="R296" s="37">
        <v>44263</v>
      </c>
      <c r="S296" s="103"/>
      <c r="T296" s="101"/>
      <c r="U296" s="100"/>
      <c r="V296" s="102"/>
      <c r="W296" s="100"/>
      <c r="X296" s="102"/>
      <c r="Z296" s="37">
        <v>44263</v>
      </c>
      <c r="AA296" s="3">
        <f t="shared" si="96"/>
        <v>67250.55</v>
      </c>
      <c r="AB296" s="43">
        <f t="shared" si="107"/>
        <v>52850.74</v>
      </c>
      <c r="AC296" s="3">
        <f t="shared" si="108"/>
        <v>14399.81</v>
      </c>
      <c r="AD296" s="38">
        <f t="shared" si="98"/>
        <v>0.2724618425399532</v>
      </c>
      <c r="AE296" s="3">
        <f>AA296-AA295</f>
        <v>-1921.1699999999983</v>
      </c>
      <c r="AF296" s="38">
        <f>(AA296)/AA295-1</f>
        <v>-2.7773922637748472E-2</v>
      </c>
      <c r="AG296" s="75"/>
      <c r="AH296" s="75"/>
    </row>
    <row r="297" spans="1:34" x14ac:dyDescent="0.45">
      <c r="A297" s="37">
        <v>44264</v>
      </c>
      <c r="B297" s="3">
        <v>53229.54</v>
      </c>
      <c r="C297" s="3">
        <v>41025.15</v>
      </c>
      <c r="D297" s="3">
        <v>39850.74</v>
      </c>
      <c r="E297" s="3">
        <f t="shared" si="94"/>
        <v>13378.800000000003</v>
      </c>
      <c r="F297" s="38">
        <f t="shared" si="95"/>
        <v>0.33572274943953362</v>
      </c>
      <c r="G297" s="41">
        <f>B297-B296</f>
        <v>1911.2300000000032</v>
      </c>
      <c r="H297" s="38">
        <f>(B297)/B296-1</f>
        <v>3.7242652768573414E-2</v>
      </c>
      <c r="J297" s="37">
        <v>44264</v>
      </c>
      <c r="K297" s="3">
        <v>16525.23</v>
      </c>
      <c r="L297" s="58">
        <v>13000</v>
      </c>
      <c r="M297" s="43">
        <f t="shared" si="102"/>
        <v>3525.2299999999996</v>
      </c>
      <c r="N297" s="38">
        <f t="shared" si="97"/>
        <v>0.27117153846153852</v>
      </c>
      <c r="O297" s="43">
        <f t="shared" si="105"/>
        <v>592.98999999999978</v>
      </c>
      <c r="P297" s="38">
        <f t="shared" si="106"/>
        <v>3.7219499580724458E-2</v>
      </c>
      <c r="R297" s="37">
        <v>44264</v>
      </c>
      <c r="S297" s="103"/>
      <c r="T297" s="101"/>
      <c r="U297" s="100"/>
      <c r="V297" s="102"/>
      <c r="W297" s="100"/>
      <c r="X297" s="102"/>
      <c r="Z297" s="37">
        <v>44264</v>
      </c>
      <c r="AA297" s="3">
        <f t="shared" si="96"/>
        <v>69754.77</v>
      </c>
      <c r="AB297" s="43">
        <f t="shared" si="107"/>
        <v>52850.74</v>
      </c>
      <c r="AC297" s="3">
        <f t="shared" si="108"/>
        <v>16904.030000000002</v>
      </c>
      <c r="AD297" s="38">
        <f t="shared" si="98"/>
        <v>0.31984471740603837</v>
      </c>
      <c r="AE297" s="3">
        <f>AA297-AA296</f>
        <v>2504.2200000000012</v>
      </c>
      <c r="AF297" s="38">
        <f>(AA297)/AA296-1</f>
        <v>3.7237167577068186E-2</v>
      </c>
      <c r="AG297" s="75"/>
      <c r="AH297" s="75"/>
    </row>
    <row r="298" spans="1:34" x14ac:dyDescent="0.45">
      <c r="A298" s="37">
        <v>44265</v>
      </c>
      <c r="B298" s="3">
        <v>53163.68</v>
      </c>
      <c r="C298" s="47">
        <f>C297+200</f>
        <v>41225.15</v>
      </c>
      <c r="D298" s="47">
        <f>D297+200</f>
        <v>40050.74</v>
      </c>
      <c r="E298" s="47">
        <f t="shared" si="94"/>
        <v>13112.940000000002</v>
      </c>
      <c r="F298" s="38">
        <f t="shared" si="95"/>
        <v>0.32740818272021954</v>
      </c>
      <c r="G298" s="49">
        <f>B298-B297-200</f>
        <v>-265.86000000000058</v>
      </c>
      <c r="H298" s="48">
        <f>(B298-200)/B297-1</f>
        <v>-4.9945951064014338E-3</v>
      </c>
      <c r="J298" s="37">
        <v>44265</v>
      </c>
      <c r="K298" s="3">
        <v>16442.28</v>
      </c>
      <c r="L298" s="58">
        <v>13000</v>
      </c>
      <c r="M298" s="43">
        <f t="shared" si="102"/>
        <v>3442.2799999999988</v>
      </c>
      <c r="N298" s="38">
        <f t="shared" si="97"/>
        <v>0.26479076923076916</v>
      </c>
      <c r="O298" s="43">
        <f t="shared" si="105"/>
        <v>-82.950000000000728</v>
      </c>
      <c r="P298" s="38">
        <f t="shared" si="106"/>
        <v>-5.0195973066639032E-3</v>
      </c>
      <c r="R298" s="37">
        <v>44265</v>
      </c>
      <c r="S298" s="103"/>
      <c r="T298" s="101"/>
      <c r="U298" s="100"/>
      <c r="V298" s="102"/>
      <c r="W298" s="100"/>
      <c r="X298" s="102"/>
      <c r="Z298" s="37">
        <v>44265</v>
      </c>
      <c r="AA298" s="3">
        <f t="shared" si="96"/>
        <v>69605.959999999992</v>
      </c>
      <c r="AB298" s="43">
        <f t="shared" si="107"/>
        <v>53050.74</v>
      </c>
      <c r="AC298" s="3">
        <f t="shared" si="108"/>
        <v>16555.22</v>
      </c>
      <c r="AD298" s="38">
        <f t="shared" si="98"/>
        <v>0.31206388450000877</v>
      </c>
      <c r="AE298" s="47">
        <f>AA298-AA297-200</f>
        <v>-348.81000000001222</v>
      </c>
      <c r="AF298" s="48">
        <f>(AA298-200)/AA297-1</f>
        <v>-5.0005182441288376E-3</v>
      </c>
      <c r="AG298" s="75"/>
      <c r="AH298" s="75"/>
    </row>
    <row r="299" spans="1:34" x14ac:dyDescent="0.45">
      <c r="A299" s="37">
        <v>44266</v>
      </c>
      <c r="B299" s="3">
        <v>54009.85</v>
      </c>
      <c r="C299" s="3">
        <v>41225.15</v>
      </c>
      <c r="D299" s="3">
        <v>40050.74</v>
      </c>
      <c r="E299" s="3">
        <f t="shared" si="94"/>
        <v>13959.11</v>
      </c>
      <c r="F299" s="38">
        <f t="shared" si="95"/>
        <v>0.34853563255011011</v>
      </c>
      <c r="G299" s="41">
        <f>B299-B298</f>
        <v>846.16999999999825</v>
      </c>
      <c r="H299" s="38">
        <f>(B299)/B298-1</f>
        <v>1.591631730534826E-2</v>
      </c>
      <c r="J299" s="37">
        <v>44266</v>
      </c>
      <c r="K299" s="3">
        <v>16703.64</v>
      </c>
      <c r="L299" s="58">
        <v>13000</v>
      </c>
      <c r="M299" s="43">
        <f t="shared" si="102"/>
        <v>3703.6399999999994</v>
      </c>
      <c r="N299" s="38">
        <f t="shared" si="97"/>
        <v>0.28489538461538455</v>
      </c>
      <c r="O299" s="43">
        <f t="shared" si="105"/>
        <v>261.36000000000058</v>
      </c>
      <c r="P299" s="38">
        <f t="shared" si="106"/>
        <v>1.5895605718915018E-2</v>
      </c>
      <c r="R299" s="37">
        <v>44266</v>
      </c>
      <c r="S299" s="103"/>
      <c r="T299" s="101"/>
      <c r="U299" s="100"/>
      <c r="V299" s="102"/>
      <c r="W299" s="100"/>
      <c r="X299" s="102"/>
      <c r="Z299" s="37">
        <v>44266</v>
      </c>
      <c r="AA299" s="3">
        <f t="shared" si="96"/>
        <v>70713.489999999991</v>
      </c>
      <c r="AB299" s="43">
        <f t="shared" si="107"/>
        <v>53050.74</v>
      </c>
      <c r="AC299" s="3">
        <f t="shared" si="108"/>
        <v>17662.75</v>
      </c>
      <c r="AD299" s="38">
        <f t="shared" si="98"/>
        <v>0.33294069036548768</v>
      </c>
      <c r="AE299" s="3">
        <f>AA299-AA298</f>
        <v>1107.5299999999988</v>
      </c>
      <c r="AF299" s="38">
        <f>(AA299)/AA298-1</f>
        <v>1.5911424826264842E-2</v>
      </c>
      <c r="AG299" s="75"/>
      <c r="AH299" s="75"/>
    </row>
    <row r="300" spans="1:34" x14ac:dyDescent="0.45">
      <c r="A300" s="37">
        <v>44267</v>
      </c>
      <c r="B300" s="3">
        <v>53308.160000000003</v>
      </c>
      <c r="C300" s="3">
        <v>41225.15</v>
      </c>
      <c r="D300" s="3">
        <v>40050.74</v>
      </c>
      <c r="E300" s="3">
        <f t="shared" si="94"/>
        <v>13257.420000000006</v>
      </c>
      <c r="F300" s="38">
        <f t="shared" si="95"/>
        <v>0.33101560670289754</v>
      </c>
      <c r="G300" s="41">
        <f>B300-B299</f>
        <v>-701.68999999999505</v>
      </c>
      <c r="H300" s="38">
        <f>(B300)/B299-1</f>
        <v>-1.2991889442388604E-2</v>
      </c>
      <c r="J300" s="37">
        <v>44267</v>
      </c>
      <c r="K300" s="3">
        <v>16486.240000000002</v>
      </c>
      <c r="L300" s="58">
        <v>13000</v>
      </c>
      <c r="M300" s="43">
        <f t="shared" si="102"/>
        <v>3486.2400000000016</v>
      </c>
      <c r="N300" s="38">
        <f t="shared" si="97"/>
        <v>0.26817230769230771</v>
      </c>
      <c r="O300" s="43">
        <f t="shared" si="105"/>
        <v>-217.39999999999782</v>
      </c>
      <c r="P300" s="38">
        <f t="shared" si="106"/>
        <v>-1.301512724172682E-2</v>
      </c>
      <c r="R300" s="37">
        <v>44267</v>
      </c>
      <c r="S300" s="103"/>
      <c r="T300" s="101"/>
      <c r="U300" s="100"/>
      <c r="V300" s="102"/>
      <c r="W300" s="100"/>
      <c r="X300" s="102"/>
      <c r="Z300" s="37">
        <v>44267</v>
      </c>
      <c r="AA300" s="3">
        <f t="shared" si="96"/>
        <v>69794.400000000009</v>
      </c>
      <c r="AB300" s="43">
        <f t="shared" si="107"/>
        <v>53050.74</v>
      </c>
      <c r="AC300" s="3">
        <f t="shared" si="108"/>
        <v>16743.660000000007</v>
      </c>
      <c r="AD300" s="38">
        <f t="shared" si="98"/>
        <v>0.3156159555927025</v>
      </c>
      <c r="AE300" s="3">
        <f>AA300-AA299</f>
        <v>-919.08999999998196</v>
      </c>
      <c r="AF300" s="38">
        <f>(AA300)/AA299-1</f>
        <v>-1.299737857656269E-2</v>
      </c>
      <c r="AG300" s="75"/>
      <c r="AH300" s="75"/>
    </row>
    <row r="301" spans="1:34" x14ac:dyDescent="0.45">
      <c r="A301" s="37">
        <v>44270</v>
      </c>
      <c r="B301" s="3">
        <v>53912.01</v>
      </c>
      <c r="C301" s="3">
        <v>41225.15</v>
      </c>
      <c r="D301" s="3">
        <v>40050.74</v>
      </c>
      <c r="E301" s="3">
        <f t="shared" si="94"/>
        <v>13861.270000000004</v>
      </c>
      <c r="F301" s="38">
        <f t="shared" si="95"/>
        <v>0.34609273137025687</v>
      </c>
      <c r="G301" s="41">
        <f>B301-B300</f>
        <v>603.84999999999854</v>
      </c>
      <c r="H301" s="38">
        <f>(B301)/B300-1</f>
        <v>1.1327534096093439E-2</v>
      </c>
      <c r="J301" s="37">
        <v>44270</v>
      </c>
      <c r="K301" s="3">
        <v>17071.759999999998</v>
      </c>
      <c r="L301" s="57">
        <f>L300+400</f>
        <v>13400</v>
      </c>
      <c r="M301" s="43">
        <f t="shared" si="102"/>
        <v>3671.7599999999984</v>
      </c>
      <c r="N301" s="38">
        <f t="shared" si="97"/>
        <v>0.27401194029850728</v>
      </c>
      <c r="O301" s="50">
        <f>K301-K300-400</f>
        <v>185.5199999999968</v>
      </c>
      <c r="P301" s="51">
        <f>(K301-400)/K300-1</f>
        <v>1.1253020700899397E-2</v>
      </c>
      <c r="R301" s="37">
        <v>44270</v>
      </c>
      <c r="S301" s="103"/>
      <c r="T301" s="101"/>
      <c r="U301" s="100"/>
      <c r="V301" s="102"/>
      <c r="W301" s="100"/>
      <c r="X301" s="102"/>
      <c r="Z301" s="37">
        <v>44270</v>
      </c>
      <c r="AA301" s="3">
        <f t="shared" si="96"/>
        <v>70983.77</v>
      </c>
      <c r="AB301" s="50">
        <f>AB300+400</f>
        <v>53450.74</v>
      </c>
      <c r="AC301" s="3">
        <f t="shared" si="108"/>
        <v>17533.030000000002</v>
      </c>
      <c r="AD301" s="38">
        <f t="shared" si="98"/>
        <v>0.32802221260173403</v>
      </c>
      <c r="AE301" s="50">
        <f>AA301-AA300-400</f>
        <v>789.36999999999534</v>
      </c>
      <c r="AF301" s="51">
        <f>(AA301-400)/AA300-1</f>
        <v>1.1309933175154496E-2</v>
      </c>
      <c r="AG301" s="75"/>
      <c r="AH301" s="75"/>
    </row>
    <row r="302" spans="1:34" x14ac:dyDescent="0.45">
      <c r="A302" s="37">
        <v>44271</v>
      </c>
      <c r="B302" s="3">
        <v>54066.38</v>
      </c>
      <c r="C302" s="3">
        <v>41225.15</v>
      </c>
      <c r="D302" s="3">
        <v>40050.74</v>
      </c>
      <c r="E302" s="3">
        <f t="shared" si="94"/>
        <v>14015.64</v>
      </c>
      <c r="F302" s="38">
        <f t="shared" si="95"/>
        <v>0.34994709211365382</v>
      </c>
      <c r="G302" s="41">
        <f>B302-B301</f>
        <v>154.36999999999534</v>
      </c>
      <c r="H302" s="38">
        <f>(B302)/B301-1</f>
        <v>2.8633694050730352E-3</v>
      </c>
      <c r="J302" s="37">
        <v>44271</v>
      </c>
      <c r="K302" s="3">
        <v>17120.27</v>
      </c>
      <c r="L302" s="58">
        <v>13400</v>
      </c>
      <c r="M302" s="43">
        <f t="shared" si="102"/>
        <v>3720.2700000000004</v>
      </c>
      <c r="N302" s="38">
        <f t="shared" si="97"/>
        <v>0.27763208955223884</v>
      </c>
      <c r="O302" s="43">
        <f t="shared" ref="O302:O322" si="109">K302-K301</f>
        <v>48.510000000002037</v>
      </c>
      <c r="P302" s="38">
        <f t="shared" ref="P302:P322" si="110">K302/K301-1</f>
        <v>2.8415347919605871E-3</v>
      </c>
      <c r="R302" s="37">
        <v>44271</v>
      </c>
      <c r="S302" s="103"/>
      <c r="T302" s="101"/>
      <c r="U302" s="100"/>
      <c r="V302" s="102"/>
      <c r="W302" s="100"/>
      <c r="X302" s="102"/>
      <c r="Z302" s="37">
        <v>44271</v>
      </c>
      <c r="AA302" s="3">
        <f t="shared" si="96"/>
        <v>71186.649999999994</v>
      </c>
      <c r="AB302" s="43">
        <f t="shared" ref="AB302:AB322" si="111">D302+L302</f>
        <v>53450.74</v>
      </c>
      <c r="AC302" s="3">
        <f t="shared" si="108"/>
        <v>17735.91</v>
      </c>
      <c r="AD302" s="38">
        <f t="shared" si="98"/>
        <v>0.33181785696512334</v>
      </c>
      <c r="AE302" s="3">
        <f t="shared" ref="AE302:AE307" si="112">AA302-AA301</f>
        <v>202.8799999999901</v>
      </c>
      <c r="AF302" s="38">
        <f t="shared" ref="AF302:AF307" si="113">(AA302)/AA301-1</f>
        <v>2.8581181303837244E-3</v>
      </c>
      <c r="AG302" s="75"/>
      <c r="AH302" s="75"/>
    </row>
    <row r="303" spans="1:34" x14ac:dyDescent="0.45">
      <c r="A303" s="37">
        <v>44272</v>
      </c>
      <c r="B303" s="3">
        <v>54336.11</v>
      </c>
      <c r="C303" s="47">
        <f>C302+200</f>
        <v>41425.15</v>
      </c>
      <c r="D303" s="47">
        <f>D302+200</f>
        <v>40250.74</v>
      </c>
      <c r="E303" s="47">
        <f t="shared" si="94"/>
        <v>14085.370000000003</v>
      </c>
      <c r="F303" s="38">
        <f t="shared" si="95"/>
        <v>0.34994064705394234</v>
      </c>
      <c r="G303" s="49">
        <f>B303-B302-200</f>
        <v>69.730000000003201</v>
      </c>
      <c r="H303" s="48">
        <f>(B303-200)/B302-1</f>
        <v>1.2897109072218527E-3</v>
      </c>
      <c r="J303" s="37">
        <v>44272</v>
      </c>
      <c r="K303" s="3">
        <v>17141.95</v>
      </c>
      <c r="L303" s="58">
        <v>13400</v>
      </c>
      <c r="M303" s="43">
        <f t="shared" si="102"/>
        <v>3741.9500000000007</v>
      </c>
      <c r="N303" s="38">
        <f t="shared" si="97"/>
        <v>0.27925</v>
      </c>
      <c r="O303" s="43">
        <f t="shared" si="109"/>
        <v>21.680000000000291</v>
      </c>
      <c r="P303" s="38">
        <f t="shared" si="110"/>
        <v>1.2663351687793867E-3</v>
      </c>
      <c r="R303" s="37">
        <v>44272</v>
      </c>
      <c r="S303" s="103"/>
      <c r="T303" s="101"/>
      <c r="U303" s="100"/>
      <c r="V303" s="102"/>
      <c r="W303" s="100"/>
      <c r="X303" s="102"/>
      <c r="Z303" s="37">
        <v>44272</v>
      </c>
      <c r="AA303" s="3">
        <f t="shared" si="96"/>
        <v>71478.06</v>
      </c>
      <c r="AB303" s="43">
        <f t="shared" si="111"/>
        <v>53650.74</v>
      </c>
      <c r="AC303" s="3">
        <f t="shared" si="108"/>
        <v>17827.320000000003</v>
      </c>
      <c r="AD303" s="38">
        <f t="shared" si="98"/>
        <v>0.33228469914860459</v>
      </c>
      <c r="AE303" s="47">
        <f>AA303-AA302-200</f>
        <v>91.410000000003492</v>
      </c>
      <c r="AF303" s="48">
        <f>(AA303-200)/AA302-1</f>
        <v>1.2840890813095029E-3</v>
      </c>
      <c r="AG303" s="75"/>
      <c r="AH303" s="75"/>
    </row>
    <row r="304" spans="1:34" x14ac:dyDescent="0.45">
      <c r="A304" s="37">
        <v>44273</v>
      </c>
      <c r="B304" s="3">
        <v>53087.19</v>
      </c>
      <c r="C304" s="3">
        <v>41425.15</v>
      </c>
      <c r="D304" s="3">
        <v>40250.74</v>
      </c>
      <c r="E304" s="3">
        <f t="shared" si="94"/>
        <v>12836.450000000004</v>
      </c>
      <c r="F304" s="38">
        <f t="shared" si="95"/>
        <v>0.3189121491927851</v>
      </c>
      <c r="G304" s="41">
        <f>B304-B303</f>
        <v>-1248.9199999999983</v>
      </c>
      <c r="H304" s="38">
        <f>(B304)/B303-1</f>
        <v>-2.2985083032259768E-2</v>
      </c>
      <c r="J304" s="37">
        <v>44273</v>
      </c>
      <c r="K304" s="3">
        <v>16747.54</v>
      </c>
      <c r="L304" s="58">
        <v>13400</v>
      </c>
      <c r="M304" s="43">
        <f t="shared" si="102"/>
        <v>3347.5400000000009</v>
      </c>
      <c r="N304" s="38">
        <f t="shared" si="97"/>
        <v>0.24981641791044784</v>
      </c>
      <c r="O304" s="43">
        <f t="shared" si="109"/>
        <v>-394.40999999999985</v>
      </c>
      <c r="P304" s="38">
        <f t="shared" si="110"/>
        <v>-2.300846753140684E-2</v>
      </c>
      <c r="R304" s="37">
        <v>44273</v>
      </c>
      <c r="S304" s="103"/>
      <c r="T304" s="101"/>
      <c r="U304" s="100"/>
      <c r="V304" s="102"/>
      <c r="W304" s="100"/>
      <c r="X304" s="102"/>
      <c r="Z304" s="37">
        <v>44273</v>
      </c>
      <c r="AA304" s="3">
        <f t="shared" si="96"/>
        <v>69834.73000000001</v>
      </c>
      <c r="AB304" s="43">
        <f t="shared" si="111"/>
        <v>53650.74</v>
      </c>
      <c r="AC304" s="3">
        <f t="shared" si="108"/>
        <v>16183.990000000005</v>
      </c>
      <c r="AD304" s="38">
        <f t="shared" si="98"/>
        <v>0.30165455313384326</v>
      </c>
      <c r="AE304" s="3">
        <f t="shared" si="112"/>
        <v>-1643.3299999999872</v>
      </c>
      <c r="AF304" s="38">
        <f t="shared" si="113"/>
        <v>-2.299069112955765E-2</v>
      </c>
      <c r="AG304" s="75"/>
      <c r="AH304" s="75"/>
    </row>
    <row r="305" spans="1:34" x14ac:dyDescent="0.45">
      <c r="A305" s="37">
        <v>44274</v>
      </c>
      <c r="B305" s="3">
        <v>53361.09</v>
      </c>
      <c r="C305" s="3">
        <v>41425.15</v>
      </c>
      <c r="D305" s="3">
        <v>40250.74</v>
      </c>
      <c r="E305" s="3">
        <f t="shared" si="94"/>
        <v>13110.349999999999</v>
      </c>
      <c r="F305" s="38">
        <f t="shared" si="95"/>
        <v>0.32571699302919654</v>
      </c>
      <c r="G305" s="41">
        <f>B305-B304</f>
        <v>273.89999999999418</v>
      </c>
      <c r="H305" s="38">
        <f>(B305)/B304-1</f>
        <v>5.159436768078951E-3</v>
      </c>
      <c r="J305" s="37">
        <v>44274</v>
      </c>
      <c r="K305" s="3">
        <v>16833.59</v>
      </c>
      <c r="L305" s="58">
        <v>13400</v>
      </c>
      <c r="M305" s="43">
        <f t="shared" ref="M305:M336" si="114">K305-L305</f>
        <v>3433.59</v>
      </c>
      <c r="N305" s="38">
        <f t="shared" si="97"/>
        <v>0.2562380597014926</v>
      </c>
      <c r="O305" s="43">
        <f t="shared" si="109"/>
        <v>86.049999999999272</v>
      </c>
      <c r="P305" s="38">
        <f t="shared" si="110"/>
        <v>5.1380680386492461E-3</v>
      </c>
      <c r="R305" s="37">
        <v>44274</v>
      </c>
      <c r="S305" s="103"/>
      <c r="T305" s="101"/>
      <c r="U305" s="100"/>
      <c r="V305" s="102"/>
      <c r="W305" s="100"/>
      <c r="X305" s="102"/>
      <c r="Z305" s="37">
        <v>44274</v>
      </c>
      <c r="AA305" s="3">
        <f t="shared" si="96"/>
        <v>70194.679999999993</v>
      </c>
      <c r="AB305" s="43">
        <f t="shared" si="111"/>
        <v>53650.74</v>
      </c>
      <c r="AC305" s="3">
        <f t="shared" si="108"/>
        <v>16543.939999999999</v>
      </c>
      <c r="AD305" s="38">
        <f t="shared" si="98"/>
        <v>0.30836368706191175</v>
      </c>
      <c r="AE305" s="3">
        <f t="shared" si="112"/>
        <v>359.94999999998254</v>
      </c>
      <c r="AF305" s="38">
        <f t="shared" si="113"/>
        <v>5.1543121882189347E-3</v>
      </c>
      <c r="AG305" s="75"/>
      <c r="AH305" s="75"/>
    </row>
    <row r="306" spans="1:34" x14ac:dyDescent="0.45">
      <c r="A306" s="37">
        <v>44277</v>
      </c>
      <c r="B306" s="3">
        <v>54352.54</v>
      </c>
      <c r="C306" s="3">
        <v>41425.15</v>
      </c>
      <c r="D306" s="3">
        <v>40250.74</v>
      </c>
      <c r="E306" s="3">
        <f t="shared" si="94"/>
        <v>14101.800000000003</v>
      </c>
      <c r="F306" s="38">
        <f t="shared" si="95"/>
        <v>0.35034883830707231</v>
      </c>
      <c r="G306" s="41">
        <f>B306-B305</f>
        <v>991.45000000000437</v>
      </c>
      <c r="H306" s="38">
        <f>(B306)/B305-1</f>
        <v>1.8580017762006129E-2</v>
      </c>
      <c r="J306" s="37">
        <v>44277</v>
      </c>
      <c r="K306" s="3">
        <v>17145.189999999999</v>
      </c>
      <c r="L306" s="58">
        <v>13400</v>
      </c>
      <c r="M306" s="43">
        <f t="shared" si="114"/>
        <v>3745.1899999999987</v>
      </c>
      <c r="N306" s="38">
        <f t="shared" si="97"/>
        <v>0.27949179104477606</v>
      </c>
      <c r="O306" s="43">
        <f t="shared" si="109"/>
        <v>311.59999999999854</v>
      </c>
      <c r="P306" s="38">
        <f t="shared" si="110"/>
        <v>1.8510608848142152E-2</v>
      </c>
      <c r="R306" s="37">
        <v>44277</v>
      </c>
      <c r="S306" s="103"/>
      <c r="T306" s="101"/>
      <c r="U306" s="100"/>
      <c r="V306" s="102"/>
      <c r="W306" s="100"/>
      <c r="X306" s="102"/>
      <c r="Z306" s="37">
        <v>44277</v>
      </c>
      <c r="AA306" s="3">
        <f t="shared" si="96"/>
        <v>71497.73</v>
      </c>
      <c r="AB306" s="43">
        <f t="shared" si="111"/>
        <v>53650.74</v>
      </c>
      <c r="AC306" s="3">
        <f t="shared" si="108"/>
        <v>17846.990000000002</v>
      </c>
      <c r="AD306" s="38">
        <f t="shared" si="98"/>
        <v>0.3326513296927498</v>
      </c>
      <c r="AE306" s="3">
        <f t="shared" si="112"/>
        <v>1303.0500000000029</v>
      </c>
      <c r="AF306" s="38">
        <f t="shared" si="113"/>
        <v>1.8563372608864315E-2</v>
      </c>
      <c r="AG306" s="75"/>
      <c r="AH306" s="75"/>
    </row>
    <row r="307" spans="1:34" x14ac:dyDescent="0.45">
      <c r="A307" s="37">
        <v>44278</v>
      </c>
      <c r="B307" s="3">
        <v>54322.080000000002</v>
      </c>
      <c r="C307" s="3">
        <v>41425.15</v>
      </c>
      <c r="D307" s="3">
        <v>40250.74</v>
      </c>
      <c r="E307" s="3">
        <f t="shared" si="94"/>
        <v>14071.340000000004</v>
      </c>
      <c r="F307" s="38">
        <f t="shared" si="95"/>
        <v>0.34959208203377146</v>
      </c>
      <c r="G307" s="41">
        <f>B307-B306</f>
        <v>-30.459999999999127</v>
      </c>
      <c r="H307" s="38">
        <f>(B307)/B306-1</f>
        <v>-5.6041539181050926E-4</v>
      </c>
      <c r="J307" s="37">
        <v>44278</v>
      </c>
      <c r="K307" s="3">
        <v>17135.21</v>
      </c>
      <c r="L307" s="58">
        <v>13400</v>
      </c>
      <c r="M307" s="43">
        <f t="shared" si="114"/>
        <v>3735.2099999999991</v>
      </c>
      <c r="N307" s="38">
        <f t="shared" si="97"/>
        <v>0.27874701492537302</v>
      </c>
      <c r="O307" s="43">
        <f t="shared" si="109"/>
        <v>-9.9799999999995634</v>
      </c>
      <c r="P307" s="38">
        <f t="shared" si="110"/>
        <v>-5.8208745426557851E-4</v>
      </c>
      <c r="R307" s="37">
        <v>44278</v>
      </c>
      <c r="S307" s="103"/>
      <c r="T307" s="101"/>
      <c r="U307" s="100"/>
      <c r="V307" s="102"/>
      <c r="W307" s="100"/>
      <c r="X307" s="102"/>
      <c r="Z307" s="37">
        <v>44278</v>
      </c>
      <c r="AA307" s="3">
        <f t="shared" si="96"/>
        <v>71457.290000000008</v>
      </c>
      <c r="AB307" s="43">
        <f t="shared" si="111"/>
        <v>53650.74</v>
      </c>
      <c r="AC307" s="3">
        <f t="shared" si="108"/>
        <v>17806.550000000003</v>
      </c>
      <c r="AD307" s="38">
        <f t="shared" si="98"/>
        <v>0.33189756562537642</v>
      </c>
      <c r="AE307" s="3">
        <f t="shared" si="112"/>
        <v>-40.439999999987776</v>
      </c>
      <c r="AF307" s="38">
        <f t="shared" si="113"/>
        <v>-5.6561236279795146E-4</v>
      </c>
      <c r="AG307" s="75"/>
      <c r="AH307" s="75"/>
    </row>
    <row r="308" spans="1:34" x14ac:dyDescent="0.45">
      <c r="A308" s="37">
        <v>44279</v>
      </c>
      <c r="B308" s="3">
        <v>53572.17</v>
      </c>
      <c r="C308" s="47">
        <f>C307+200</f>
        <v>41625.15</v>
      </c>
      <c r="D308" s="47">
        <f>D307+200</f>
        <v>40450.74</v>
      </c>
      <c r="E308" s="47">
        <f t="shared" si="94"/>
        <v>13121.43</v>
      </c>
      <c r="F308" s="38">
        <f t="shared" si="95"/>
        <v>0.32438046868858272</v>
      </c>
      <c r="G308" s="49">
        <f>B308-B307-200</f>
        <v>-949.91000000000349</v>
      </c>
      <c r="H308" s="48">
        <f>(B308-200)/B307-1</f>
        <v>-1.748662790526434E-2</v>
      </c>
      <c r="J308" s="37">
        <v>44279</v>
      </c>
      <c r="K308" s="3">
        <v>16835.18</v>
      </c>
      <c r="L308" s="58">
        <v>13400</v>
      </c>
      <c r="M308" s="43">
        <f t="shared" si="114"/>
        <v>3435.1800000000003</v>
      </c>
      <c r="N308" s="38">
        <f t="shared" si="97"/>
        <v>0.25635671641791058</v>
      </c>
      <c r="O308" s="43">
        <f t="shared" si="109"/>
        <v>-300.02999999999884</v>
      </c>
      <c r="P308" s="38">
        <f t="shared" si="110"/>
        <v>-1.7509560723212525E-2</v>
      </c>
      <c r="R308" s="37">
        <v>44279</v>
      </c>
      <c r="S308" s="103"/>
      <c r="T308" s="101"/>
      <c r="U308" s="100"/>
      <c r="V308" s="102"/>
      <c r="W308" s="100"/>
      <c r="X308" s="102"/>
      <c r="Z308" s="37">
        <v>44279</v>
      </c>
      <c r="AA308" s="3">
        <f t="shared" si="96"/>
        <v>70407.350000000006</v>
      </c>
      <c r="AB308" s="43">
        <f t="shared" si="111"/>
        <v>53850.74</v>
      </c>
      <c r="AC308" s="3">
        <f t="shared" si="108"/>
        <v>16556.61</v>
      </c>
      <c r="AD308" s="38">
        <f t="shared" si="98"/>
        <v>0.30745371372798225</v>
      </c>
      <c r="AE308" s="47">
        <f>AA308-AA307-200</f>
        <v>-1249.9400000000023</v>
      </c>
      <c r="AF308" s="48">
        <f>(AA308-200)/AA307-1</f>
        <v>-1.7492127115372069E-2</v>
      </c>
      <c r="AG308" s="75"/>
      <c r="AH308" s="75"/>
    </row>
    <row r="309" spans="1:34" x14ac:dyDescent="0.45">
      <c r="A309" s="37">
        <v>44280</v>
      </c>
      <c r="B309" s="3">
        <v>53677.35</v>
      </c>
      <c r="C309" s="3">
        <v>41625.15</v>
      </c>
      <c r="D309" s="3">
        <v>40450.74</v>
      </c>
      <c r="E309" s="3">
        <f t="shared" si="94"/>
        <v>13226.61</v>
      </c>
      <c r="F309" s="38">
        <f t="shared" si="95"/>
        <v>0.32698066833882389</v>
      </c>
      <c r="G309" s="41">
        <f>B309-B308</f>
        <v>105.18000000000029</v>
      </c>
      <c r="H309" s="38">
        <f>(B309)/B308-1</f>
        <v>1.9633328274737405E-3</v>
      </c>
      <c r="J309" s="37">
        <v>44280</v>
      </c>
      <c r="K309" s="3">
        <v>16867.82</v>
      </c>
      <c r="L309" s="58">
        <v>13400</v>
      </c>
      <c r="M309" s="43">
        <f t="shared" si="114"/>
        <v>3467.8199999999997</v>
      </c>
      <c r="N309" s="38">
        <f t="shared" si="97"/>
        <v>0.25879253731343277</v>
      </c>
      <c r="O309" s="43">
        <f t="shared" si="109"/>
        <v>32.639999999999418</v>
      </c>
      <c r="P309" s="38">
        <f t="shared" si="110"/>
        <v>1.9387972091773342E-3</v>
      </c>
      <c r="R309" s="37">
        <v>44280</v>
      </c>
      <c r="S309" s="103"/>
      <c r="T309" s="101"/>
      <c r="U309" s="100"/>
      <c r="V309" s="102"/>
      <c r="W309" s="100"/>
      <c r="X309" s="102"/>
      <c r="Z309" s="37">
        <v>44280</v>
      </c>
      <c r="AA309" s="3">
        <f t="shared" si="96"/>
        <v>70545.17</v>
      </c>
      <c r="AB309" s="43">
        <f t="shared" si="111"/>
        <v>53850.74</v>
      </c>
      <c r="AC309" s="3">
        <f t="shared" si="108"/>
        <v>16694.43</v>
      </c>
      <c r="AD309" s="38">
        <f t="shared" si="98"/>
        <v>0.31001301003477399</v>
      </c>
      <c r="AE309" s="3">
        <f>AA309-AA308</f>
        <v>137.81999999999243</v>
      </c>
      <c r="AF309" s="38">
        <f>(AA309)/AA308-1</f>
        <v>1.9574660884125183E-3</v>
      </c>
      <c r="AG309" s="75"/>
      <c r="AH309" s="75"/>
    </row>
    <row r="310" spans="1:34" x14ac:dyDescent="0.45">
      <c r="A310" s="37">
        <v>44281</v>
      </c>
      <c r="B310" s="3">
        <v>54327.33</v>
      </c>
      <c r="C310" s="3">
        <v>41625.15</v>
      </c>
      <c r="D310" s="3">
        <v>40450.74</v>
      </c>
      <c r="E310" s="3">
        <f t="shared" si="94"/>
        <v>13876.590000000004</v>
      </c>
      <c r="F310" s="38">
        <f t="shared" si="95"/>
        <v>0.34304910120309295</v>
      </c>
      <c r="G310" s="41">
        <f>B310-B309</f>
        <v>649.9800000000032</v>
      </c>
      <c r="H310" s="38">
        <f>(B310)/B309-1</f>
        <v>1.2109018049512477E-2</v>
      </c>
      <c r="J310" s="37">
        <v>44281</v>
      </c>
      <c r="K310" s="3">
        <v>17071.7</v>
      </c>
      <c r="L310" s="58">
        <v>13400</v>
      </c>
      <c r="M310" s="43">
        <f t="shared" si="114"/>
        <v>3671.7000000000007</v>
      </c>
      <c r="N310" s="38">
        <f t="shared" si="97"/>
        <v>0.27400746268656717</v>
      </c>
      <c r="O310" s="43">
        <f t="shared" si="109"/>
        <v>203.88000000000102</v>
      </c>
      <c r="P310" s="38">
        <f t="shared" si="110"/>
        <v>1.2086920538635137E-2</v>
      </c>
      <c r="R310" s="37">
        <v>44281</v>
      </c>
      <c r="S310" s="103"/>
      <c r="T310" s="101"/>
      <c r="U310" s="100"/>
      <c r="V310" s="102"/>
      <c r="W310" s="100"/>
      <c r="X310" s="102"/>
      <c r="Z310" s="37">
        <v>44281</v>
      </c>
      <c r="AA310" s="3">
        <f t="shared" si="96"/>
        <v>71399.03</v>
      </c>
      <c r="AB310" s="43">
        <f t="shared" si="111"/>
        <v>53850.74</v>
      </c>
      <c r="AC310" s="3">
        <f t="shared" si="108"/>
        <v>17548.290000000005</v>
      </c>
      <c r="AD310" s="38">
        <f t="shared" si="98"/>
        <v>0.32586905955238499</v>
      </c>
      <c r="AE310" s="3">
        <f>AA310-AA309</f>
        <v>853.86000000000058</v>
      </c>
      <c r="AF310" s="38">
        <f>(AA310)/AA309-1</f>
        <v>1.2103734387485465E-2</v>
      </c>
      <c r="AG310" s="75"/>
      <c r="AH310" s="75"/>
    </row>
    <row r="311" spans="1:34" x14ac:dyDescent="0.45">
      <c r="A311" s="37">
        <v>44284</v>
      </c>
      <c r="B311" s="3">
        <v>54343.05</v>
      </c>
      <c r="C311" s="3">
        <v>41625.15</v>
      </c>
      <c r="D311" s="3">
        <v>40450.74</v>
      </c>
      <c r="E311" s="3">
        <f t="shared" si="94"/>
        <v>13892.310000000005</v>
      </c>
      <c r="F311" s="38">
        <f t="shared" si="95"/>
        <v>0.34343772202931278</v>
      </c>
      <c r="G311" s="41">
        <f>B311-B310</f>
        <v>15.720000000001164</v>
      </c>
      <c r="H311" s="38">
        <f>(B311)/B310-1</f>
        <v>2.8935712467381691E-4</v>
      </c>
      <c r="J311" s="37">
        <v>44284</v>
      </c>
      <c r="K311" s="3">
        <v>17075.439999999999</v>
      </c>
      <c r="L311" s="58">
        <v>13400</v>
      </c>
      <c r="M311" s="43">
        <f t="shared" si="114"/>
        <v>3675.4399999999987</v>
      </c>
      <c r="N311" s="38">
        <f t="shared" si="97"/>
        <v>0.27428656716417898</v>
      </c>
      <c r="O311" s="43">
        <f t="shared" si="109"/>
        <v>3.7399999999979627</v>
      </c>
      <c r="P311" s="38">
        <f t="shared" si="110"/>
        <v>2.1907601469095539E-4</v>
      </c>
      <c r="R311" s="37">
        <v>44284</v>
      </c>
      <c r="S311" s="103"/>
      <c r="T311" s="101"/>
      <c r="U311" s="100"/>
      <c r="V311" s="102"/>
      <c r="W311" s="100"/>
      <c r="X311" s="102"/>
      <c r="Z311" s="37">
        <v>44284</v>
      </c>
      <c r="AA311" s="3">
        <f t="shared" si="96"/>
        <v>71418.490000000005</v>
      </c>
      <c r="AB311" s="43">
        <f t="shared" si="111"/>
        <v>53850.74</v>
      </c>
      <c r="AC311" s="3">
        <f t="shared" si="108"/>
        <v>17567.750000000004</v>
      </c>
      <c r="AD311" s="38">
        <f t="shared" si="98"/>
        <v>0.32623042877405228</v>
      </c>
      <c r="AE311" s="3">
        <f>AA311-AA310</f>
        <v>19.460000000006403</v>
      </c>
      <c r="AF311" s="38">
        <f>(AA311)/AA310-1</f>
        <v>2.7255272235504613E-4</v>
      </c>
      <c r="AG311" s="75"/>
      <c r="AH311" s="75"/>
    </row>
    <row r="312" spans="1:34" x14ac:dyDescent="0.45">
      <c r="A312" s="37">
        <v>44285</v>
      </c>
      <c r="B312" s="3">
        <v>54241.37</v>
      </c>
      <c r="C312" s="3">
        <v>41625.15</v>
      </c>
      <c r="D312" s="3">
        <v>40450.74</v>
      </c>
      <c r="E312" s="3">
        <f t="shared" si="94"/>
        <v>13790.630000000005</v>
      </c>
      <c r="F312" s="38">
        <f t="shared" si="95"/>
        <v>0.34092404737218662</v>
      </c>
      <c r="G312" s="41">
        <f>B312-B311</f>
        <v>-101.68000000000029</v>
      </c>
      <c r="H312" s="38">
        <f>(B312)/B311-1</f>
        <v>-1.8710764301966831E-3</v>
      </c>
      <c r="J312" s="37">
        <v>44285</v>
      </c>
      <c r="K312" s="3">
        <v>17043.099999999999</v>
      </c>
      <c r="L312" s="58">
        <v>13400</v>
      </c>
      <c r="M312" s="43">
        <f t="shared" si="114"/>
        <v>3643.0999999999985</v>
      </c>
      <c r="N312" s="38">
        <f t="shared" si="97"/>
        <v>0.27187313432835802</v>
      </c>
      <c r="O312" s="43">
        <f t="shared" si="109"/>
        <v>-32.340000000000146</v>
      </c>
      <c r="P312" s="38">
        <f t="shared" si="110"/>
        <v>-1.8939482672188923E-3</v>
      </c>
      <c r="R312" s="37">
        <v>44285</v>
      </c>
      <c r="S312" s="103"/>
      <c r="T312" s="101"/>
      <c r="U312" s="100"/>
      <c r="V312" s="102"/>
      <c r="W312" s="100"/>
      <c r="X312" s="102"/>
      <c r="Z312" s="37">
        <v>44285</v>
      </c>
      <c r="AA312" s="3">
        <f t="shared" si="96"/>
        <v>71284.47</v>
      </c>
      <c r="AB312" s="43">
        <f t="shared" si="111"/>
        <v>53850.74</v>
      </c>
      <c r="AC312" s="3">
        <f t="shared" si="108"/>
        <v>17433.730000000003</v>
      </c>
      <c r="AD312" s="38">
        <f t="shared" si="98"/>
        <v>0.32374169788567442</v>
      </c>
      <c r="AE312" s="3">
        <f>AA312-AA311</f>
        <v>-134.02000000000407</v>
      </c>
      <c r="AF312" s="38">
        <f>(AA312)/AA311-1</f>
        <v>-1.8765448555410069E-3</v>
      </c>
      <c r="AG312" s="75"/>
      <c r="AH312" s="75"/>
    </row>
    <row r="313" spans="1:34" x14ac:dyDescent="0.45">
      <c r="A313" s="37">
        <v>44286</v>
      </c>
      <c r="B313" s="3">
        <v>54953.34</v>
      </c>
      <c r="C313" s="47">
        <f>C312+200</f>
        <v>41825.15</v>
      </c>
      <c r="D313" s="47">
        <f>D312+200</f>
        <v>40650.74</v>
      </c>
      <c r="E313" s="47">
        <f t="shared" si="94"/>
        <v>14302.599999999999</v>
      </c>
      <c r="F313" s="38">
        <f t="shared" si="95"/>
        <v>0.35184107349583305</v>
      </c>
      <c r="G313" s="49">
        <f>B313-B312-200</f>
        <v>511.96999999999389</v>
      </c>
      <c r="H313" s="48">
        <f>(B313-200)/B312-1</f>
        <v>9.4387365215884422E-3</v>
      </c>
      <c r="J313" s="37">
        <v>44286</v>
      </c>
      <c r="K313" s="3">
        <v>17203.62</v>
      </c>
      <c r="L313" s="58">
        <v>13400</v>
      </c>
      <c r="M313" s="43">
        <f t="shared" si="114"/>
        <v>3803.619999999999</v>
      </c>
      <c r="N313" s="38">
        <f t="shared" si="97"/>
        <v>0.2838522388059701</v>
      </c>
      <c r="O313" s="43">
        <f t="shared" si="109"/>
        <v>160.52000000000044</v>
      </c>
      <c r="P313" s="38">
        <f t="shared" si="110"/>
        <v>9.4184743385885561E-3</v>
      </c>
      <c r="R313" s="37">
        <v>44286</v>
      </c>
      <c r="S313" s="103"/>
      <c r="T313" s="101"/>
      <c r="U313" s="100"/>
      <c r="V313" s="102"/>
      <c r="W313" s="100"/>
      <c r="X313" s="102"/>
      <c r="Z313" s="37">
        <v>44286</v>
      </c>
      <c r="AA313" s="3">
        <f t="shared" si="96"/>
        <v>72156.959999999992</v>
      </c>
      <c r="AB313" s="43">
        <f t="shared" si="111"/>
        <v>54050.74</v>
      </c>
      <c r="AC313" s="3">
        <f t="shared" si="108"/>
        <v>18106.219999999998</v>
      </c>
      <c r="AD313" s="38">
        <f t="shared" si="98"/>
        <v>0.33498560796762433</v>
      </c>
      <c r="AE313" s="47">
        <f>AA313-AA312-200</f>
        <v>672.48999999999069</v>
      </c>
      <c r="AF313" s="48">
        <f>(AA313-200)/AA312-1</f>
        <v>9.4338921226460037E-3</v>
      </c>
      <c r="AG313" s="75"/>
      <c r="AH313" s="75"/>
    </row>
    <row r="314" spans="1:34" x14ac:dyDescent="0.45">
      <c r="A314" s="37">
        <v>44287</v>
      </c>
      <c r="B314" s="3">
        <v>55852.98</v>
      </c>
      <c r="C314" s="3">
        <v>42025.15</v>
      </c>
      <c r="D314" s="3">
        <v>40650.74</v>
      </c>
      <c r="E314" s="3">
        <f t="shared" si="94"/>
        <v>15202.240000000005</v>
      </c>
      <c r="F314" s="38">
        <f t="shared" si="95"/>
        <v>0.37397203593341732</v>
      </c>
      <c r="G314" s="41">
        <f>B314-B313</f>
        <v>899.64000000000669</v>
      </c>
      <c r="H314" s="38">
        <f>(B314)/B313-1</f>
        <v>1.6370979452750456E-2</v>
      </c>
      <c r="J314" s="37">
        <v>44287</v>
      </c>
      <c r="K314" s="3">
        <v>17484.900000000001</v>
      </c>
      <c r="L314" s="58">
        <v>13400</v>
      </c>
      <c r="M314" s="43">
        <f t="shared" si="114"/>
        <v>4084.9000000000015</v>
      </c>
      <c r="N314" s="38">
        <f t="shared" si="97"/>
        <v>0.30484328358208956</v>
      </c>
      <c r="O314" s="43">
        <f t="shared" si="109"/>
        <v>281.28000000000247</v>
      </c>
      <c r="P314" s="38">
        <f t="shared" si="110"/>
        <v>1.6350047257496003E-2</v>
      </c>
      <c r="R314" s="37">
        <v>44287</v>
      </c>
      <c r="S314" s="103"/>
      <c r="T314" s="101"/>
      <c r="U314" s="100"/>
      <c r="V314" s="102"/>
      <c r="W314" s="100"/>
      <c r="X314" s="102"/>
      <c r="Z314" s="37">
        <v>44287</v>
      </c>
      <c r="AA314" s="3">
        <f t="shared" si="96"/>
        <v>73337.88</v>
      </c>
      <c r="AB314" s="43">
        <f t="shared" si="111"/>
        <v>54050.74</v>
      </c>
      <c r="AC314" s="3">
        <f t="shared" si="108"/>
        <v>19287.140000000007</v>
      </c>
      <c r="AD314" s="38">
        <f t="shared" si="98"/>
        <v>0.35683396749054697</v>
      </c>
      <c r="AE314" s="3">
        <f>AA314-AA313</f>
        <v>1180.9200000000128</v>
      </c>
      <c r="AF314" s="38">
        <f>(AA314)/AA313-1</f>
        <v>1.6365988811058774E-2</v>
      </c>
      <c r="AG314" s="75"/>
      <c r="AH314" s="75"/>
    </row>
    <row r="315" spans="1:34" x14ac:dyDescent="0.45">
      <c r="A315" s="37">
        <v>44291</v>
      </c>
      <c r="B315" s="3">
        <v>56891.519999999997</v>
      </c>
      <c r="C315" s="3">
        <v>42025.15</v>
      </c>
      <c r="D315" s="3">
        <v>40650.74</v>
      </c>
      <c r="E315" s="3">
        <f t="shared" si="94"/>
        <v>16240.779999999999</v>
      </c>
      <c r="F315" s="38">
        <f t="shared" si="95"/>
        <v>0.39951991033865553</v>
      </c>
      <c r="G315" s="41">
        <f>B315-B314</f>
        <v>1038.5399999999936</v>
      </c>
      <c r="H315" s="38">
        <f>(B315)/B314-1</f>
        <v>1.8594173489042021E-2</v>
      </c>
      <c r="J315" s="37">
        <v>44291</v>
      </c>
      <c r="K315" s="3">
        <v>17808.39</v>
      </c>
      <c r="L315" s="58">
        <v>13400</v>
      </c>
      <c r="M315" s="43">
        <f t="shared" si="114"/>
        <v>4408.3899999999994</v>
      </c>
      <c r="N315" s="38">
        <f t="shared" si="97"/>
        <v>0.32898432835820901</v>
      </c>
      <c r="O315" s="43">
        <f t="shared" si="109"/>
        <v>323.48999999999796</v>
      </c>
      <c r="P315" s="38">
        <f t="shared" si="110"/>
        <v>1.8501106669182921E-2</v>
      </c>
      <c r="R315" s="37">
        <v>44291</v>
      </c>
      <c r="S315" s="103"/>
      <c r="T315" s="101"/>
      <c r="U315" s="100"/>
      <c r="V315" s="102"/>
      <c r="W315" s="100"/>
      <c r="X315" s="102"/>
      <c r="Z315" s="37">
        <v>44291</v>
      </c>
      <c r="AA315" s="3">
        <f t="shared" si="96"/>
        <v>74699.91</v>
      </c>
      <c r="AB315" s="43">
        <f t="shared" si="111"/>
        <v>54050.74</v>
      </c>
      <c r="AC315" s="3">
        <f t="shared" si="108"/>
        <v>20649.169999999998</v>
      </c>
      <c r="AD315" s="38">
        <f t="shared" si="98"/>
        <v>0.38203306744736532</v>
      </c>
      <c r="AE315" s="3">
        <f>AA315-AA314</f>
        <v>1362.0299999999988</v>
      </c>
      <c r="AF315" s="38">
        <f>(AA315)/AA314-1</f>
        <v>1.8571984900572547E-2</v>
      </c>
      <c r="AG315" s="75"/>
      <c r="AH315" s="75"/>
    </row>
    <row r="316" spans="1:34" x14ac:dyDescent="0.45">
      <c r="A316" s="37">
        <v>44292</v>
      </c>
      <c r="B316" s="3">
        <v>57022.14</v>
      </c>
      <c r="C316" s="3">
        <v>42025.15</v>
      </c>
      <c r="D316" s="3">
        <v>40650.74</v>
      </c>
      <c r="E316" s="3">
        <f t="shared" si="94"/>
        <v>16371.400000000001</v>
      </c>
      <c r="F316" s="38">
        <f t="shared" si="95"/>
        <v>0.4027331359773525</v>
      </c>
      <c r="G316" s="41">
        <f>B316-B315</f>
        <v>130.62000000000262</v>
      </c>
      <c r="H316" s="38">
        <f>(B316)/B315-1</f>
        <v>2.2959484998819057E-3</v>
      </c>
      <c r="J316" s="37">
        <v>44292</v>
      </c>
      <c r="K316" s="3">
        <v>17848.810000000001</v>
      </c>
      <c r="L316" s="58">
        <v>13400</v>
      </c>
      <c r="M316" s="43">
        <f t="shared" si="114"/>
        <v>4448.8100000000013</v>
      </c>
      <c r="N316" s="38">
        <f t="shared" si="97"/>
        <v>0.33200074626865672</v>
      </c>
      <c r="O316" s="43">
        <f t="shared" si="109"/>
        <v>40.420000000001892</v>
      </c>
      <c r="P316" s="38">
        <f t="shared" si="110"/>
        <v>2.2697166897176491E-3</v>
      </c>
      <c r="R316" s="37">
        <v>44292</v>
      </c>
      <c r="S316" s="103"/>
      <c r="T316" s="101"/>
      <c r="U316" s="100"/>
      <c r="V316" s="102"/>
      <c r="W316" s="100"/>
      <c r="X316" s="102"/>
      <c r="Z316" s="37">
        <v>44292</v>
      </c>
      <c r="AA316" s="3">
        <f t="shared" si="96"/>
        <v>74870.95</v>
      </c>
      <c r="AB316" s="43">
        <f t="shared" si="111"/>
        <v>54050.74</v>
      </c>
      <c r="AC316" s="3">
        <f t="shared" si="108"/>
        <v>20820.210000000003</v>
      </c>
      <c r="AD316" s="38">
        <f t="shared" si="98"/>
        <v>0.38519750145881448</v>
      </c>
      <c r="AE316" s="3">
        <f>AA316-AA315</f>
        <v>171.0399999999936</v>
      </c>
      <c r="AF316" s="38">
        <f>(AA316)/AA315-1</f>
        <v>2.289694860408753E-3</v>
      </c>
      <c r="AG316" s="75"/>
      <c r="AH316" s="75"/>
    </row>
    <row r="317" spans="1:34" x14ac:dyDescent="0.45">
      <c r="A317" s="37">
        <v>44293</v>
      </c>
      <c r="B317" s="3">
        <v>57599.66</v>
      </c>
      <c r="C317" s="47">
        <f>C316+200</f>
        <v>42225.15</v>
      </c>
      <c r="D317" s="47">
        <f>D316+200</f>
        <v>40850.74</v>
      </c>
      <c r="E317" s="47">
        <f t="shared" si="94"/>
        <v>16748.920000000006</v>
      </c>
      <c r="F317" s="38">
        <f t="shared" si="95"/>
        <v>0.41000285429345973</v>
      </c>
      <c r="G317" s="49">
        <f>B317-B316-200</f>
        <v>377.52000000000407</v>
      </c>
      <c r="H317" s="48">
        <f>(B317-200)/B316-1</f>
        <v>6.6205863196295844E-3</v>
      </c>
      <c r="J317" s="37">
        <v>44293</v>
      </c>
      <c r="K317" s="3">
        <v>17966.580000000002</v>
      </c>
      <c r="L317" s="58">
        <v>13400</v>
      </c>
      <c r="M317" s="43">
        <f t="shared" si="114"/>
        <v>4566.5800000000017</v>
      </c>
      <c r="N317" s="38">
        <f t="shared" si="97"/>
        <v>0.34078955223880603</v>
      </c>
      <c r="O317" s="43">
        <f t="shared" si="109"/>
        <v>117.77000000000044</v>
      </c>
      <c r="P317" s="38">
        <f t="shared" si="110"/>
        <v>6.598198983573722E-3</v>
      </c>
      <c r="R317" s="37">
        <v>44293</v>
      </c>
      <c r="S317" s="103"/>
      <c r="T317" s="101"/>
      <c r="U317" s="100"/>
      <c r="V317" s="102"/>
      <c r="W317" s="100"/>
      <c r="X317" s="102"/>
      <c r="Z317" s="37">
        <v>44293</v>
      </c>
      <c r="AA317" s="3">
        <f t="shared" si="96"/>
        <v>75566.240000000005</v>
      </c>
      <c r="AB317" s="43">
        <f t="shared" si="111"/>
        <v>54250.74</v>
      </c>
      <c r="AC317" s="3">
        <f t="shared" si="108"/>
        <v>21315.500000000007</v>
      </c>
      <c r="AD317" s="38">
        <f t="shared" si="98"/>
        <v>0.39290708292642651</v>
      </c>
      <c r="AE317" s="47">
        <f>AA317-AA316-200</f>
        <v>495.29000000000815</v>
      </c>
      <c r="AF317" s="48">
        <f>(AA317-200)/AA316-1</f>
        <v>6.6152493056386152E-3</v>
      </c>
      <c r="AG317" s="75"/>
      <c r="AH317" s="75"/>
    </row>
    <row r="318" spans="1:34" x14ac:dyDescent="0.45">
      <c r="A318" s="37">
        <v>44294</v>
      </c>
      <c r="B318" s="3">
        <v>57935.16</v>
      </c>
      <c r="C318" s="3">
        <v>42225.15</v>
      </c>
      <c r="D318" s="3">
        <v>40850.74</v>
      </c>
      <c r="E318" s="3">
        <f t="shared" si="94"/>
        <v>17084.420000000006</v>
      </c>
      <c r="F318" s="38">
        <f t="shared" si="95"/>
        <v>0.41821567981387875</v>
      </c>
      <c r="G318" s="41">
        <f>B318-B317</f>
        <v>335.5</v>
      </c>
      <c r="H318" s="38">
        <f>(B318)/B317-1</f>
        <v>5.8246871596117078E-3</v>
      </c>
      <c r="J318" s="37">
        <v>44294</v>
      </c>
      <c r="K318" s="3">
        <v>18070.810000000001</v>
      </c>
      <c r="L318" s="58">
        <v>13400</v>
      </c>
      <c r="M318" s="43">
        <f t="shared" si="114"/>
        <v>4670.8100000000013</v>
      </c>
      <c r="N318" s="38">
        <f t="shared" si="97"/>
        <v>0.34856791044776125</v>
      </c>
      <c r="O318" s="43">
        <f t="shared" si="109"/>
        <v>104.22999999999956</v>
      </c>
      <c r="P318" s="38">
        <f t="shared" si="110"/>
        <v>5.8013266854348711E-3</v>
      </c>
      <c r="R318" s="37">
        <v>44294</v>
      </c>
      <c r="S318" s="103"/>
      <c r="T318" s="101"/>
      <c r="U318" s="100"/>
      <c r="V318" s="102"/>
      <c r="W318" s="100"/>
      <c r="X318" s="102"/>
      <c r="Z318" s="37">
        <v>44294</v>
      </c>
      <c r="AA318" s="3">
        <f t="shared" si="96"/>
        <v>76005.97</v>
      </c>
      <c r="AB318" s="43">
        <f t="shared" si="111"/>
        <v>54250.74</v>
      </c>
      <c r="AC318" s="3">
        <f t="shared" si="108"/>
        <v>21755.230000000007</v>
      </c>
      <c r="AD318" s="38">
        <f t="shared" si="98"/>
        <v>0.4010125944825822</v>
      </c>
      <c r="AE318" s="3">
        <f>AA318-AA317</f>
        <v>439.72999999999593</v>
      </c>
      <c r="AF318" s="38">
        <f>(AA318)/AA317-1</f>
        <v>5.8191329884880183E-3</v>
      </c>
      <c r="AG318" s="75"/>
      <c r="AH318" s="75"/>
    </row>
    <row r="319" spans="1:34" x14ac:dyDescent="0.45">
      <c r="A319" s="37">
        <v>44295</v>
      </c>
      <c r="B319" s="3">
        <v>58143.03</v>
      </c>
      <c r="C319" s="3">
        <v>42225.15</v>
      </c>
      <c r="D319" s="3">
        <v>40850.74</v>
      </c>
      <c r="E319" s="3">
        <f t="shared" si="94"/>
        <v>17292.29</v>
      </c>
      <c r="F319" s="38">
        <f t="shared" si="95"/>
        <v>0.42330420452603801</v>
      </c>
      <c r="G319" s="41">
        <f>B319-B318</f>
        <v>207.86999999999534</v>
      </c>
      <c r="H319" s="38">
        <f>(B319)/B318-1</f>
        <v>3.5879766276643021E-3</v>
      </c>
      <c r="J319" s="37">
        <v>44295</v>
      </c>
      <c r="K319" s="3">
        <v>18135.240000000002</v>
      </c>
      <c r="L319" s="58">
        <v>13400</v>
      </c>
      <c r="M319" s="43">
        <f t="shared" si="114"/>
        <v>4735.2400000000016</v>
      </c>
      <c r="N319" s="38">
        <f t="shared" si="97"/>
        <v>0.35337611940298519</v>
      </c>
      <c r="O319" s="43">
        <f t="shared" si="109"/>
        <v>64.430000000000291</v>
      </c>
      <c r="P319" s="38">
        <f t="shared" si="110"/>
        <v>3.5654184842848213E-3</v>
      </c>
      <c r="R319" s="37">
        <v>44295</v>
      </c>
      <c r="S319" s="103"/>
      <c r="T319" s="101"/>
      <c r="U319" s="100"/>
      <c r="V319" s="102"/>
      <c r="W319" s="100"/>
      <c r="X319" s="102"/>
      <c r="Z319" s="37">
        <v>44295</v>
      </c>
      <c r="AA319" s="3">
        <f t="shared" si="96"/>
        <v>76278.27</v>
      </c>
      <c r="AB319" s="43">
        <f t="shared" si="111"/>
        <v>54250.74</v>
      </c>
      <c r="AC319" s="3">
        <f t="shared" si="108"/>
        <v>22027.530000000002</v>
      </c>
      <c r="AD319" s="38">
        <f t="shared" si="98"/>
        <v>0.40603188085545017</v>
      </c>
      <c r="AE319" s="3">
        <f>AA319-AA318</f>
        <v>272.30000000000291</v>
      </c>
      <c r="AF319" s="38">
        <f>(AA319)/AA318-1</f>
        <v>3.5826133131384719E-3</v>
      </c>
      <c r="AG319" s="75"/>
      <c r="AH319" s="75"/>
    </row>
    <row r="320" spans="1:34" x14ac:dyDescent="0.45">
      <c r="A320" s="37">
        <v>44298</v>
      </c>
      <c r="B320" s="3">
        <v>58196</v>
      </c>
      <c r="C320" s="3">
        <v>42225.15</v>
      </c>
      <c r="D320" s="3">
        <v>40850.74</v>
      </c>
      <c r="E320" s="3">
        <f t="shared" si="94"/>
        <v>17345.260000000002</v>
      </c>
      <c r="F320" s="38">
        <f t="shared" si="95"/>
        <v>0.42460087626319631</v>
      </c>
      <c r="G320" s="41">
        <f>B320-B319</f>
        <v>52.970000000001164</v>
      </c>
      <c r="H320" s="38">
        <f>(B320)/B319-1</f>
        <v>9.1102923256669577E-4</v>
      </c>
      <c r="J320" s="37">
        <v>44298</v>
      </c>
      <c r="K320" s="3">
        <v>18150.490000000002</v>
      </c>
      <c r="L320" s="58">
        <v>13400</v>
      </c>
      <c r="M320" s="43">
        <f t="shared" si="114"/>
        <v>4750.4900000000016</v>
      </c>
      <c r="N320" s="38">
        <f t="shared" si="97"/>
        <v>0.35451417910447769</v>
      </c>
      <c r="O320" s="43">
        <f t="shared" si="109"/>
        <v>15.25</v>
      </c>
      <c r="P320" s="38">
        <f t="shared" si="110"/>
        <v>8.4090422845251034E-4</v>
      </c>
      <c r="R320" s="37">
        <v>44298</v>
      </c>
      <c r="S320" s="103"/>
      <c r="T320" s="101"/>
      <c r="U320" s="100"/>
      <c r="V320" s="102"/>
      <c r="W320" s="100"/>
      <c r="X320" s="102"/>
      <c r="Z320" s="37">
        <v>44298</v>
      </c>
      <c r="AA320" s="3">
        <f t="shared" si="96"/>
        <v>76346.490000000005</v>
      </c>
      <c r="AB320" s="43">
        <f t="shared" si="111"/>
        <v>54250.74</v>
      </c>
      <c r="AC320" s="3">
        <f t="shared" si="108"/>
        <v>22095.750000000004</v>
      </c>
      <c r="AD320" s="38">
        <f t="shared" si="98"/>
        <v>0.40728937522326891</v>
      </c>
      <c r="AE320" s="3">
        <f>AA320-AA319</f>
        <v>68.220000000001164</v>
      </c>
      <c r="AF320" s="38">
        <f>(AA320)/AA319-1</f>
        <v>8.9435693808992411E-4</v>
      </c>
      <c r="AG320" s="75"/>
      <c r="AH320" s="75"/>
    </row>
    <row r="321" spans="1:34" x14ac:dyDescent="0.45">
      <c r="A321" s="37">
        <v>44299</v>
      </c>
      <c r="B321" s="3">
        <v>58732.32</v>
      </c>
      <c r="C321" s="3">
        <v>42225.15</v>
      </c>
      <c r="D321" s="3">
        <v>40850.74</v>
      </c>
      <c r="E321" s="3">
        <f t="shared" si="94"/>
        <v>17881.580000000002</v>
      </c>
      <c r="F321" s="38">
        <f t="shared" si="95"/>
        <v>0.43772964700272277</v>
      </c>
      <c r="G321" s="41">
        <f>B321-B320</f>
        <v>536.31999999999971</v>
      </c>
      <c r="H321" s="38">
        <f>(B321)/B320-1</f>
        <v>9.2157536600454559E-3</v>
      </c>
      <c r="J321" s="37">
        <v>44299</v>
      </c>
      <c r="K321" s="3">
        <v>18317.37</v>
      </c>
      <c r="L321" s="58">
        <v>13400</v>
      </c>
      <c r="M321" s="43">
        <f t="shared" si="114"/>
        <v>4917.369999999999</v>
      </c>
      <c r="N321" s="38">
        <f t="shared" si="97"/>
        <v>0.36696791044776123</v>
      </c>
      <c r="O321" s="43">
        <f t="shared" si="109"/>
        <v>166.87999999999738</v>
      </c>
      <c r="P321" s="38">
        <f t="shared" si="110"/>
        <v>9.1942421389172857E-3</v>
      </c>
      <c r="R321" s="37">
        <v>44299</v>
      </c>
      <c r="S321" s="103"/>
      <c r="T321" s="101"/>
      <c r="U321" s="100"/>
      <c r="V321" s="102"/>
      <c r="W321" s="100"/>
      <c r="X321" s="102"/>
      <c r="Z321" s="37">
        <v>44299</v>
      </c>
      <c r="AA321" s="3">
        <f t="shared" si="96"/>
        <v>77049.69</v>
      </c>
      <c r="AB321" s="43">
        <f t="shared" si="111"/>
        <v>54250.74</v>
      </c>
      <c r="AC321" s="3">
        <f t="shared" si="108"/>
        <v>22798.95</v>
      </c>
      <c r="AD321" s="38">
        <f t="shared" si="98"/>
        <v>0.42025141039550817</v>
      </c>
      <c r="AE321" s="3">
        <f>AA321-AA320</f>
        <v>703.19999999999709</v>
      </c>
      <c r="AF321" s="38">
        <f>(AA321)/AA320-1</f>
        <v>9.2106395461009072E-3</v>
      </c>
      <c r="AG321" s="75"/>
      <c r="AH321" s="75"/>
    </row>
    <row r="322" spans="1:34" x14ac:dyDescent="0.45">
      <c r="A322" s="37">
        <v>44300</v>
      </c>
      <c r="B322" s="3">
        <v>58118.71</v>
      </c>
      <c r="C322" s="47">
        <f>C321+200</f>
        <v>42425.15</v>
      </c>
      <c r="D322" s="47">
        <f>D321+200</f>
        <v>41050.74</v>
      </c>
      <c r="E322" s="47">
        <f t="shared" si="94"/>
        <v>17067.97</v>
      </c>
      <c r="F322" s="38">
        <f t="shared" si="95"/>
        <v>0.41577740133308194</v>
      </c>
      <c r="G322" s="49">
        <f>B322-B321-200</f>
        <v>-813.61000000000058</v>
      </c>
      <c r="H322" s="48">
        <f>(B322-200)/B321-1</f>
        <v>-1.3852849674591439E-2</v>
      </c>
      <c r="J322" s="37">
        <v>44300</v>
      </c>
      <c r="K322" s="3">
        <v>18063.22</v>
      </c>
      <c r="L322" s="58">
        <v>13400</v>
      </c>
      <c r="M322" s="43">
        <f t="shared" si="114"/>
        <v>4663.2200000000012</v>
      </c>
      <c r="N322" s="38">
        <f t="shared" si="97"/>
        <v>0.34800149253731361</v>
      </c>
      <c r="O322" s="43">
        <f t="shared" si="109"/>
        <v>-254.14999999999782</v>
      </c>
      <c r="P322" s="38">
        <f t="shared" si="110"/>
        <v>-1.3874808446845743E-2</v>
      </c>
      <c r="R322" s="37">
        <v>44300</v>
      </c>
      <c r="S322" s="103"/>
      <c r="T322" s="101"/>
      <c r="U322" s="100"/>
      <c r="V322" s="102"/>
      <c r="W322" s="100"/>
      <c r="X322" s="102"/>
      <c r="Z322" s="37">
        <v>44300</v>
      </c>
      <c r="AA322" s="3">
        <f t="shared" si="96"/>
        <v>76181.929999999993</v>
      </c>
      <c r="AB322" s="43">
        <f t="shared" si="111"/>
        <v>54450.74</v>
      </c>
      <c r="AC322" s="3">
        <f t="shared" si="108"/>
        <v>21731.190000000002</v>
      </c>
      <c r="AD322" s="38">
        <f t="shared" si="98"/>
        <v>0.39909815734368337</v>
      </c>
      <c r="AE322" s="47">
        <f>AA322-AA321-200</f>
        <v>-1067.7600000000093</v>
      </c>
      <c r="AF322" s="48">
        <f>(AA322-200)/AA321-1</f>
        <v>-1.385807003246875E-2</v>
      </c>
      <c r="AG322" s="75"/>
      <c r="AH322" s="75"/>
    </row>
    <row r="323" spans="1:34" x14ac:dyDescent="0.45">
      <c r="A323" s="37">
        <v>44301</v>
      </c>
      <c r="B323" s="3">
        <v>59125.39</v>
      </c>
      <c r="C323" s="3">
        <v>42425.15</v>
      </c>
      <c r="D323" s="3">
        <v>41050.74</v>
      </c>
      <c r="E323" s="3">
        <f t="shared" si="94"/>
        <v>18074.650000000001</v>
      </c>
      <c r="F323" s="38">
        <f t="shared" si="95"/>
        <v>0.44030022357696841</v>
      </c>
      <c r="G323" s="41">
        <f>B323-B322</f>
        <v>1006.6800000000003</v>
      </c>
      <c r="H323" s="38">
        <f>(B323)/B322-1</f>
        <v>1.7321100210242024E-2</v>
      </c>
      <c r="J323" s="37">
        <v>44301</v>
      </c>
      <c r="K323" s="3">
        <v>18775.669999999998</v>
      </c>
      <c r="L323" s="57">
        <f>L322+400</f>
        <v>13800</v>
      </c>
      <c r="M323" s="43">
        <f t="shared" si="114"/>
        <v>4975.6699999999983</v>
      </c>
      <c r="N323" s="38">
        <f t="shared" si="97"/>
        <v>0.36055579710144925</v>
      </c>
      <c r="O323" s="50">
        <f>K323-K322-400</f>
        <v>312.44999999999709</v>
      </c>
      <c r="P323" s="51">
        <f>(K323-400)/K322-1</f>
        <v>1.7297580387106937E-2</v>
      </c>
      <c r="R323" s="37">
        <v>44301</v>
      </c>
      <c r="S323" s="103"/>
      <c r="T323" s="101"/>
      <c r="U323" s="100"/>
      <c r="V323" s="102"/>
      <c r="W323" s="100"/>
      <c r="X323" s="102"/>
      <c r="Z323" s="37">
        <v>44301</v>
      </c>
      <c r="AA323" s="3">
        <f t="shared" si="96"/>
        <v>77901.06</v>
      </c>
      <c r="AB323" s="50">
        <f>AB322+400</f>
        <v>54850.74</v>
      </c>
      <c r="AC323" s="3">
        <f t="shared" si="108"/>
        <v>23050.32</v>
      </c>
      <c r="AD323" s="38">
        <f t="shared" si="98"/>
        <v>0.42023717455771803</v>
      </c>
      <c r="AE323" s="50">
        <f>AA323-AA322-400</f>
        <v>1319.1300000000047</v>
      </c>
      <c r="AF323" s="51">
        <f>(AA323-400)/AA322-1</f>
        <v>1.7315523510627928E-2</v>
      </c>
      <c r="AG323" s="75"/>
      <c r="AH323" s="75"/>
    </row>
    <row r="324" spans="1:34" x14ac:dyDescent="0.45">
      <c r="A324" s="37">
        <v>44302</v>
      </c>
      <c r="B324" s="3">
        <v>59065.88</v>
      </c>
      <c r="C324" s="3">
        <v>42425.15</v>
      </c>
      <c r="D324" s="3">
        <v>41050.74</v>
      </c>
      <c r="E324" s="3">
        <f t="shared" ref="E324:E387" si="115">B324-D324</f>
        <v>18015.14</v>
      </c>
      <c r="F324" s="38">
        <f t="shared" ref="F324:F387" si="116">B324/D324-1</f>
        <v>0.43885055421656216</v>
      </c>
      <c r="G324" s="41">
        <f>B324-B323</f>
        <v>-59.510000000002037</v>
      </c>
      <c r="H324" s="38">
        <f>(B324)/B323-1</f>
        <v>-1.0065049888043909E-3</v>
      </c>
      <c r="J324" s="37">
        <v>44302</v>
      </c>
      <c r="K324" s="3">
        <v>18756.28</v>
      </c>
      <c r="L324" s="58">
        <v>13800</v>
      </c>
      <c r="M324" s="43">
        <f t="shared" si="114"/>
        <v>4956.2799999999988</v>
      </c>
      <c r="N324" s="38">
        <f t="shared" si="97"/>
        <v>0.35915072463768105</v>
      </c>
      <c r="O324" s="43">
        <f t="shared" ref="O324:O344" si="117">K324-K323</f>
        <v>-19.389999999999418</v>
      </c>
      <c r="P324" s="38">
        <f t="shared" ref="P324:P344" si="118">K324/K323-1</f>
        <v>-1.0327194715288313E-3</v>
      </c>
      <c r="R324" s="37">
        <v>44302</v>
      </c>
      <c r="S324" s="103"/>
      <c r="T324" s="101"/>
      <c r="U324" s="100"/>
      <c r="V324" s="102"/>
      <c r="W324" s="100"/>
      <c r="X324" s="102"/>
      <c r="Z324" s="37">
        <v>44302</v>
      </c>
      <c r="AA324" s="3">
        <f t="shared" ref="AA324:AA387" si="119">B324+K324</f>
        <v>77822.16</v>
      </c>
      <c r="AB324" s="43">
        <f t="shared" ref="AB324:AB344" si="120">D324+L324</f>
        <v>54850.74</v>
      </c>
      <c r="AC324" s="3">
        <f t="shared" si="108"/>
        <v>22971.42</v>
      </c>
      <c r="AD324" s="38">
        <f t="shared" si="98"/>
        <v>0.41879872541373198</v>
      </c>
      <c r="AE324" s="3">
        <f>AA324-AA323</f>
        <v>-78.899999999994179</v>
      </c>
      <c r="AF324" s="38">
        <f>(AA324)/AA323-1</f>
        <v>-1.0128231887986949E-3</v>
      </c>
      <c r="AG324" s="75"/>
      <c r="AH324" s="75"/>
    </row>
    <row r="325" spans="1:34" x14ac:dyDescent="0.45">
      <c r="A325" s="37">
        <v>44305</v>
      </c>
      <c r="B325" s="3">
        <v>58608.14</v>
      </c>
      <c r="C325" s="3">
        <v>42425.15</v>
      </c>
      <c r="D325" s="3">
        <v>41050.74</v>
      </c>
      <c r="E325" s="3">
        <f t="shared" si="115"/>
        <v>17557.400000000001</v>
      </c>
      <c r="F325" s="38">
        <f t="shared" si="116"/>
        <v>0.42769996350857498</v>
      </c>
      <c r="G325" s="41">
        <f>B325-B324</f>
        <v>-457.73999999999796</v>
      </c>
      <c r="H325" s="38">
        <f>(B325)/B324-1</f>
        <v>-7.74965174479747E-3</v>
      </c>
      <c r="J325" s="37">
        <v>44305</v>
      </c>
      <c r="K325" s="3">
        <v>18609.66</v>
      </c>
      <c r="L325" s="58">
        <v>13800</v>
      </c>
      <c r="M325" s="43">
        <f t="shared" si="114"/>
        <v>4809.66</v>
      </c>
      <c r="N325" s="38">
        <f t="shared" ref="N325:N388" si="121">K325/L325-1</f>
        <v>0.34852608695652165</v>
      </c>
      <c r="O325" s="43">
        <f t="shared" si="117"/>
        <v>-146.61999999999898</v>
      </c>
      <c r="P325" s="38">
        <f t="shared" si="118"/>
        <v>-7.8171151209087686E-3</v>
      </c>
      <c r="R325" s="37">
        <v>44305</v>
      </c>
      <c r="S325" s="103"/>
      <c r="T325" s="101"/>
      <c r="U325" s="100"/>
      <c r="V325" s="102"/>
      <c r="W325" s="100"/>
      <c r="X325" s="102"/>
      <c r="Z325" s="37">
        <v>44305</v>
      </c>
      <c r="AA325" s="3">
        <f t="shared" si="119"/>
        <v>77217.8</v>
      </c>
      <c r="AB325" s="43">
        <f t="shared" si="120"/>
        <v>54850.74</v>
      </c>
      <c r="AC325" s="3">
        <f t="shared" si="108"/>
        <v>22367.06</v>
      </c>
      <c r="AD325" s="38">
        <f t="shared" ref="AD325:AD388" si="122">(AA325)/(AB325)-1</f>
        <v>0.40778046020892345</v>
      </c>
      <c r="AE325" s="3">
        <f>AA325-AA324</f>
        <v>-604.36000000000058</v>
      </c>
      <c r="AF325" s="38">
        <f>(AA325)/AA324-1</f>
        <v>-7.765911406211301E-3</v>
      </c>
      <c r="AG325" s="75"/>
      <c r="AH325" s="75"/>
    </row>
    <row r="326" spans="1:34" x14ac:dyDescent="0.45">
      <c r="A326" s="37">
        <v>44306</v>
      </c>
      <c r="B326" s="3">
        <v>58578.81</v>
      </c>
      <c r="C326" s="3">
        <v>42425.15</v>
      </c>
      <c r="D326" s="3">
        <v>41050.74</v>
      </c>
      <c r="E326" s="3">
        <f t="shared" si="115"/>
        <v>17528.07</v>
      </c>
      <c r="F326" s="38">
        <f t="shared" si="116"/>
        <v>0.42698548186951069</v>
      </c>
      <c r="G326" s="41">
        <f>B326-B325</f>
        <v>-29.330000000001746</v>
      </c>
      <c r="H326" s="38">
        <f>(B326)/B325-1</f>
        <v>-5.0044243001057254E-4</v>
      </c>
      <c r="J326" s="37">
        <v>44306</v>
      </c>
      <c r="K326" s="3">
        <v>18599.96</v>
      </c>
      <c r="L326" s="58">
        <v>13800</v>
      </c>
      <c r="M326" s="43">
        <f t="shared" si="114"/>
        <v>4799.9599999999991</v>
      </c>
      <c r="N326" s="38">
        <f t="shared" si="121"/>
        <v>0.34782318840579696</v>
      </c>
      <c r="O326" s="43">
        <f t="shared" si="117"/>
        <v>-9.7000000000007276</v>
      </c>
      <c r="P326" s="38">
        <f t="shared" si="118"/>
        <v>-5.2123467059583817E-4</v>
      </c>
      <c r="R326" s="37">
        <v>44306</v>
      </c>
      <c r="S326" s="103"/>
      <c r="T326" s="101"/>
      <c r="U326" s="100"/>
      <c r="V326" s="102"/>
      <c r="W326" s="100"/>
      <c r="X326" s="102"/>
      <c r="Z326" s="37">
        <v>44306</v>
      </c>
      <c r="AA326" s="3">
        <f t="shared" si="119"/>
        <v>77178.76999999999</v>
      </c>
      <c r="AB326" s="43">
        <f t="shared" si="120"/>
        <v>54850.74</v>
      </c>
      <c r="AC326" s="3">
        <f t="shared" si="108"/>
        <v>22328.03</v>
      </c>
      <c r="AD326" s="38">
        <f t="shared" si="122"/>
        <v>0.40706889278066249</v>
      </c>
      <c r="AE326" s="3">
        <f>AA326-AA325</f>
        <v>-39.030000000013388</v>
      </c>
      <c r="AF326" s="38">
        <f>(AA326)/AA325-1</f>
        <v>-5.05453405821088E-4</v>
      </c>
      <c r="AG326" s="75"/>
      <c r="AH326" s="75"/>
    </row>
    <row r="327" spans="1:34" x14ac:dyDescent="0.45">
      <c r="A327" s="37">
        <v>44307</v>
      </c>
      <c r="B327" s="3">
        <v>58745.56</v>
      </c>
      <c r="C327" s="47">
        <f>C326+200</f>
        <v>42625.15</v>
      </c>
      <c r="D327" s="47">
        <f>D326+200</f>
        <v>41250.74</v>
      </c>
      <c r="E327" s="47">
        <f t="shared" si="115"/>
        <v>17494.82</v>
      </c>
      <c r="F327" s="38">
        <f t="shared" si="116"/>
        <v>0.42410924022211471</v>
      </c>
      <c r="G327" s="49">
        <f>B327-B326-200</f>
        <v>-33.25</v>
      </c>
      <c r="H327" s="48">
        <f>(B327-200)/B326-1</f>
        <v>-5.6761139394945204E-4</v>
      </c>
      <c r="J327" s="37">
        <v>44307</v>
      </c>
      <c r="K327" s="3">
        <v>18588.95</v>
      </c>
      <c r="L327" s="58">
        <v>13800</v>
      </c>
      <c r="M327" s="43">
        <f t="shared" si="114"/>
        <v>4788.9500000000007</v>
      </c>
      <c r="N327" s="38">
        <f t="shared" si="121"/>
        <v>0.34702536231884062</v>
      </c>
      <c r="O327" s="43">
        <f t="shared" si="117"/>
        <v>-11.009999999998399</v>
      </c>
      <c r="P327" s="38">
        <f t="shared" si="118"/>
        <v>-5.9193675685320635E-4</v>
      </c>
      <c r="R327" s="37">
        <v>44307</v>
      </c>
      <c r="S327" s="103"/>
      <c r="T327" s="101"/>
      <c r="U327" s="100"/>
      <c r="V327" s="102"/>
      <c r="W327" s="100"/>
      <c r="X327" s="102"/>
      <c r="Z327" s="37">
        <v>44307</v>
      </c>
      <c r="AA327" s="3">
        <f t="shared" si="119"/>
        <v>77334.509999999995</v>
      </c>
      <c r="AB327" s="43">
        <f t="shared" si="120"/>
        <v>55050.74</v>
      </c>
      <c r="AC327" s="3">
        <f t="shared" si="108"/>
        <v>22283.77</v>
      </c>
      <c r="AD327" s="38">
        <f t="shared" si="122"/>
        <v>0.40478602104167893</v>
      </c>
      <c r="AE327" s="47">
        <f>AA327-AA326-200</f>
        <v>-44.259999999994761</v>
      </c>
      <c r="AF327" s="48">
        <f>(AA327-200)/AA326-1</f>
        <v>-5.7347376746219592E-4</v>
      </c>
      <c r="AG327" s="75"/>
      <c r="AH327" s="75"/>
    </row>
    <row r="328" spans="1:34" x14ac:dyDescent="0.45">
      <c r="A328" s="37">
        <v>44308</v>
      </c>
      <c r="B328" s="3">
        <v>58057.63</v>
      </c>
      <c r="C328" s="3">
        <v>42625.15</v>
      </c>
      <c r="D328" s="3">
        <v>41250.74</v>
      </c>
      <c r="E328" s="3">
        <f t="shared" si="115"/>
        <v>16806.89</v>
      </c>
      <c r="F328" s="38">
        <f t="shared" si="116"/>
        <v>0.40743244848456062</v>
      </c>
      <c r="G328" s="41">
        <f>B328-B327</f>
        <v>-687.93000000000029</v>
      </c>
      <c r="H328" s="38">
        <f>(B328)/B327-1</f>
        <v>-1.1710331810608321E-2</v>
      </c>
      <c r="J328" s="37">
        <v>44308</v>
      </c>
      <c r="K328" s="3">
        <v>18370.87</v>
      </c>
      <c r="L328" s="58">
        <v>13800</v>
      </c>
      <c r="M328" s="43">
        <f t="shared" si="114"/>
        <v>4570.869999999999</v>
      </c>
      <c r="N328" s="38">
        <f t="shared" si="121"/>
        <v>0.33122246376811582</v>
      </c>
      <c r="O328" s="43">
        <f t="shared" si="117"/>
        <v>-218.08000000000175</v>
      </c>
      <c r="P328" s="38">
        <f t="shared" si="118"/>
        <v>-1.1731700822262825E-2</v>
      </c>
      <c r="R328" s="37">
        <v>44308</v>
      </c>
      <c r="S328" s="103"/>
      <c r="T328" s="101"/>
      <c r="U328" s="100"/>
      <c r="V328" s="102"/>
      <c r="W328" s="100"/>
      <c r="X328" s="102"/>
      <c r="Z328" s="37">
        <v>44308</v>
      </c>
      <c r="AA328" s="3">
        <f t="shared" si="119"/>
        <v>76428.5</v>
      </c>
      <c r="AB328" s="43">
        <f t="shared" si="120"/>
        <v>55050.74</v>
      </c>
      <c r="AC328" s="3">
        <f t="shared" si="108"/>
        <v>21377.759999999998</v>
      </c>
      <c r="AD328" s="38">
        <f t="shared" si="122"/>
        <v>0.38832829495116683</v>
      </c>
      <c r="AE328" s="3">
        <f>AA328-AA327</f>
        <v>-906.00999999999476</v>
      </c>
      <c r="AF328" s="38">
        <f>(AA328)/AA327-1</f>
        <v>-1.1715468294814291E-2</v>
      </c>
      <c r="AG328" s="75"/>
      <c r="AH328" s="75"/>
    </row>
    <row r="329" spans="1:34" x14ac:dyDescent="0.45">
      <c r="A329" s="37">
        <v>44309</v>
      </c>
      <c r="B329" s="3">
        <v>58697.75</v>
      </c>
      <c r="C329" s="3">
        <v>42625.15</v>
      </c>
      <c r="D329" s="3">
        <v>41250.74</v>
      </c>
      <c r="E329" s="3">
        <f t="shared" si="115"/>
        <v>17447.010000000002</v>
      </c>
      <c r="F329" s="38">
        <f t="shared" si="116"/>
        <v>0.42295023071101268</v>
      </c>
      <c r="G329" s="41">
        <f>B329-B328</f>
        <v>640.12000000000262</v>
      </c>
      <c r="H329" s="38">
        <f>(B329)/B328-1</f>
        <v>1.1025596463376086E-2</v>
      </c>
      <c r="J329" s="37">
        <v>44309</v>
      </c>
      <c r="K329" s="3">
        <v>18572.990000000002</v>
      </c>
      <c r="L329" s="58">
        <v>13800</v>
      </c>
      <c r="M329" s="43">
        <f t="shared" si="114"/>
        <v>4772.9900000000016</v>
      </c>
      <c r="N329" s="38">
        <f t="shared" si="121"/>
        <v>0.34586884057971035</v>
      </c>
      <c r="O329" s="43">
        <f t="shared" si="117"/>
        <v>202.12000000000262</v>
      </c>
      <c r="P329" s="38">
        <f t="shared" si="118"/>
        <v>1.1002200766757619E-2</v>
      </c>
      <c r="R329" s="37">
        <v>44309</v>
      </c>
      <c r="S329" s="103"/>
      <c r="T329" s="101"/>
      <c r="U329" s="100"/>
      <c r="V329" s="102"/>
      <c r="W329" s="100"/>
      <c r="X329" s="102"/>
      <c r="Z329" s="37">
        <v>44309</v>
      </c>
      <c r="AA329" s="3">
        <f t="shared" si="119"/>
        <v>77270.740000000005</v>
      </c>
      <c r="AB329" s="43">
        <f t="shared" si="120"/>
        <v>55050.74</v>
      </c>
      <c r="AC329" s="3">
        <f t="shared" si="108"/>
        <v>22220.000000000004</v>
      </c>
      <c r="AD329" s="38">
        <f t="shared" si="122"/>
        <v>0.40362763515985445</v>
      </c>
      <c r="AE329" s="3">
        <f>AA329-AA328</f>
        <v>842.24000000000524</v>
      </c>
      <c r="AF329" s="38">
        <f>(AA329)/AA328-1</f>
        <v>1.1019972915862652E-2</v>
      </c>
      <c r="AG329" s="75"/>
      <c r="AH329" s="75"/>
    </row>
    <row r="330" spans="1:34" x14ac:dyDescent="0.45">
      <c r="A330" s="37">
        <v>44312</v>
      </c>
      <c r="B330" s="3">
        <v>58674.16</v>
      </c>
      <c r="C330" s="3">
        <v>42625.15</v>
      </c>
      <c r="D330" s="3">
        <v>41250.74</v>
      </c>
      <c r="E330" s="3">
        <f t="shared" si="115"/>
        <v>17423.420000000006</v>
      </c>
      <c r="F330" s="38">
        <f t="shared" si="116"/>
        <v>0.42237836218210889</v>
      </c>
      <c r="G330" s="41">
        <f>B330-B329</f>
        <v>-23.589999999996508</v>
      </c>
      <c r="H330" s="38">
        <f>(B330)/B329-1</f>
        <v>-4.0188933988094533E-4</v>
      </c>
      <c r="J330" s="37">
        <v>44312</v>
      </c>
      <c r="K330" s="3">
        <v>18564.23</v>
      </c>
      <c r="L330" s="58">
        <v>13800</v>
      </c>
      <c r="M330" s="43">
        <f t="shared" si="114"/>
        <v>4764.2299999999996</v>
      </c>
      <c r="N330" s="38">
        <f t="shared" si="121"/>
        <v>0.34523405797101447</v>
      </c>
      <c r="O330" s="43">
        <f t="shared" si="117"/>
        <v>-8.7600000000020373</v>
      </c>
      <c r="P330" s="38">
        <f t="shared" si="118"/>
        <v>-4.7165265258863887E-4</v>
      </c>
      <c r="R330" s="37">
        <v>44312</v>
      </c>
      <c r="S330" s="103"/>
      <c r="T330" s="101"/>
      <c r="U330" s="100"/>
      <c r="V330" s="102"/>
      <c r="W330" s="100"/>
      <c r="X330" s="102"/>
      <c r="Z330" s="37">
        <v>44312</v>
      </c>
      <c r="AA330" s="3">
        <f t="shared" si="119"/>
        <v>77238.39</v>
      </c>
      <c r="AB330" s="43">
        <f t="shared" si="120"/>
        <v>55050.74</v>
      </c>
      <c r="AC330" s="3">
        <f t="shared" si="108"/>
        <v>22187.650000000005</v>
      </c>
      <c r="AD330" s="38">
        <f t="shared" si="122"/>
        <v>0.40303999546600111</v>
      </c>
      <c r="AE330" s="3">
        <f>AA330-AA329</f>
        <v>-32.350000000005821</v>
      </c>
      <c r="AF330" s="38">
        <f>(AA330)/AA329-1</f>
        <v>-4.186578257178164E-4</v>
      </c>
      <c r="AG330" s="75"/>
      <c r="AH330" s="75"/>
    </row>
    <row r="331" spans="1:34" x14ac:dyDescent="0.45">
      <c r="A331" s="37">
        <v>44313</v>
      </c>
      <c r="B331" s="3">
        <v>58399.15</v>
      </c>
      <c r="C331" s="3">
        <v>42625.15</v>
      </c>
      <c r="D331" s="3">
        <v>41250.74</v>
      </c>
      <c r="E331" s="3">
        <f t="shared" si="115"/>
        <v>17148.410000000003</v>
      </c>
      <c r="F331" s="38">
        <f t="shared" si="116"/>
        <v>0.41571157268936276</v>
      </c>
      <c r="G331" s="41">
        <f>B331-B330</f>
        <v>-275.01000000000204</v>
      </c>
      <c r="H331" s="38">
        <f>(B331)/B330-1</f>
        <v>-4.6870717876489332E-3</v>
      </c>
      <c r="J331" s="37">
        <v>44313</v>
      </c>
      <c r="K331" s="3">
        <v>18476.810000000001</v>
      </c>
      <c r="L331" s="58">
        <v>13800</v>
      </c>
      <c r="M331" s="43">
        <f t="shared" si="114"/>
        <v>4676.8100000000013</v>
      </c>
      <c r="N331" s="38">
        <f t="shared" si="121"/>
        <v>0.33889927536231901</v>
      </c>
      <c r="O331" s="43">
        <f t="shared" si="117"/>
        <v>-87.419999999998254</v>
      </c>
      <c r="P331" s="38">
        <f t="shared" si="118"/>
        <v>-4.7090560718111574E-3</v>
      </c>
      <c r="R331" s="37">
        <v>44313</v>
      </c>
      <c r="S331" s="103"/>
      <c r="T331" s="101"/>
      <c r="U331" s="100"/>
      <c r="V331" s="102"/>
      <c r="W331" s="100"/>
      <c r="X331" s="102"/>
      <c r="Z331" s="37">
        <v>44313</v>
      </c>
      <c r="AA331" s="3">
        <f t="shared" si="119"/>
        <v>76875.960000000006</v>
      </c>
      <c r="AB331" s="43">
        <f t="shared" si="120"/>
        <v>55050.74</v>
      </c>
      <c r="AC331" s="3">
        <f t="shared" si="108"/>
        <v>21825.220000000005</v>
      </c>
      <c r="AD331" s="38">
        <f t="shared" si="122"/>
        <v>0.39645643273823405</v>
      </c>
      <c r="AE331" s="3">
        <f>AA331-AA330</f>
        <v>-362.42999999999302</v>
      </c>
      <c r="AF331" s="38">
        <f>(AA331)/AA330-1</f>
        <v>-4.6923557054981968E-3</v>
      </c>
      <c r="AG331" s="75"/>
      <c r="AH331" s="75"/>
    </row>
    <row r="332" spans="1:34" x14ac:dyDescent="0.45">
      <c r="A332" s="37">
        <v>44314</v>
      </c>
      <c r="B332" s="3">
        <v>58071.37</v>
      </c>
      <c r="C332" s="47">
        <f>C331+200</f>
        <v>42825.15</v>
      </c>
      <c r="D332" s="47">
        <f>D331+200</f>
        <v>41450.74</v>
      </c>
      <c r="E332" s="47">
        <f t="shared" si="115"/>
        <v>16620.630000000005</v>
      </c>
      <c r="F332" s="38">
        <f t="shared" si="116"/>
        <v>0.40097305862332022</v>
      </c>
      <c r="G332" s="49">
        <f>B332-B331-200</f>
        <v>-527.77999999999884</v>
      </c>
      <c r="H332" s="48">
        <f>(B332-200)/B331-1</f>
        <v>-9.0374603055010105E-3</v>
      </c>
      <c r="J332" s="37">
        <v>44314</v>
      </c>
      <c r="K332" s="3">
        <v>18308.86</v>
      </c>
      <c r="L332" s="58">
        <v>13800</v>
      </c>
      <c r="M332" s="43">
        <f t="shared" si="114"/>
        <v>4508.8600000000006</v>
      </c>
      <c r="N332" s="38">
        <f t="shared" si="121"/>
        <v>0.32672898550724638</v>
      </c>
      <c r="O332" s="43">
        <f t="shared" si="117"/>
        <v>-167.95000000000073</v>
      </c>
      <c r="P332" s="38">
        <f t="shared" si="118"/>
        <v>-9.0897725310808974E-3</v>
      </c>
      <c r="R332" s="37">
        <v>44314</v>
      </c>
      <c r="S332" s="103"/>
      <c r="T332" s="101"/>
      <c r="U332" s="100"/>
      <c r="V332" s="102"/>
      <c r="W332" s="100"/>
      <c r="X332" s="102"/>
      <c r="Z332" s="37">
        <v>44314</v>
      </c>
      <c r="AA332" s="3">
        <f t="shared" si="119"/>
        <v>76380.23000000001</v>
      </c>
      <c r="AB332" s="43">
        <f t="shared" si="120"/>
        <v>55250.74</v>
      </c>
      <c r="AC332" s="3">
        <f t="shared" si="108"/>
        <v>21129.490000000005</v>
      </c>
      <c r="AD332" s="38">
        <f t="shared" si="122"/>
        <v>0.38242908601767178</v>
      </c>
      <c r="AE332" s="47">
        <f>AA332-AA331-200</f>
        <v>-695.72999999999593</v>
      </c>
      <c r="AF332" s="48">
        <f>(AA332-200)/AA331-1</f>
        <v>-9.0500333264130761E-3</v>
      </c>
      <c r="AG332" s="75"/>
      <c r="AH332" s="75"/>
    </row>
    <row r="333" spans="1:34" s="66" customFormat="1" x14ac:dyDescent="0.45">
      <c r="A333" s="65">
        <v>44315</v>
      </c>
      <c r="B333" s="66">
        <v>57688.22</v>
      </c>
      <c r="C333" s="66">
        <v>42825.15</v>
      </c>
      <c r="D333" s="66">
        <v>41450.74</v>
      </c>
      <c r="E333" s="66">
        <f t="shared" si="115"/>
        <v>16237.480000000003</v>
      </c>
      <c r="F333" s="38">
        <f t="shared" si="116"/>
        <v>0.39172955657727715</v>
      </c>
      <c r="G333" s="68">
        <f>B333-B332</f>
        <v>-383.15000000000146</v>
      </c>
      <c r="H333" s="67">
        <f>(B333)/B332-1</f>
        <v>-6.5979156338140665E-3</v>
      </c>
      <c r="J333" s="65">
        <v>44315</v>
      </c>
      <c r="K333" s="66">
        <v>18187.650000000001</v>
      </c>
      <c r="L333" s="69">
        <v>13800</v>
      </c>
      <c r="M333" s="70">
        <f t="shared" si="114"/>
        <v>4387.6500000000015</v>
      </c>
      <c r="N333" s="38">
        <f t="shared" si="121"/>
        <v>0.31794565217391324</v>
      </c>
      <c r="O333" s="70">
        <f t="shared" si="117"/>
        <v>-121.20999999999913</v>
      </c>
      <c r="P333" s="67">
        <f t="shared" si="118"/>
        <v>-6.620292033474473E-3</v>
      </c>
      <c r="R333" s="65">
        <v>44315</v>
      </c>
      <c r="S333" s="103"/>
      <c r="T333" s="101"/>
      <c r="U333" s="100"/>
      <c r="V333" s="102"/>
      <c r="W333" s="100"/>
      <c r="X333" s="102"/>
      <c r="Z333" s="65">
        <v>44315</v>
      </c>
      <c r="AA333" s="66">
        <f t="shared" si="119"/>
        <v>75875.87</v>
      </c>
      <c r="AB333" s="70">
        <f t="shared" si="120"/>
        <v>55250.74</v>
      </c>
      <c r="AC333" s="3">
        <f t="shared" si="108"/>
        <v>20625.130000000005</v>
      </c>
      <c r="AD333" s="38">
        <f t="shared" si="122"/>
        <v>0.37330052049981588</v>
      </c>
      <c r="AE333" s="66">
        <f>AA333-AA332</f>
        <v>-504.36000000001513</v>
      </c>
      <c r="AF333" s="67">
        <f>(AA333)/AA332-1</f>
        <v>-6.6032794088209945E-3</v>
      </c>
      <c r="AG333" s="75"/>
      <c r="AH333" s="75"/>
    </row>
    <row r="334" spans="1:34" s="66" customFormat="1" x14ac:dyDescent="0.45">
      <c r="A334" s="65">
        <v>44316</v>
      </c>
      <c r="B334" s="66">
        <v>57688.22</v>
      </c>
      <c r="C334" s="66">
        <v>42825.15</v>
      </c>
      <c r="D334" s="66">
        <v>41450.74</v>
      </c>
      <c r="E334" s="66">
        <f t="shared" si="115"/>
        <v>16237.480000000003</v>
      </c>
      <c r="F334" s="38">
        <f t="shared" si="116"/>
        <v>0.39172955657727715</v>
      </c>
      <c r="G334" s="68">
        <f>B334-B333</f>
        <v>0</v>
      </c>
      <c r="H334" s="67">
        <f>(B334)/B333-1</f>
        <v>0</v>
      </c>
      <c r="J334" s="65">
        <v>44316</v>
      </c>
      <c r="K334" s="66">
        <v>18187.650000000001</v>
      </c>
      <c r="L334" s="69">
        <v>13800</v>
      </c>
      <c r="M334" s="70">
        <f t="shared" si="114"/>
        <v>4387.6500000000015</v>
      </c>
      <c r="N334" s="38">
        <f t="shared" si="121"/>
        <v>0.31794565217391324</v>
      </c>
      <c r="O334" s="70">
        <f t="shared" si="117"/>
        <v>0</v>
      </c>
      <c r="P334" s="67">
        <f t="shared" si="118"/>
        <v>0</v>
      </c>
      <c r="R334" s="65">
        <v>44316</v>
      </c>
      <c r="S334" s="103"/>
      <c r="T334" s="101"/>
      <c r="U334" s="100"/>
      <c r="V334" s="102"/>
      <c r="W334" s="100"/>
      <c r="X334" s="102"/>
      <c r="Z334" s="65">
        <v>44316</v>
      </c>
      <c r="AA334" s="66">
        <f t="shared" si="119"/>
        <v>75875.87</v>
      </c>
      <c r="AB334" s="70">
        <f t="shared" si="120"/>
        <v>55250.74</v>
      </c>
      <c r="AC334" s="3">
        <f t="shared" si="108"/>
        <v>20625.130000000005</v>
      </c>
      <c r="AD334" s="38">
        <f t="shared" si="122"/>
        <v>0.37330052049981588</v>
      </c>
      <c r="AE334" s="66">
        <f>AA334-AA333</f>
        <v>0</v>
      </c>
      <c r="AF334" s="67">
        <f>(AA334)/AA333-1</f>
        <v>0</v>
      </c>
      <c r="AG334" s="75"/>
      <c r="AH334" s="75"/>
    </row>
    <row r="335" spans="1:34" x14ac:dyDescent="0.45">
      <c r="A335" s="37">
        <v>44319</v>
      </c>
      <c r="B335" s="3">
        <v>57364.44</v>
      </c>
      <c r="C335" s="3">
        <v>42825.15</v>
      </c>
      <c r="D335" s="3">
        <v>41450.74</v>
      </c>
      <c r="E335" s="3">
        <f t="shared" si="115"/>
        <v>15913.700000000004</v>
      </c>
      <c r="F335" s="38">
        <f t="shared" si="116"/>
        <v>0.3839183570667255</v>
      </c>
      <c r="G335" s="41">
        <f>B335-B334</f>
        <v>-323.77999999999884</v>
      </c>
      <c r="H335" s="38">
        <f>(B335)/B334-1</f>
        <v>-5.6125843369755346E-3</v>
      </c>
      <c r="J335" s="37">
        <v>44319</v>
      </c>
      <c r="K335" s="3">
        <v>18084.28</v>
      </c>
      <c r="L335" s="58">
        <v>13800</v>
      </c>
      <c r="M335" s="43">
        <f t="shared" si="114"/>
        <v>4284.2799999999988</v>
      </c>
      <c r="N335" s="38">
        <f t="shared" si="121"/>
        <v>0.31045507246376802</v>
      </c>
      <c r="O335" s="43">
        <f t="shared" si="117"/>
        <v>-103.37000000000262</v>
      </c>
      <c r="P335" s="38">
        <f t="shared" si="118"/>
        <v>-5.6835270087121081E-3</v>
      </c>
      <c r="R335" s="37">
        <v>44319</v>
      </c>
      <c r="S335" s="103"/>
      <c r="T335" s="101"/>
      <c r="U335" s="100"/>
      <c r="V335" s="102"/>
      <c r="W335" s="100"/>
      <c r="X335" s="102"/>
      <c r="Z335" s="37">
        <v>44319</v>
      </c>
      <c r="AA335" s="3">
        <f t="shared" si="119"/>
        <v>75448.72</v>
      </c>
      <c r="AB335" s="43">
        <f t="shared" si="120"/>
        <v>55250.74</v>
      </c>
      <c r="AC335" s="3">
        <f t="shared" si="108"/>
        <v>20197.980000000003</v>
      </c>
      <c r="AD335" s="38">
        <f t="shared" si="122"/>
        <v>0.3655694023283671</v>
      </c>
      <c r="AE335" s="3">
        <f>AA335-AA334</f>
        <v>-427.14999999999418</v>
      </c>
      <c r="AF335" s="38">
        <f>(AA335)/AA334-1</f>
        <v>-5.6295894860908247E-3</v>
      </c>
      <c r="AG335" s="75"/>
      <c r="AH335" s="75"/>
    </row>
    <row r="336" spans="1:34" x14ac:dyDescent="0.45">
      <c r="A336" s="37">
        <v>44320</v>
      </c>
      <c r="B336" s="3">
        <v>56438.77</v>
      </c>
      <c r="C336" s="3">
        <v>42825.15</v>
      </c>
      <c r="D336" s="3">
        <v>41450.74</v>
      </c>
      <c r="E336" s="3">
        <f t="shared" si="115"/>
        <v>14988.029999999999</v>
      </c>
      <c r="F336" s="38">
        <f t="shared" si="116"/>
        <v>0.36158654827392711</v>
      </c>
      <c r="G336" s="41">
        <f>B336-B335</f>
        <v>-925.67000000000553</v>
      </c>
      <c r="H336" s="38">
        <f>(B336)/B335-1</f>
        <v>-1.6136651904908428E-2</v>
      </c>
      <c r="J336" s="37">
        <v>44320</v>
      </c>
      <c r="K336" s="3">
        <v>17792.11</v>
      </c>
      <c r="L336" s="58">
        <v>13800</v>
      </c>
      <c r="M336" s="43">
        <f t="shared" si="114"/>
        <v>3992.1100000000006</v>
      </c>
      <c r="N336" s="38">
        <f t="shared" si="121"/>
        <v>0.28928333333333334</v>
      </c>
      <c r="O336" s="43">
        <f t="shared" si="117"/>
        <v>-292.16999999999825</v>
      </c>
      <c r="P336" s="38">
        <f t="shared" si="118"/>
        <v>-1.6156020588046549E-2</v>
      </c>
      <c r="R336" s="37">
        <v>44320</v>
      </c>
      <c r="S336" s="103"/>
      <c r="T336" s="101"/>
      <c r="U336" s="100"/>
      <c r="V336" s="102"/>
      <c r="W336" s="100"/>
      <c r="X336" s="102"/>
      <c r="Z336" s="37">
        <v>44320</v>
      </c>
      <c r="AA336" s="3">
        <f t="shared" si="119"/>
        <v>74230.880000000005</v>
      </c>
      <c r="AB336" s="43">
        <f t="shared" si="120"/>
        <v>55250.74</v>
      </c>
      <c r="AC336" s="3">
        <f t="shared" si="108"/>
        <v>18980.14</v>
      </c>
      <c r="AD336" s="38">
        <f t="shared" si="122"/>
        <v>0.3435273446111311</v>
      </c>
      <c r="AE336" s="3">
        <f>AA336-AA335</f>
        <v>-1217.8399999999965</v>
      </c>
      <c r="AF336" s="38">
        <f>(AA336)/AA335-1</f>
        <v>-1.6141294378486437E-2</v>
      </c>
      <c r="AG336" s="75"/>
      <c r="AH336" s="75"/>
    </row>
    <row r="337" spans="1:34" x14ac:dyDescent="0.45">
      <c r="A337" s="37">
        <v>44321</v>
      </c>
      <c r="B337" s="3">
        <v>56310.559999999998</v>
      </c>
      <c r="C337" s="47">
        <f>C336+200</f>
        <v>43025.15</v>
      </c>
      <c r="D337" s="47">
        <f>D336+200</f>
        <v>41650.74</v>
      </c>
      <c r="E337" s="47">
        <f t="shared" si="115"/>
        <v>14659.82</v>
      </c>
      <c r="F337" s="38">
        <f t="shared" si="116"/>
        <v>0.3519702170957828</v>
      </c>
      <c r="G337" s="49">
        <f>B337-B336-200</f>
        <v>-328.20999999999913</v>
      </c>
      <c r="H337" s="48">
        <f>(B337-200)/B336-1</f>
        <v>-5.8153287181843538E-3</v>
      </c>
      <c r="J337" s="37">
        <v>44321</v>
      </c>
      <c r="K337" s="3">
        <v>17688.240000000002</v>
      </c>
      <c r="L337" s="58">
        <v>13800</v>
      </c>
      <c r="M337" s="43">
        <f t="shared" ref="M337:M368" si="123">K337-L337</f>
        <v>3888.2400000000016</v>
      </c>
      <c r="N337" s="38">
        <f t="shared" si="121"/>
        <v>0.28175652173913046</v>
      </c>
      <c r="O337" s="43">
        <f t="shared" si="117"/>
        <v>-103.86999999999898</v>
      </c>
      <c r="P337" s="38">
        <f t="shared" si="118"/>
        <v>-5.8379809926983883E-3</v>
      </c>
      <c r="R337" s="37">
        <v>44321</v>
      </c>
      <c r="S337" s="103"/>
      <c r="T337" s="101"/>
      <c r="U337" s="100"/>
      <c r="V337" s="102"/>
      <c r="W337" s="100"/>
      <c r="X337" s="102"/>
      <c r="Z337" s="37">
        <v>44321</v>
      </c>
      <c r="AA337" s="3">
        <f t="shared" si="119"/>
        <v>73998.8</v>
      </c>
      <c r="AB337" s="43">
        <f t="shared" si="120"/>
        <v>55450.74</v>
      </c>
      <c r="AC337" s="3">
        <f t="shared" si="108"/>
        <v>18548.060000000001</v>
      </c>
      <c r="AD337" s="38">
        <f t="shared" si="122"/>
        <v>0.33449616722878739</v>
      </c>
      <c r="AE337" s="47">
        <f>AA337-AA336-200</f>
        <v>-432.08000000000175</v>
      </c>
      <c r="AF337" s="48">
        <f>(AA337-200)/AA336-1</f>
        <v>-5.8207581534800434E-3</v>
      </c>
      <c r="AG337" s="75"/>
      <c r="AH337" s="75"/>
    </row>
    <row r="338" spans="1:34" x14ac:dyDescent="0.45">
      <c r="A338" s="37">
        <v>44322</v>
      </c>
      <c r="B338" s="3">
        <v>56276.08</v>
      </c>
      <c r="C338" s="3">
        <v>43025.15</v>
      </c>
      <c r="D338" s="3">
        <v>41650.74</v>
      </c>
      <c r="E338" s="3">
        <f t="shared" si="115"/>
        <v>14625.340000000004</v>
      </c>
      <c r="F338" s="38">
        <f t="shared" si="116"/>
        <v>0.35114238066358494</v>
      </c>
      <c r="G338" s="41">
        <f>B338-B337</f>
        <v>-34.479999999995925</v>
      </c>
      <c r="H338" s="38">
        <f>(B338)/B337-1</f>
        <v>-6.123185420282562E-4</v>
      </c>
      <c r="J338" s="37">
        <v>44322</v>
      </c>
      <c r="K338" s="3">
        <v>17676.97</v>
      </c>
      <c r="L338" s="58">
        <v>13800</v>
      </c>
      <c r="M338" s="43">
        <f t="shared" si="123"/>
        <v>3876.9700000000012</v>
      </c>
      <c r="N338" s="38">
        <f t="shared" si="121"/>
        <v>0.28093985507246377</v>
      </c>
      <c r="O338" s="43">
        <f t="shared" si="117"/>
        <v>-11.270000000000437</v>
      </c>
      <c r="P338" s="38">
        <f t="shared" si="118"/>
        <v>-6.3714648828827603E-4</v>
      </c>
      <c r="R338" s="37">
        <v>44322</v>
      </c>
      <c r="S338" s="103"/>
      <c r="T338" s="101"/>
      <c r="U338" s="100"/>
      <c r="V338" s="102"/>
      <c r="W338" s="100"/>
      <c r="X338" s="102"/>
      <c r="Z338" s="37">
        <v>44322</v>
      </c>
      <c r="AA338" s="3">
        <f t="shared" si="119"/>
        <v>73953.05</v>
      </c>
      <c r="AB338" s="43">
        <f t="shared" si="120"/>
        <v>55450.74</v>
      </c>
      <c r="AC338" s="3">
        <f t="shared" si="108"/>
        <v>18502.310000000005</v>
      </c>
      <c r="AD338" s="38">
        <f t="shared" si="122"/>
        <v>0.33367111061096755</v>
      </c>
      <c r="AE338" s="3">
        <f>AA338-AA337</f>
        <v>-45.75</v>
      </c>
      <c r="AF338" s="38">
        <f>(AA338)/AA337-1</f>
        <v>-6.1825326897191335E-4</v>
      </c>
      <c r="AG338" s="75"/>
      <c r="AH338" s="75"/>
    </row>
    <row r="339" spans="1:34" x14ac:dyDescent="0.45">
      <c r="A339" s="37">
        <v>44323</v>
      </c>
      <c r="B339" s="3">
        <v>56599.42</v>
      </c>
      <c r="C339" s="3">
        <v>43025.15</v>
      </c>
      <c r="D339" s="3">
        <v>41650.74</v>
      </c>
      <c r="E339" s="3">
        <f t="shared" si="115"/>
        <v>14948.68</v>
      </c>
      <c r="F339" s="38">
        <f t="shared" si="116"/>
        <v>0.35890550804139387</v>
      </c>
      <c r="G339" s="41">
        <f>B339-B338</f>
        <v>323.33999999999651</v>
      </c>
      <c r="H339" s="38">
        <f>(B339)/B338-1</f>
        <v>5.7456027498716811E-3</v>
      </c>
      <c r="J339" s="37">
        <v>44323</v>
      </c>
      <c r="K339" s="3">
        <v>17778.16</v>
      </c>
      <c r="L339" s="58">
        <v>13800</v>
      </c>
      <c r="M339" s="43">
        <f t="shared" si="123"/>
        <v>3978.16</v>
      </c>
      <c r="N339" s="38">
        <f t="shared" si="121"/>
        <v>0.28827246376811599</v>
      </c>
      <c r="O339" s="43">
        <f t="shared" si="117"/>
        <v>101.18999999999869</v>
      </c>
      <c r="P339" s="38">
        <f t="shared" si="118"/>
        <v>5.7243973373264367E-3</v>
      </c>
      <c r="R339" s="37">
        <v>44323</v>
      </c>
      <c r="S339" s="103"/>
      <c r="T339" s="101"/>
      <c r="U339" s="100"/>
      <c r="V339" s="102"/>
      <c r="W339" s="100"/>
      <c r="X339" s="102"/>
      <c r="Z339" s="37">
        <v>44323</v>
      </c>
      <c r="AA339" s="3">
        <f t="shared" si="119"/>
        <v>74377.58</v>
      </c>
      <c r="AB339" s="43">
        <f t="shared" si="120"/>
        <v>55450.74</v>
      </c>
      <c r="AC339" s="3">
        <f t="shared" si="108"/>
        <v>18926.84</v>
      </c>
      <c r="AD339" s="38">
        <f t="shared" si="122"/>
        <v>0.34132709500360137</v>
      </c>
      <c r="AE339" s="3">
        <f>AA339-AA338</f>
        <v>424.52999999999884</v>
      </c>
      <c r="AF339" s="38">
        <f>(AA339)/AA338-1</f>
        <v>5.7405340280083372E-3</v>
      </c>
      <c r="AG339" s="75"/>
      <c r="AH339" s="75"/>
    </row>
    <row r="340" spans="1:34" x14ac:dyDescent="0.45">
      <c r="A340" s="37">
        <v>44326</v>
      </c>
      <c r="B340" s="3">
        <v>54905.95</v>
      </c>
      <c r="C340" s="3">
        <v>43025.15</v>
      </c>
      <c r="D340" s="3">
        <v>41650.74</v>
      </c>
      <c r="E340" s="3">
        <f t="shared" si="115"/>
        <v>13255.21</v>
      </c>
      <c r="F340" s="38">
        <f t="shared" si="116"/>
        <v>0.3182466866134912</v>
      </c>
      <c r="G340" s="41">
        <f>B340-B339</f>
        <v>-1693.4700000000012</v>
      </c>
      <c r="H340" s="38">
        <f>(B340)/B339-1</f>
        <v>-2.9920271267797505E-2</v>
      </c>
      <c r="J340" s="37">
        <v>44326</v>
      </c>
      <c r="K340" s="3">
        <v>17245.009999999998</v>
      </c>
      <c r="L340" s="58">
        <v>13800</v>
      </c>
      <c r="M340" s="43">
        <f t="shared" si="123"/>
        <v>3445.0099999999984</v>
      </c>
      <c r="N340" s="38">
        <f t="shared" si="121"/>
        <v>0.24963840579710128</v>
      </c>
      <c r="O340" s="43">
        <f t="shared" si="117"/>
        <v>-533.15000000000146</v>
      </c>
      <c r="P340" s="38">
        <f t="shared" si="118"/>
        <v>-2.9989042735581228E-2</v>
      </c>
      <c r="R340" s="37">
        <v>44326</v>
      </c>
      <c r="S340" s="103"/>
      <c r="T340" s="101"/>
      <c r="U340" s="100"/>
      <c r="V340" s="102"/>
      <c r="W340" s="100"/>
      <c r="X340" s="102"/>
      <c r="Z340" s="37">
        <v>44326</v>
      </c>
      <c r="AA340" s="3">
        <f t="shared" si="119"/>
        <v>72150.959999999992</v>
      </c>
      <c r="AB340" s="43">
        <f t="shared" si="120"/>
        <v>55450.74</v>
      </c>
      <c r="AC340" s="3">
        <f t="shared" si="108"/>
        <v>16700.219999999998</v>
      </c>
      <c r="AD340" s="38">
        <f t="shared" si="122"/>
        <v>0.30117217552011022</v>
      </c>
      <c r="AE340" s="3">
        <f>AA340-AA339</f>
        <v>-2226.6200000000099</v>
      </c>
      <c r="AF340" s="38">
        <f>(AA340)/AA339-1</f>
        <v>-2.9936709422382468E-2</v>
      </c>
      <c r="AG340" s="75"/>
      <c r="AH340" s="75"/>
    </row>
    <row r="341" spans="1:34" x14ac:dyDescent="0.45">
      <c r="A341" s="37">
        <v>44327</v>
      </c>
      <c r="B341" s="3">
        <v>54895.7</v>
      </c>
      <c r="C341" s="3">
        <v>43025.15</v>
      </c>
      <c r="D341" s="3">
        <v>41650.74</v>
      </c>
      <c r="E341" s="3">
        <f t="shared" si="115"/>
        <v>13244.96</v>
      </c>
      <c r="F341" s="38">
        <f t="shared" si="116"/>
        <v>0.31800059254649504</v>
      </c>
      <c r="G341" s="41">
        <f>B341-B340</f>
        <v>-10.25</v>
      </c>
      <c r="H341" s="38">
        <f>(B341)/B340-1</f>
        <v>-1.8668286406120504E-4</v>
      </c>
      <c r="J341" s="37">
        <v>44327</v>
      </c>
      <c r="K341" s="3">
        <v>17241.38</v>
      </c>
      <c r="L341" s="58">
        <v>13800</v>
      </c>
      <c r="M341" s="43">
        <f t="shared" si="123"/>
        <v>3441.380000000001</v>
      </c>
      <c r="N341" s="38">
        <f t="shared" si="121"/>
        <v>0.24937536231884061</v>
      </c>
      <c r="O341" s="43">
        <f t="shared" si="117"/>
        <v>-3.6299999999973807</v>
      </c>
      <c r="P341" s="38">
        <f t="shared" si="118"/>
        <v>-2.1049567382080969E-4</v>
      </c>
      <c r="R341" s="37">
        <v>44327</v>
      </c>
      <c r="S341" s="103"/>
      <c r="T341" s="101"/>
      <c r="U341" s="100"/>
      <c r="V341" s="102"/>
      <c r="W341" s="100"/>
      <c r="X341" s="102"/>
      <c r="Z341" s="37">
        <v>44327</v>
      </c>
      <c r="AA341" s="3">
        <f t="shared" si="119"/>
        <v>72137.08</v>
      </c>
      <c r="AB341" s="43">
        <f t="shared" si="120"/>
        <v>55450.74</v>
      </c>
      <c r="AC341" s="3">
        <f t="shared" si="108"/>
        <v>16686.34</v>
      </c>
      <c r="AD341" s="38">
        <f t="shared" si="122"/>
        <v>0.30092186326097736</v>
      </c>
      <c r="AE341" s="3">
        <f>AA341-AA340</f>
        <v>-13.879999999990105</v>
      </c>
      <c r="AF341" s="38">
        <f>(AA341)/AA340-1</f>
        <v>-1.9237443271702404E-4</v>
      </c>
      <c r="AG341" s="75"/>
      <c r="AH341" s="75"/>
    </row>
    <row r="342" spans="1:34" x14ac:dyDescent="0.45">
      <c r="A342" s="37">
        <v>44328</v>
      </c>
      <c r="B342" s="3">
        <v>53798.82</v>
      </c>
      <c r="C342" s="47">
        <f>C341+200</f>
        <v>43225.15</v>
      </c>
      <c r="D342" s="47">
        <f>D341+200</f>
        <v>41850.74</v>
      </c>
      <c r="E342" s="47">
        <f t="shared" si="115"/>
        <v>11948.080000000002</v>
      </c>
      <c r="F342" s="38">
        <f t="shared" si="116"/>
        <v>0.28549268184983112</v>
      </c>
      <c r="G342" s="49">
        <f>B342-B341-200</f>
        <v>-1296.8799999999974</v>
      </c>
      <c r="H342" s="48">
        <f>(B342-200)/B341-1</f>
        <v>-2.3624436886677813E-2</v>
      </c>
      <c r="J342" s="37">
        <v>44328</v>
      </c>
      <c r="K342" s="3">
        <v>16833.7</v>
      </c>
      <c r="L342" s="58">
        <v>13800</v>
      </c>
      <c r="M342" s="43">
        <f t="shared" si="123"/>
        <v>3033.7000000000007</v>
      </c>
      <c r="N342" s="38">
        <f t="shared" si="121"/>
        <v>0.21983333333333333</v>
      </c>
      <c r="O342" s="43">
        <f t="shared" si="117"/>
        <v>-407.68000000000029</v>
      </c>
      <c r="P342" s="38">
        <f t="shared" si="118"/>
        <v>-2.3645439054182482E-2</v>
      </c>
      <c r="R342" s="37">
        <v>44328</v>
      </c>
      <c r="S342" s="103"/>
      <c r="T342" s="101"/>
      <c r="U342" s="100"/>
      <c r="V342" s="102"/>
      <c r="W342" s="100"/>
      <c r="X342" s="102"/>
      <c r="Z342" s="37">
        <v>44328</v>
      </c>
      <c r="AA342" s="3">
        <f t="shared" si="119"/>
        <v>70632.52</v>
      </c>
      <c r="AB342" s="43">
        <f t="shared" si="120"/>
        <v>55650.74</v>
      </c>
      <c r="AC342" s="3">
        <f t="shared" si="108"/>
        <v>14981.780000000002</v>
      </c>
      <c r="AD342" s="38">
        <f t="shared" si="122"/>
        <v>0.26921079575940965</v>
      </c>
      <c r="AE342" s="47">
        <f>AA342-AA341-200</f>
        <v>-1704.5599999999977</v>
      </c>
      <c r="AF342" s="48">
        <f>(AA342-200)/AA341-1</f>
        <v>-2.3629456584602471E-2</v>
      </c>
      <c r="AG342" s="75"/>
      <c r="AH342" s="75"/>
    </row>
    <row r="343" spans="1:34" x14ac:dyDescent="0.45">
      <c r="A343" s="37">
        <v>44329</v>
      </c>
      <c r="B343" s="3">
        <v>54394.34</v>
      </c>
      <c r="C343" s="3">
        <v>43225.15</v>
      </c>
      <c r="D343" s="3">
        <v>41850.74</v>
      </c>
      <c r="E343" s="3">
        <f t="shared" si="115"/>
        <v>12543.599999999999</v>
      </c>
      <c r="F343" s="38">
        <f t="shared" si="116"/>
        <v>0.29972229881717749</v>
      </c>
      <c r="G343" s="41">
        <f>B343-B342</f>
        <v>595.5199999999968</v>
      </c>
      <c r="H343" s="38">
        <f>(B343)/B342-1</f>
        <v>1.1069387767240979E-2</v>
      </c>
      <c r="J343" s="37">
        <v>44329</v>
      </c>
      <c r="K343" s="3">
        <v>17019.62</v>
      </c>
      <c r="L343" s="58">
        <v>13800</v>
      </c>
      <c r="M343" s="43">
        <f t="shared" si="123"/>
        <v>3219.619999999999</v>
      </c>
      <c r="N343" s="38">
        <f t="shared" si="121"/>
        <v>0.23330579710144916</v>
      </c>
      <c r="O343" s="43">
        <f t="shared" si="117"/>
        <v>185.91999999999825</v>
      </c>
      <c r="P343" s="38">
        <f t="shared" si="118"/>
        <v>1.1044511901720844E-2</v>
      </c>
      <c r="R343" s="37">
        <v>44329</v>
      </c>
      <c r="S343" s="103"/>
      <c r="T343" s="101"/>
      <c r="U343" s="100"/>
      <c r="V343" s="102"/>
      <c r="W343" s="100"/>
      <c r="X343" s="102"/>
      <c r="Z343" s="37">
        <v>44329</v>
      </c>
      <c r="AA343" s="3">
        <f t="shared" si="119"/>
        <v>71413.959999999992</v>
      </c>
      <c r="AB343" s="43">
        <f t="shared" si="120"/>
        <v>55650.74</v>
      </c>
      <c r="AC343" s="3">
        <f t="shared" si="108"/>
        <v>15763.219999999998</v>
      </c>
      <c r="AD343" s="38">
        <f t="shared" si="122"/>
        <v>0.28325265755675466</v>
      </c>
      <c r="AE343" s="3">
        <f>AA343-AA342</f>
        <v>781.43999999998778</v>
      </c>
      <c r="AF343" s="38">
        <f>(AA343)/AA342-1</f>
        <v>1.1063459154508237E-2</v>
      </c>
      <c r="AG343" s="75"/>
      <c r="AH343" s="75"/>
    </row>
    <row r="344" spans="1:34" x14ac:dyDescent="0.45">
      <c r="A344" s="37">
        <v>44330</v>
      </c>
      <c r="B344" s="3">
        <v>55376.21</v>
      </c>
      <c r="C344" s="3">
        <v>43225.15</v>
      </c>
      <c r="D344" s="3">
        <v>41850.74</v>
      </c>
      <c r="E344" s="3">
        <f t="shared" si="115"/>
        <v>13525.470000000001</v>
      </c>
      <c r="F344" s="38">
        <f t="shared" si="116"/>
        <v>0.32318353271650646</v>
      </c>
      <c r="G344" s="41">
        <f>B344-B343</f>
        <v>981.87000000000262</v>
      </c>
      <c r="H344" s="38">
        <f>(B344)/B343-1</f>
        <v>1.8050958978452547E-2</v>
      </c>
      <c r="J344" s="37">
        <v>44330</v>
      </c>
      <c r="K344" s="3">
        <v>17326.490000000002</v>
      </c>
      <c r="L344" s="58">
        <v>13800</v>
      </c>
      <c r="M344" s="43">
        <f t="shared" si="123"/>
        <v>3526.4900000000016</v>
      </c>
      <c r="N344" s="38">
        <f t="shared" si="121"/>
        <v>0.25554275362318846</v>
      </c>
      <c r="O344" s="43">
        <f t="shared" si="117"/>
        <v>306.87000000000262</v>
      </c>
      <c r="P344" s="38">
        <f t="shared" si="118"/>
        <v>1.8030367305498229E-2</v>
      </c>
      <c r="R344" s="37">
        <v>44330</v>
      </c>
      <c r="S344" s="103"/>
      <c r="T344" s="101"/>
      <c r="U344" s="100"/>
      <c r="V344" s="102"/>
      <c r="W344" s="100"/>
      <c r="X344" s="102"/>
      <c r="Z344" s="37">
        <v>44330</v>
      </c>
      <c r="AA344" s="3">
        <f t="shared" si="119"/>
        <v>72702.7</v>
      </c>
      <c r="AB344" s="43">
        <f t="shared" si="120"/>
        <v>55650.74</v>
      </c>
      <c r="AC344" s="3">
        <f t="shared" si="108"/>
        <v>17051.960000000003</v>
      </c>
      <c r="AD344" s="38">
        <f t="shared" si="122"/>
        <v>0.30641030110291445</v>
      </c>
      <c r="AE344" s="3">
        <f>AA344-AA343</f>
        <v>1288.7400000000052</v>
      </c>
      <c r="AF344" s="38">
        <f>(AA344)/AA343-1</f>
        <v>1.8046051500294924E-2</v>
      </c>
      <c r="AG344" s="75"/>
      <c r="AH344" s="75"/>
    </row>
    <row r="345" spans="1:34" x14ac:dyDescent="0.45">
      <c r="A345" s="37">
        <v>44333</v>
      </c>
      <c r="B345" s="3">
        <v>54816.18</v>
      </c>
      <c r="C345" s="3">
        <v>43225.15</v>
      </c>
      <c r="D345" s="3">
        <v>41850.74</v>
      </c>
      <c r="E345" s="3">
        <f t="shared" si="115"/>
        <v>12965.440000000002</v>
      </c>
      <c r="F345" s="38">
        <f t="shared" si="116"/>
        <v>0.30980192942824902</v>
      </c>
      <c r="G345" s="41">
        <f>B345-B344</f>
        <v>-560.02999999999884</v>
      </c>
      <c r="H345" s="38">
        <f>(B345)/B344-1</f>
        <v>-1.0113187594456119E-2</v>
      </c>
      <c r="J345" s="37">
        <v>44333</v>
      </c>
      <c r="K345" s="3">
        <v>17550.02</v>
      </c>
      <c r="L345" s="57">
        <f>L344+400</f>
        <v>14200</v>
      </c>
      <c r="M345" s="43">
        <f t="shared" si="123"/>
        <v>3350.0200000000004</v>
      </c>
      <c r="N345" s="38">
        <f t="shared" si="121"/>
        <v>0.23591690140845079</v>
      </c>
      <c r="O345" s="50">
        <f>K345-K344-400</f>
        <v>-176.47000000000116</v>
      </c>
      <c r="P345" s="51">
        <f>(K345-400)/K344-1</f>
        <v>-1.0184982647957086E-2</v>
      </c>
      <c r="R345" s="37">
        <v>44333</v>
      </c>
      <c r="S345" s="103"/>
      <c r="T345" s="101"/>
      <c r="U345" s="100"/>
      <c r="V345" s="102"/>
      <c r="W345" s="100"/>
      <c r="X345" s="102"/>
      <c r="Z345" s="37">
        <v>44333</v>
      </c>
      <c r="AA345" s="3">
        <f t="shared" si="119"/>
        <v>72366.2</v>
      </c>
      <c r="AB345" s="50">
        <f>AB344+400</f>
        <v>56050.74</v>
      </c>
      <c r="AC345" s="3">
        <f t="shared" si="108"/>
        <v>16315.460000000003</v>
      </c>
      <c r="AD345" s="38">
        <f t="shared" si="122"/>
        <v>0.29108375732416736</v>
      </c>
      <c r="AE345" s="50">
        <f>AA345-AA344-400</f>
        <v>-736.5</v>
      </c>
      <c r="AF345" s="51">
        <f>(AA345-400)/AA344-1</f>
        <v>-1.0130297774360475E-2</v>
      </c>
      <c r="AG345" s="75"/>
      <c r="AH345" s="75"/>
    </row>
    <row r="346" spans="1:34" x14ac:dyDescent="0.45">
      <c r="A346" s="37">
        <v>44334</v>
      </c>
      <c r="B346" s="3">
        <v>54396.49</v>
      </c>
      <c r="C346" s="3">
        <v>43225.15</v>
      </c>
      <c r="D346" s="3">
        <v>41850.74</v>
      </c>
      <c r="E346" s="3">
        <f t="shared" si="115"/>
        <v>12545.75</v>
      </c>
      <c r="F346" s="38">
        <f t="shared" si="116"/>
        <v>0.29977367186338877</v>
      </c>
      <c r="G346" s="41">
        <f>B346-B345</f>
        <v>-419.69000000000233</v>
      </c>
      <c r="H346" s="38">
        <f>(B346)/B345-1</f>
        <v>-7.6563160731011326E-3</v>
      </c>
      <c r="J346" s="37">
        <v>44334</v>
      </c>
      <c r="K346" s="3">
        <v>17415.3</v>
      </c>
      <c r="L346" s="58">
        <v>14200</v>
      </c>
      <c r="M346" s="43">
        <f t="shared" si="123"/>
        <v>3215.2999999999993</v>
      </c>
      <c r="N346" s="38">
        <f t="shared" si="121"/>
        <v>0.22642957746478865</v>
      </c>
      <c r="O346" s="43">
        <f t="shared" ref="O346:O365" si="124">K346-K345</f>
        <v>-134.72000000000116</v>
      </c>
      <c r="P346" s="38">
        <f t="shared" ref="P346:P365" si="125">K346/K345-1</f>
        <v>-7.676344528382395E-3</v>
      </c>
      <c r="R346" s="37">
        <v>44334</v>
      </c>
      <c r="S346" s="103"/>
      <c r="T346" s="101"/>
      <c r="U346" s="100"/>
      <c r="V346" s="102"/>
      <c r="W346" s="100"/>
      <c r="X346" s="102"/>
      <c r="Z346" s="37">
        <v>44334</v>
      </c>
      <c r="AA346" s="3">
        <f t="shared" si="119"/>
        <v>71811.789999999994</v>
      </c>
      <c r="AB346" s="43">
        <f t="shared" ref="AB346:AB365" si="126">D346+L346</f>
        <v>56050.74</v>
      </c>
      <c r="AC346" s="3">
        <f t="shared" si="108"/>
        <v>15761.05</v>
      </c>
      <c r="AD346" s="38">
        <f t="shared" si="122"/>
        <v>0.28119254090133317</v>
      </c>
      <c r="AE346" s="3">
        <f>AA346-AA345</f>
        <v>-554.41000000000349</v>
      </c>
      <c r="AF346" s="38">
        <f>(AA346)/AA345-1</f>
        <v>-7.6611733101917823E-3</v>
      </c>
      <c r="AG346" s="75"/>
      <c r="AH346" s="75"/>
    </row>
    <row r="347" spans="1:34" x14ac:dyDescent="0.45">
      <c r="A347" s="37">
        <v>44335</v>
      </c>
      <c r="B347" s="3">
        <v>54970.8</v>
      </c>
      <c r="C347" s="47">
        <f>C346+200</f>
        <v>43425.15</v>
      </c>
      <c r="D347" s="47">
        <f>D346+200</f>
        <v>42050.74</v>
      </c>
      <c r="E347" s="47">
        <f t="shared" si="115"/>
        <v>12920.060000000005</v>
      </c>
      <c r="F347" s="38">
        <f t="shared" si="116"/>
        <v>0.30724928978657706</v>
      </c>
      <c r="G347" s="49">
        <f>B347-B346-200</f>
        <v>374.31000000000495</v>
      </c>
      <c r="H347" s="48">
        <f>(B347-200)/B346-1</f>
        <v>6.8811425148940231E-3</v>
      </c>
      <c r="J347" s="37">
        <v>44335</v>
      </c>
      <c r="K347" s="3">
        <v>17534.72</v>
      </c>
      <c r="L347" s="58">
        <v>14200</v>
      </c>
      <c r="M347" s="43">
        <f t="shared" si="123"/>
        <v>3334.7200000000012</v>
      </c>
      <c r="N347" s="38">
        <f t="shared" si="121"/>
        <v>0.2348394366197184</v>
      </c>
      <c r="O347" s="43">
        <f t="shared" si="124"/>
        <v>119.42000000000189</v>
      </c>
      <c r="P347" s="38">
        <f t="shared" si="125"/>
        <v>6.8571887937618481E-3</v>
      </c>
      <c r="R347" s="37">
        <v>44335</v>
      </c>
      <c r="S347" s="103"/>
      <c r="T347" s="101"/>
      <c r="U347" s="100"/>
      <c r="V347" s="102"/>
      <c r="W347" s="100"/>
      <c r="X347" s="102"/>
      <c r="Z347" s="37">
        <v>44335</v>
      </c>
      <c r="AA347" s="3">
        <f t="shared" si="119"/>
        <v>72505.52</v>
      </c>
      <c r="AB347" s="43">
        <f t="shared" si="126"/>
        <v>56250.74</v>
      </c>
      <c r="AC347" s="3">
        <f t="shared" si="108"/>
        <v>16254.780000000006</v>
      </c>
      <c r="AD347" s="38">
        <f t="shared" si="122"/>
        <v>0.2889700651049214</v>
      </c>
      <c r="AE347" s="47">
        <f>AA347-AA346-200</f>
        <v>493.73000000001048</v>
      </c>
      <c r="AF347" s="48">
        <f>(AA347-200)/AA346-1</f>
        <v>6.8753334236621999E-3</v>
      </c>
      <c r="AG347" s="75"/>
      <c r="AH347" s="75"/>
    </row>
    <row r="348" spans="1:34" x14ac:dyDescent="0.45">
      <c r="A348" s="37">
        <v>44336</v>
      </c>
      <c r="B348" s="3">
        <v>55735.13</v>
      </c>
      <c r="C348" s="3">
        <v>43425.15</v>
      </c>
      <c r="D348" s="3">
        <v>42050.74</v>
      </c>
      <c r="E348" s="3">
        <f t="shared" si="115"/>
        <v>13684.39</v>
      </c>
      <c r="F348" s="38">
        <f t="shared" si="116"/>
        <v>0.32542566432838038</v>
      </c>
      <c r="G348" s="41">
        <f>B348-B347</f>
        <v>764.32999999999447</v>
      </c>
      <c r="H348" s="38">
        <f>(B348)/B347-1</f>
        <v>1.3904291005406355E-2</v>
      </c>
      <c r="J348" s="37">
        <v>44336</v>
      </c>
      <c r="K348" s="3">
        <v>17778.12</v>
      </c>
      <c r="L348" s="58">
        <v>14200</v>
      </c>
      <c r="M348" s="43">
        <f t="shared" si="123"/>
        <v>3578.119999999999</v>
      </c>
      <c r="N348" s="38">
        <f t="shared" si="121"/>
        <v>0.25198028169014086</v>
      </c>
      <c r="O348" s="43">
        <f t="shared" si="124"/>
        <v>243.39999999999782</v>
      </c>
      <c r="P348" s="38">
        <f t="shared" si="125"/>
        <v>1.3881031462150473E-2</v>
      </c>
      <c r="R348" s="37">
        <v>44336</v>
      </c>
      <c r="S348" s="103"/>
      <c r="T348" s="101"/>
      <c r="U348" s="100"/>
      <c r="V348" s="102"/>
      <c r="W348" s="100"/>
      <c r="X348" s="102"/>
      <c r="Z348" s="37">
        <v>44336</v>
      </c>
      <c r="AA348" s="3">
        <f t="shared" si="119"/>
        <v>73513.25</v>
      </c>
      <c r="AB348" s="43">
        <f t="shared" si="126"/>
        <v>56250.74</v>
      </c>
      <c r="AC348" s="3">
        <f t="shared" ref="AC348:AC411" si="127">E348+M348</f>
        <v>17262.509999999998</v>
      </c>
      <c r="AD348" s="38">
        <f t="shared" si="122"/>
        <v>0.30688502942361295</v>
      </c>
      <c r="AE348" s="3">
        <f>AA348-AA347</f>
        <v>1007.7299999999959</v>
      </c>
      <c r="AF348" s="38">
        <f>(AA348)/AA347-1</f>
        <v>1.389866592226352E-2</v>
      </c>
      <c r="AG348" s="75"/>
      <c r="AH348" s="75"/>
    </row>
    <row r="349" spans="1:34" x14ac:dyDescent="0.45">
      <c r="A349" s="37">
        <v>44337</v>
      </c>
      <c r="B349" s="3">
        <v>55418.99</v>
      </c>
      <c r="C349" s="3">
        <v>43425.15</v>
      </c>
      <c r="D349" s="3">
        <v>42050.74</v>
      </c>
      <c r="E349" s="3">
        <f t="shared" si="115"/>
        <v>13368.25</v>
      </c>
      <c r="F349" s="38">
        <f t="shared" si="116"/>
        <v>0.31790760400411511</v>
      </c>
      <c r="G349" s="41">
        <f>B349-B348</f>
        <v>-316.13999999999942</v>
      </c>
      <c r="H349" s="38">
        <f>(B349)/B348-1</f>
        <v>-5.6721855677021038E-3</v>
      </c>
      <c r="J349" s="37">
        <v>44337</v>
      </c>
      <c r="K349" s="3">
        <v>17676.88</v>
      </c>
      <c r="L349" s="58">
        <v>14200</v>
      </c>
      <c r="M349" s="43">
        <f t="shared" si="123"/>
        <v>3476.880000000001</v>
      </c>
      <c r="N349" s="38">
        <f t="shared" si="121"/>
        <v>0.24485070422535227</v>
      </c>
      <c r="O349" s="43">
        <f t="shared" si="124"/>
        <v>-101.23999999999796</v>
      </c>
      <c r="P349" s="38">
        <f t="shared" si="125"/>
        <v>-5.6946403781725774E-3</v>
      </c>
      <c r="R349" s="37">
        <v>44337</v>
      </c>
      <c r="S349" s="103"/>
      <c r="T349" s="101"/>
      <c r="U349" s="100"/>
      <c r="V349" s="102"/>
      <c r="W349" s="100"/>
      <c r="X349" s="102"/>
      <c r="Z349" s="37">
        <v>44337</v>
      </c>
      <c r="AA349" s="3">
        <f t="shared" si="119"/>
        <v>73095.87</v>
      </c>
      <c r="AB349" s="43">
        <f t="shared" si="126"/>
        <v>56250.74</v>
      </c>
      <c r="AC349" s="3">
        <f t="shared" si="127"/>
        <v>16845.13</v>
      </c>
      <c r="AD349" s="38">
        <f t="shared" si="122"/>
        <v>0.29946503814883152</v>
      </c>
      <c r="AE349" s="3">
        <f>AA349-AA348</f>
        <v>-417.38000000000466</v>
      </c>
      <c r="AF349" s="38">
        <f>(AA349)/AA348-1</f>
        <v>-5.6776159399837267E-3</v>
      </c>
      <c r="AG349" s="75"/>
      <c r="AH349" s="75"/>
    </row>
    <row r="350" spans="1:34" x14ac:dyDescent="0.45">
      <c r="A350" s="37">
        <v>44340</v>
      </c>
      <c r="B350" s="3">
        <v>56447.75</v>
      </c>
      <c r="C350" s="3">
        <v>43425.15</v>
      </c>
      <c r="D350" s="3">
        <v>42050.74</v>
      </c>
      <c r="E350" s="3">
        <f t="shared" si="115"/>
        <v>14397.010000000002</v>
      </c>
      <c r="F350" s="38">
        <f t="shared" si="116"/>
        <v>0.3423723339945981</v>
      </c>
      <c r="G350" s="41">
        <f>B350-B349</f>
        <v>1028.760000000002</v>
      </c>
      <c r="H350" s="38">
        <f>(B350)/B349-1</f>
        <v>1.8563311962199291E-2</v>
      </c>
      <c r="J350" s="37">
        <v>44340</v>
      </c>
      <c r="K350" s="3">
        <v>18003.39</v>
      </c>
      <c r="L350" s="58">
        <v>14200</v>
      </c>
      <c r="M350" s="43">
        <f t="shared" si="123"/>
        <v>3803.3899999999994</v>
      </c>
      <c r="N350" s="38">
        <f t="shared" si="121"/>
        <v>0.26784436619718299</v>
      </c>
      <c r="O350" s="43">
        <f t="shared" si="124"/>
        <v>326.5099999999984</v>
      </c>
      <c r="P350" s="38">
        <f t="shared" si="125"/>
        <v>1.8471019772720032E-2</v>
      </c>
      <c r="R350" s="37">
        <v>44340</v>
      </c>
      <c r="S350" s="103"/>
      <c r="T350" s="101"/>
      <c r="U350" s="100"/>
      <c r="V350" s="102"/>
      <c r="W350" s="100"/>
      <c r="X350" s="102"/>
      <c r="Z350" s="37">
        <v>44340</v>
      </c>
      <c r="AA350" s="3">
        <f t="shared" si="119"/>
        <v>74451.14</v>
      </c>
      <c r="AB350" s="43">
        <f t="shared" si="126"/>
        <v>56250.74</v>
      </c>
      <c r="AC350" s="3">
        <f t="shared" si="127"/>
        <v>18200.400000000001</v>
      </c>
      <c r="AD350" s="38">
        <f t="shared" si="122"/>
        <v>0.32355841007602759</v>
      </c>
      <c r="AE350" s="3">
        <f>AA350-AA349</f>
        <v>1355.2700000000041</v>
      </c>
      <c r="AF350" s="38">
        <f>(AA350)/AA349-1</f>
        <v>1.8540992808485646E-2</v>
      </c>
      <c r="AG350" s="75"/>
      <c r="AH350" s="75"/>
    </row>
    <row r="351" spans="1:34" x14ac:dyDescent="0.45">
      <c r="A351" s="37">
        <v>44341</v>
      </c>
      <c r="B351" s="3">
        <v>56447.75</v>
      </c>
      <c r="C351" s="3">
        <v>43425.15</v>
      </c>
      <c r="D351" s="3">
        <v>42050.74</v>
      </c>
      <c r="E351" s="3">
        <f t="shared" si="115"/>
        <v>14397.010000000002</v>
      </c>
      <c r="F351" s="38">
        <f t="shared" si="116"/>
        <v>0.3423723339945981</v>
      </c>
      <c r="G351" s="41">
        <f>B351-B350</f>
        <v>0</v>
      </c>
      <c r="H351" s="38">
        <f>(B351)/B350-1</f>
        <v>0</v>
      </c>
      <c r="J351" s="37">
        <v>44341</v>
      </c>
      <c r="K351" s="3">
        <v>18003.39</v>
      </c>
      <c r="L351" s="58">
        <v>14200</v>
      </c>
      <c r="M351" s="43">
        <f t="shared" si="123"/>
        <v>3803.3899999999994</v>
      </c>
      <c r="N351" s="38">
        <f t="shared" si="121"/>
        <v>0.26784436619718299</v>
      </c>
      <c r="O351" s="43">
        <f t="shared" si="124"/>
        <v>0</v>
      </c>
      <c r="P351" s="38">
        <f t="shared" si="125"/>
        <v>0</v>
      </c>
      <c r="R351" s="37">
        <v>44341</v>
      </c>
      <c r="S351" s="103"/>
      <c r="T351" s="101"/>
      <c r="U351" s="100"/>
      <c r="V351" s="102"/>
      <c r="W351" s="100"/>
      <c r="X351" s="102"/>
      <c r="Z351" s="37">
        <v>44341</v>
      </c>
      <c r="AA351" s="3">
        <f t="shared" si="119"/>
        <v>74451.14</v>
      </c>
      <c r="AB351" s="43">
        <f t="shared" si="126"/>
        <v>56250.74</v>
      </c>
      <c r="AC351" s="3">
        <f t="shared" si="127"/>
        <v>18200.400000000001</v>
      </c>
      <c r="AD351" s="38">
        <f t="shared" si="122"/>
        <v>0.32355841007602759</v>
      </c>
      <c r="AE351" s="3">
        <f>AA351-AA350</f>
        <v>0</v>
      </c>
      <c r="AF351" s="38">
        <f>(AA351)/AA350-1</f>
        <v>0</v>
      </c>
      <c r="AG351" s="75"/>
      <c r="AH351" s="75"/>
    </row>
    <row r="352" spans="1:34" x14ac:dyDescent="0.45">
      <c r="A352" s="37">
        <v>44342</v>
      </c>
      <c r="B352" s="3">
        <v>57068.57</v>
      </c>
      <c r="C352" s="47">
        <f>C351+200</f>
        <v>43625.15</v>
      </c>
      <c r="D352" s="47">
        <f>D351+200</f>
        <v>42250.74</v>
      </c>
      <c r="E352" s="47">
        <f t="shared" si="115"/>
        <v>14817.830000000002</v>
      </c>
      <c r="F352" s="38">
        <f t="shared" si="116"/>
        <v>0.35071172717921639</v>
      </c>
      <c r="G352" s="49">
        <f>B352-B351-200</f>
        <v>420.81999999999971</v>
      </c>
      <c r="H352" s="48">
        <f>(B352-200)/B351-1</f>
        <v>7.4550358517389004E-3</v>
      </c>
      <c r="J352" s="37">
        <v>44342</v>
      </c>
      <c r="K352" s="3">
        <v>18137.16</v>
      </c>
      <c r="L352" s="58">
        <v>14200</v>
      </c>
      <c r="M352" s="43">
        <f t="shared" si="123"/>
        <v>3937.16</v>
      </c>
      <c r="N352" s="38">
        <f t="shared" si="121"/>
        <v>0.27726478873239446</v>
      </c>
      <c r="O352" s="43">
        <f t="shared" si="124"/>
        <v>133.77000000000044</v>
      </c>
      <c r="P352" s="38">
        <f t="shared" si="125"/>
        <v>7.4302672996586772E-3</v>
      </c>
      <c r="R352" s="37">
        <v>44342</v>
      </c>
      <c r="S352" s="103"/>
      <c r="T352" s="101"/>
      <c r="U352" s="100"/>
      <c r="V352" s="102"/>
      <c r="W352" s="100"/>
      <c r="X352" s="102"/>
      <c r="Z352" s="37">
        <v>44342</v>
      </c>
      <c r="AA352" s="3">
        <f t="shared" si="119"/>
        <v>75205.73</v>
      </c>
      <c r="AB352" s="43">
        <f t="shared" si="126"/>
        <v>56450.74</v>
      </c>
      <c r="AC352" s="3">
        <f t="shared" si="127"/>
        <v>18754.990000000002</v>
      </c>
      <c r="AD352" s="38">
        <f t="shared" si="122"/>
        <v>0.33223638875238826</v>
      </c>
      <c r="AE352" s="47">
        <f>AA352-AA351-200</f>
        <v>554.58999999999651</v>
      </c>
      <c r="AF352" s="48">
        <f>(AA352-200)/AA351-1</f>
        <v>7.4490464484491259E-3</v>
      </c>
      <c r="AG352" s="75"/>
      <c r="AH352" s="75"/>
    </row>
    <row r="353" spans="1:34" x14ac:dyDescent="0.45">
      <c r="A353" s="37">
        <v>44343</v>
      </c>
      <c r="B353" s="3">
        <v>56640.89</v>
      </c>
      <c r="C353" s="3">
        <v>43625.15</v>
      </c>
      <c r="D353" s="3">
        <v>42250.74</v>
      </c>
      <c r="E353" s="3">
        <f t="shared" si="115"/>
        <v>14390.150000000001</v>
      </c>
      <c r="F353" s="38">
        <f t="shared" si="116"/>
        <v>0.34058930092112005</v>
      </c>
      <c r="G353" s="41">
        <f>B353-B352</f>
        <v>-427.68000000000029</v>
      </c>
      <c r="H353" s="38">
        <f>(B353)/B352-1</f>
        <v>-7.4941425726980926E-3</v>
      </c>
      <c r="J353" s="37">
        <v>44343</v>
      </c>
      <c r="K353" s="3">
        <v>18000.830000000002</v>
      </c>
      <c r="L353" s="58">
        <v>14200</v>
      </c>
      <c r="M353" s="43">
        <f t="shared" si="123"/>
        <v>3800.8300000000017</v>
      </c>
      <c r="N353" s="38">
        <f t="shared" si="121"/>
        <v>0.26766408450704238</v>
      </c>
      <c r="O353" s="43">
        <f t="shared" si="124"/>
        <v>-136.32999999999811</v>
      </c>
      <c r="P353" s="38">
        <f t="shared" si="125"/>
        <v>-7.5166123031388254E-3</v>
      </c>
      <c r="R353" s="37">
        <v>44343</v>
      </c>
      <c r="S353" s="103"/>
      <c r="T353" s="101"/>
      <c r="U353" s="100"/>
      <c r="V353" s="102"/>
      <c r="W353" s="100"/>
      <c r="X353" s="102"/>
      <c r="Z353" s="37">
        <v>44343</v>
      </c>
      <c r="AA353" s="3">
        <f t="shared" si="119"/>
        <v>74641.72</v>
      </c>
      <c r="AB353" s="43">
        <f t="shared" si="126"/>
        <v>56450.74</v>
      </c>
      <c r="AC353" s="3">
        <f t="shared" si="127"/>
        <v>18190.980000000003</v>
      </c>
      <c r="AD353" s="38">
        <f t="shared" si="122"/>
        <v>0.32224519997434942</v>
      </c>
      <c r="AE353" s="3">
        <f>AA353-AA352</f>
        <v>-564.00999999999476</v>
      </c>
      <c r="AF353" s="38">
        <f>(AA353)/AA352-1</f>
        <v>-7.4995615360690104E-3</v>
      </c>
      <c r="AG353" s="75"/>
      <c r="AH353" s="75"/>
    </row>
    <row r="354" spans="1:34" x14ac:dyDescent="0.45">
      <c r="A354" s="37">
        <v>44344</v>
      </c>
      <c r="B354" s="3">
        <v>56830.83</v>
      </c>
      <c r="C354" s="3">
        <v>43625.15</v>
      </c>
      <c r="D354" s="3">
        <v>42250.74</v>
      </c>
      <c r="E354" s="3">
        <f t="shared" si="115"/>
        <v>14580.090000000004</v>
      </c>
      <c r="F354" s="38">
        <f t="shared" si="116"/>
        <v>0.34508484348439827</v>
      </c>
      <c r="G354" s="41">
        <f>B354-B353</f>
        <v>189.94000000000233</v>
      </c>
      <c r="H354" s="38">
        <f>(B354)/B353-1</f>
        <v>3.3534077589529865E-3</v>
      </c>
      <c r="J354" s="37">
        <v>44344</v>
      </c>
      <c r="K354" s="3">
        <v>18060.77</v>
      </c>
      <c r="L354" s="58">
        <v>14200</v>
      </c>
      <c r="M354" s="43">
        <f t="shared" si="123"/>
        <v>3860.7700000000004</v>
      </c>
      <c r="N354" s="38">
        <f t="shared" si="121"/>
        <v>0.27188521126760556</v>
      </c>
      <c r="O354" s="43">
        <f t="shared" si="124"/>
        <v>59.93999999999869</v>
      </c>
      <c r="P354" s="38">
        <f t="shared" si="125"/>
        <v>3.3298464570798991E-3</v>
      </c>
      <c r="R354" s="37">
        <v>44344</v>
      </c>
      <c r="S354" s="103"/>
      <c r="T354" s="101"/>
      <c r="U354" s="100"/>
      <c r="V354" s="102"/>
      <c r="W354" s="100"/>
      <c r="X354" s="102"/>
      <c r="Z354" s="37">
        <v>44344</v>
      </c>
      <c r="AA354" s="3">
        <f t="shared" si="119"/>
        <v>74891.600000000006</v>
      </c>
      <c r="AB354" s="43">
        <f t="shared" si="126"/>
        <v>56450.74</v>
      </c>
      <c r="AC354" s="3">
        <f t="shared" si="127"/>
        <v>18440.860000000004</v>
      </c>
      <c r="AD354" s="38">
        <f t="shared" si="122"/>
        <v>0.32667171413519136</v>
      </c>
      <c r="AE354" s="3">
        <f>AA354-AA353</f>
        <v>249.88000000000466</v>
      </c>
      <c r="AF354" s="38">
        <f>(AA354)/AA353-1</f>
        <v>3.3477256419065515E-3</v>
      </c>
      <c r="AG354" s="75"/>
      <c r="AH354" s="75"/>
    </row>
    <row r="355" spans="1:34" x14ac:dyDescent="0.45">
      <c r="A355" s="37">
        <v>44347</v>
      </c>
      <c r="B355" s="3">
        <v>56779.51</v>
      </c>
      <c r="C355" s="3">
        <v>43625.15</v>
      </c>
      <c r="D355" s="3">
        <v>42250.74</v>
      </c>
      <c r="E355" s="3">
        <f t="shared" si="115"/>
        <v>14528.770000000004</v>
      </c>
      <c r="F355" s="38">
        <f t="shared" si="116"/>
        <v>0.34387019020258602</v>
      </c>
      <c r="G355" s="41">
        <f>B355-B354</f>
        <v>-51.319999999999709</v>
      </c>
      <c r="H355" s="38">
        <f>(B355)/B354-1</f>
        <v>-9.0303097807997723E-4</v>
      </c>
      <c r="J355" s="37">
        <v>44347</v>
      </c>
      <c r="K355" s="3">
        <v>18043.22</v>
      </c>
      <c r="L355" s="58">
        <v>14200</v>
      </c>
      <c r="M355" s="43">
        <f t="shared" si="123"/>
        <v>3843.2200000000012</v>
      </c>
      <c r="N355" s="38">
        <f t="shared" si="121"/>
        <v>0.27064929577464802</v>
      </c>
      <c r="O355" s="43">
        <f t="shared" si="124"/>
        <v>-17.549999999999272</v>
      </c>
      <c r="P355" s="38">
        <f t="shared" si="125"/>
        <v>-9.717193674466662E-4</v>
      </c>
      <c r="R355" s="37">
        <v>44347</v>
      </c>
      <c r="S355" s="103"/>
      <c r="T355" s="101"/>
      <c r="U355" s="100"/>
      <c r="V355" s="102"/>
      <c r="W355" s="100"/>
      <c r="X355" s="102"/>
      <c r="Z355" s="37">
        <v>44347</v>
      </c>
      <c r="AA355" s="3">
        <f t="shared" si="119"/>
        <v>74822.73000000001</v>
      </c>
      <c r="AB355" s="43">
        <f t="shared" si="126"/>
        <v>56450.74</v>
      </c>
      <c r="AC355" s="3">
        <f t="shared" si="127"/>
        <v>18371.990000000005</v>
      </c>
      <c r="AD355" s="38">
        <f t="shared" si="122"/>
        <v>0.32545171241333626</v>
      </c>
      <c r="AE355" s="3">
        <f>AA355-AA354</f>
        <v>-68.869999999995343</v>
      </c>
      <c r="AF355" s="38">
        <f>(AA355)/AA354-1</f>
        <v>-9.1959578911382511E-4</v>
      </c>
      <c r="AG355" s="75"/>
      <c r="AH355" s="75"/>
    </row>
    <row r="356" spans="1:34" x14ac:dyDescent="0.45">
      <c r="A356" s="37">
        <v>44348</v>
      </c>
      <c r="B356" s="3">
        <v>56651.73</v>
      </c>
      <c r="C356" s="3">
        <v>43625.15</v>
      </c>
      <c r="D356" s="3">
        <v>42250.74</v>
      </c>
      <c r="E356" s="3">
        <f t="shared" si="115"/>
        <v>14400.990000000005</v>
      </c>
      <c r="F356" s="38">
        <f t="shared" si="116"/>
        <v>0.34084586447479981</v>
      </c>
      <c r="G356" s="41">
        <f>B356-B355</f>
        <v>-127.77999999999884</v>
      </c>
      <c r="H356" s="38">
        <f>(B356)/B355-1</f>
        <v>-2.2504597168943041E-3</v>
      </c>
      <c r="J356" s="37">
        <v>44348</v>
      </c>
      <c r="K356" s="3">
        <v>18002.240000000002</v>
      </c>
      <c r="L356" s="58">
        <v>14200</v>
      </c>
      <c r="M356" s="43">
        <f t="shared" si="123"/>
        <v>3802.2400000000016</v>
      </c>
      <c r="N356" s="38">
        <f t="shared" si="121"/>
        <v>0.26776338028169033</v>
      </c>
      <c r="O356" s="43">
        <f t="shared" si="124"/>
        <v>-40.979999999999563</v>
      </c>
      <c r="P356" s="38">
        <f t="shared" si="125"/>
        <v>-2.2712132313411626E-3</v>
      </c>
      <c r="R356" s="37">
        <v>44348</v>
      </c>
      <c r="S356" s="103"/>
      <c r="T356" s="101"/>
      <c r="U356" s="100"/>
      <c r="V356" s="102"/>
      <c r="W356" s="100"/>
      <c r="X356" s="102"/>
      <c r="Z356" s="37">
        <v>44348</v>
      </c>
      <c r="AA356" s="3">
        <f t="shared" si="119"/>
        <v>74653.97</v>
      </c>
      <c r="AB356" s="43">
        <f t="shared" si="126"/>
        <v>56450.74</v>
      </c>
      <c r="AC356" s="3">
        <f t="shared" si="127"/>
        <v>18203.230000000007</v>
      </c>
      <c r="AD356" s="38">
        <f t="shared" si="122"/>
        <v>0.32246220332984121</v>
      </c>
      <c r="AE356" s="3">
        <f>AA356-AA355</f>
        <v>-168.76000000000931</v>
      </c>
      <c r="AF356" s="38">
        <f>(AA356)/AA355-1</f>
        <v>-2.2554643488684745E-3</v>
      </c>
      <c r="AG356" s="75"/>
      <c r="AH356" s="75"/>
    </row>
    <row r="357" spans="1:34" x14ac:dyDescent="0.45">
      <c r="A357" s="37">
        <v>44349</v>
      </c>
      <c r="B357" s="3">
        <v>56769.24</v>
      </c>
      <c r="C357" s="47">
        <f>C356+200</f>
        <v>43825.15</v>
      </c>
      <c r="D357" s="47">
        <f>D356+200</f>
        <v>42450.74</v>
      </c>
      <c r="E357" s="47">
        <f t="shared" si="115"/>
        <v>14318.5</v>
      </c>
      <c r="F357" s="38">
        <f t="shared" si="116"/>
        <v>0.33729682921899595</v>
      </c>
      <c r="G357" s="49">
        <f>B357-B356-200</f>
        <v>-82.490000000005239</v>
      </c>
      <c r="H357" s="48">
        <f>(B357-200)/B356-1</f>
        <v>-1.4560896904649567E-3</v>
      </c>
      <c r="J357" s="37">
        <v>44349</v>
      </c>
      <c r="K357" s="3">
        <v>17975.599999999999</v>
      </c>
      <c r="L357" s="58">
        <v>14200</v>
      </c>
      <c r="M357" s="43">
        <f t="shared" si="123"/>
        <v>3775.5999999999985</v>
      </c>
      <c r="N357" s="38">
        <f t="shared" si="121"/>
        <v>0.26588732394366188</v>
      </c>
      <c r="O357" s="43">
        <f t="shared" si="124"/>
        <v>-26.640000000003056</v>
      </c>
      <c r="P357" s="38">
        <f t="shared" si="125"/>
        <v>-1.4798158451394539E-3</v>
      </c>
      <c r="R357" s="37">
        <v>44349</v>
      </c>
      <c r="S357" s="103"/>
      <c r="T357" s="101"/>
      <c r="U357" s="100"/>
      <c r="V357" s="102"/>
      <c r="W357" s="100"/>
      <c r="X357" s="102"/>
      <c r="Z357" s="37">
        <v>44349</v>
      </c>
      <c r="AA357" s="3">
        <f t="shared" si="119"/>
        <v>74744.84</v>
      </c>
      <c r="AB357" s="43">
        <f t="shared" si="126"/>
        <v>56650.74</v>
      </c>
      <c r="AC357" s="3">
        <f t="shared" si="127"/>
        <v>18094.099999999999</v>
      </c>
      <c r="AD357" s="38">
        <f t="shared" si="122"/>
        <v>0.31939741652094922</v>
      </c>
      <c r="AE357" s="47">
        <f>AA357-AA356-200</f>
        <v>-109.13000000000466</v>
      </c>
      <c r="AF357" s="48">
        <f>(AA357-200)/AA356-1</f>
        <v>-1.4618110731419165E-3</v>
      </c>
      <c r="AG357" s="75"/>
      <c r="AH357" s="75"/>
    </row>
    <row r="358" spans="1:34" x14ac:dyDescent="0.45">
      <c r="A358" s="37">
        <v>44350</v>
      </c>
      <c r="B358" s="3">
        <v>56493.59</v>
      </c>
      <c r="C358" s="3">
        <v>43825.15</v>
      </c>
      <c r="D358" s="3">
        <v>42450.74</v>
      </c>
      <c r="E358" s="3">
        <f t="shared" si="115"/>
        <v>14042.849999999999</v>
      </c>
      <c r="F358" s="38">
        <f t="shared" si="116"/>
        <v>0.3308034206235273</v>
      </c>
      <c r="G358" s="41">
        <f>B358-B357</f>
        <v>-275.65000000000146</v>
      </c>
      <c r="H358" s="38">
        <f>(B358)/B357-1</f>
        <v>-4.8556225167010192E-3</v>
      </c>
      <c r="J358" s="37">
        <v>44350</v>
      </c>
      <c r="K358" s="3">
        <v>17887.87</v>
      </c>
      <c r="L358" s="58">
        <v>14200</v>
      </c>
      <c r="M358" s="43">
        <f t="shared" si="123"/>
        <v>3687.869999999999</v>
      </c>
      <c r="N358" s="38">
        <f t="shared" si="121"/>
        <v>0.25970915492957736</v>
      </c>
      <c r="O358" s="43">
        <f t="shared" si="124"/>
        <v>-87.729999999999563</v>
      </c>
      <c r="P358" s="38">
        <f t="shared" si="125"/>
        <v>-4.8805046841273736E-3</v>
      </c>
      <c r="R358" s="37">
        <v>44350</v>
      </c>
      <c r="S358" s="103"/>
      <c r="T358" s="101"/>
      <c r="U358" s="100"/>
      <c r="V358" s="102"/>
      <c r="W358" s="100"/>
      <c r="X358" s="102"/>
      <c r="Z358" s="37">
        <v>44350</v>
      </c>
      <c r="AA358" s="3">
        <f t="shared" si="119"/>
        <v>74381.459999999992</v>
      </c>
      <c r="AB358" s="43">
        <f t="shared" si="126"/>
        <v>56650.74</v>
      </c>
      <c r="AC358" s="3">
        <f t="shared" si="127"/>
        <v>17730.719999999998</v>
      </c>
      <c r="AD358" s="38">
        <f t="shared" si="122"/>
        <v>0.312983025464451</v>
      </c>
      <c r="AE358" s="3">
        <f>AA358-AA357</f>
        <v>-363.38000000000466</v>
      </c>
      <c r="AF358" s="38">
        <f>(AA358)/AA357-1</f>
        <v>-4.8616065001946263E-3</v>
      </c>
      <c r="AG358" s="75"/>
      <c r="AH358" s="75"/>
    </row>
    <row r="359" spans="1:34" x14ac:dyDescent="0.45">
      <c r="A359" s="37">
        <v>44351</v>
      </c>
      <c r="B359" s="3">
        <v>57374.46</v>
      </c>
      <c r="C359" s="3">
        <v>43825.15</v>
      </c>
      <c r="D359" s="3">
        <v>42450.74</v>
      </c>
      <c r="E359" s="3">
        <f t="shared" si="115"/>
        <v>14923.720000000001</v>
      </c>
      <c r="F359" s="38">
        <f t="shared" si="116"/>
        <v>0.35155382450341266</v>
      </c>
      <c r="G359" s="41">
        <f>B359-B358</f>
        <v>880.87000000000262</v>
      </c>
      <c r="H359" s="38">
        <f>(B359)/B358-1</f>
        <v>1.5592388446193706E-2</v>
      </c>
      <c r="J359" s="37">
        <v>44351</v>
      </c>
      <c r="K359" s="3">
        <v>18166.36</v>
      </c>
      <c r="L359" s="58">
        <v>14200</v>
      </c>
      <c r="M359" s="43">
        <f t="shared" si="123"/>
        <v>3966.3600000000006</v>
      </c>
      <c r="N359" s="38">
        <f t="shared" si="121"/>
        <v>0.27932112676056353</v>
      </c>
      <c r="O359" s="43">
        <f t="shared" si="124"/>
        <v>278.4900000000016</v>
      </c>
      <c r="P359" s="38">
        <f t="shared" si="125"/>
        <v>1.5568650711348164E-2</v>
      </c>
      <c r="R359" s="37">
        <v>44351</v>
      </c>
      <c r="S359" s="103"/>
      <c r="T359" s="101"/>
      <c r="U359" s="100"/>
      <c r="V359" s="102"/>
      <c r="W359" s="100"/>
      <c r="X359" s="102"/>
      <c r="Z359" s="37">
        <v>44351</v>
      </c>
      <c r="AA359" s="3">
        <f t="shared" si="119"/>
        <v>75540.820000000007</v>
      </c>
      <c r="AB359" s="43">
        <f t="shared" si="126"/>
        <v>56650.74</v>
      </c>
      <c r="AC359" s="3">
        <f t="shared" si="127"/>
        <v>18890.080000000002</v>
      </c>
      <c r="AD359" s="38">
        <f t="shared" si="122"/>
        <v>0.33344807146385036</v>
      </c>
      <c r="AE359" s="3">
        <f>AA359-AA358</f>
        <v>1159.3600000000151</v>
      </c>
      <c r="AF359" s="38">
        <f>(AA359)/AA358-1</f>
        <v>1.5586679798971659E-2</v>
      </c>
      <c r="AG359" s="75"/>
      <c r="AH359" s="75"/>
    </row>
    <row r="360" spans="1:34" x14ac:dyDescent="0.45">
      <c r="A360" s="37">
        <v>44354</v>
      </c>
      <c r="B360" s="3">
        <v>57517.85</v>
      </c>
      <c r="C360" s="3">
        <v>43825.15</v>
      </c>
      <c r="D360" s="3">
        <v>42450.74</v>
      </c>
      <c r="E360" s="3">
        <f t="shared" si="115"/>
        <v>15067.11</v>
      </c>
      <c r="F360" s="38">
        <f t="shared" si="116"/>
        <v>0.35493162192225625</v>
      </c>
      <c r="G360" s="41">
        <f>B360-B359</f>
        <v>143.38999999999942</v>
      </c>
      <c r="H360" s="38">
        <f>(B360)/B359-1</f>
        <v>2.4991956351310129E-3</v>
      </c>
      <c r="J360" s="37">
        <v>44354</v>
      </c>
      <c r="K360" s="3">
        <v>18210.55</v>
      </c>
      <c r="L360" s="58">
        <v>14200</v>
      </c>
      <c r="M360" s="43">
        <f t="shared" si="123"/>
        <v>4010.5499999999993</v>
      </c>
      <c r="N360" s="38">
        <f t="shared" si="121"/>
        <v>0.2824330985915493</v>
      </c>
      <c r="O360" s="43">
        <f t="shared" si="124"/>
        <v>44.18999999999869</v>
      </c>
      <c r="P360" s="38">
        <f t="shared" si="125"/>
        <v>2.4325181269113649E-3</v>
      </c>
      <c r="R360" s="37">
        <v>44354</v>
      </c>
      <c r="S360" s="103"/>
      <c r="T360" s="101"/>
      <c r="U360" s="100"/>
      <c r="V360" s="102"/>
      <c r="W360" s="100"/>
      <c r="X360" s="102"/>
      <c r="Z360" s="37">
        <v>44354</v>
      </c>
      <c r="AA360" s="3">
        <f t="shared" si="119"/>
        <v>75728.399999999994</v>
      </c>
      <c r="AB360" s="43">
        <f t="shared" si="126"/>
        <v>56650.74</v>
      </c>
      <c r="AC360" s="3">
        <f t="shared" si="127"/>
        <v>19077.66</v>
      </c>
      <c r="AD360" s="38">
        <f t="shared" si="122"/>
        <v>0.33675923739036762</v>
      </c>
      <c r="AE360" s="3">
        <f>AA360-AA359</f>
        <v>187.57999999998719</v>
      </c>
      <c r="AF360" s="38">
        <f>(AA360)/AA359-1</f>
        <v>2.4831607599704597E-3</v>
      </c>
      <c r="AG360" s="75"/>
      <c r="AH360" s="75"/>
    </row>
    <row r="361" spans="1:34" x14ac:dyDescent="0.45">
      <c r="A361" s="37">
        <v>44355</v>
      </c>
      <c r="B361" s="3">
        <v>57721.53</v>
      </c>
      <c r="C361" s="3">
        <v>43825.15</v>
      </c>
      <c r="D361" s="3">
        <v>42450.74</v>
      </c>
      <c r="E361" s="3">
        <f t="shared" si="115"/>
        <v>15270.79</v>
      </c>
      <c r="F361" s="38">
        <f t="shared" si="116"/>
        <v>0.35972965371157262</v>
      </c>
      <c r="G361" s="41">
        <f>B361-B360</f>
        <v>203.68000000000029</v>
      </c>
      <c r="H361" s="38">
        <f>(B361)/B360-1</f>
        <v>3.5411615698430765E-3</v>
      </c>
      <c r="J361" s="37">
        <v>44355</v>
      </c>
      <c r="K361" s="3">
        <v>18274.580000000002</v>
      </c>
      <c r="L361" s="58">
        <v>14200</v>
      </c>
      <c r="M361" s="43">
        <f t="shared" si="123"/>
        <v>4074.5800000000017</v>
      </c>
      <c r="N361" s="38">
        <f t="shared" si="121"/>
        <v>0.28694225352112679</v>
      </c>
      <c r="O361" s="43">
        <f t="shared" si="124"/>
        <v>64.030000000002474</v>
      </c>
      <c r="P361" s="38">
        <f t="shared" si="125"/>
        <v>3.516093692941924E-3</v>
      </c>
      <c r="R361" s="37">
        <v>44355</v>
      </c>
      <c r="S361" s="103"/>
      <c r="T361" s="101"/>
      <c r="U361" s="100"/>
      <c r="V361" s="102"/>
      <c r="W361" s="100"/>
      <c r="X361" s="102"/>
      <c r="Z361" s="37">
        <v>44355</v>
      </c>
      <c r="AA361" s="3">
        <f t="shared" si="119"/>
        <v>75996.11</v>
      </c>
      <c r="AB361" s="43">
        <f t="shared" si="126"/>
        <v>56650.74</v>
      </c>
      <c r="AC361" s="3">
        <f t="shared" si="127"/>
        <v>19345.370000000003</v>
      </c>
      <c r="AD361" s="38">
        <f t="shared" si="122"/>
        <v>0.34148485968585773</v>
      </c>
      <c r="AE361" s="3">
        <f>AA361-AA360</f>
        <v>267.7100000000064</v>
      </c>
      <c r="AF361" s="38">
        <f>(AA361)/AA360-1</f>
        <v>3.5351334505946408E-3</v>
      </c>
      <c r="AG361" s="75"/>
      <c r="AH361" s="75"/>
    </row>
    <row r="362" spans="1:34" x14ac:dyDescent="0.45">
      <c r="A362" s="37">
        <v>44356</v>
      </c>
      <c r="B362" s="3">
        <v>57923.78</v>
      </c>
      <c r="C362" s="47">
        <f>C361+200</f>
        <v>44025.15</v>
      </c>
      <c r="D362" s="47">
        <f>D361+200</f>
        <v>42650.74</v>
      </c>
      <c r="E362" s="47">
        <f t="shared" si="115"/>
        <v>15273.04</v>
      </c>
      <c r="F362" s="38">
        <f t="shared" si="116"/>
        <v>0.35809554535278876</v>
      </c>
      <c r="G362" s="49">
        <f>B362-B361-200</f>
        <v>2.25</v>
      </c>
      <c r="H362" s="48">
        <f>(B362-200)/B361-1</f>
        <v>3.8980255720799661E-5</v>
      </c>
      <c r="J362" s="37">
        <v>44356</v>
      </c>
      <c r="K362" s="3">
        <v>18274.900000000001</v>
      </c>
      <c r="L362" s="58">
        <v>14200</v>
      </c>
      <c r="M362" s="43">
        <f t="shared" si="123"/>
        <v>4074.9000000000015</v>
      </c>
      <c r="N362" s="38">
        <f t="shared" si="121"/>
        <v>0.2869647887323945</v>
      </c>
      <c r="O362" s="43">
        <f t="shared" si="124"/>
        <v>0.31999999999970896</v>
      </c>
      <c r="P362" s="38">
        <f t="shared" si="125"/>
        <v>1.7510662351671868E-5</v>
      </c>
      <c r="R362" s="37">
        <v>44356</v>
      </c>
      <c r="S362" s="103"/>
      <c r="T362" s="101"/>
      <c r="U362" s="100"/>
      <c r="V362" s="102"/>
      <c r="W362" s="100"/>
      <c r="X362" s="102"/>
      <c r="Z362" s="37">
        <v>44356</v>
      </c>
      <c r="AA362" s="3">
        <f t="shared" si="119"/>
        <v>76198.679999999993</v>
      </c>
      <c r="AB362" s="43">
        <f t="shared" si="126"/>
        <v>56850.74</v>
      </c>
      <c r="AC362" s="3">
        <f t="shared" si="127"/>
        <v>19347.940000000002</v>
      </c>
      <c r="AD362" s="38">
        <f t="shared" si="122"/>
        <v>0.34032872747126941</v>
      </c>
      <c r="AE362" s="47">
        <f>AA362-AA361-200</f>
        <v>2.569999999992433</v>
      </c>
      <c r="AF362" s="48">
        <f>(AA362-200)/AA361-1</f>
        <v>3.3817520396661749E-5</v>
      </c>
      <c r="AG362" s="75"/>
      <c r="AH362" s="75"/>
    </row>
    <row r="363" spans="1:34" x14ac:dyDescent="0.45">
      <c r="A363" s="37">
        <v>44357</v>
      </c>
      <c r="B363" s="3">
        <v>58441</v>
      </c>
      <c r="C363" s="3">
        <v>44025.15</v>
      </c>
      <c r="D363" s="3">
        <v>42650.74</v>
      </c>
      <c r="E363" s="3">
        <f t="shared" si="115"/>
        <v>15790.260000000002</v>
      </c>
      <c r="F363" s="38">
        <f t="shared" si="116"/>
        <v>0.37022241583616133</v>
      </c>
      <c r="G363" s="41">
        <f>B363-B362</f>
        <v>517.22000000000116</v>
      </c>
      <c r="H363" s="38">
        <f>(B363)/B362-1</f>
        <v>8.9293205657503538E-3</v>
      </c>
      <c r="J363" s="37">
        <v>44357</v>
      </c>
      <c r="K363" s="3">
        <v>18437.68</v>
      </c>
      <c r="L363" s="58">
        <v>14200</v>
      </c>
      <c r="M363" s="43">
        <f t="shared" si="123"/>
        <v>4237.68</v>
      </c>
      <c r="N363" s="38">
        <f t="shared" si="121"/>
        <v>0.29842816901408442</v>
      </c>
      <c r="O363" s="43">
        <f t="shared" si="124"/>
        <v>162.77999999999884</v>
      </c>
      <c r="P363" s="38">
        <f t="shared" si="125"/>
        <v>8.9072990823477749E-3</v>
      </c>
      <c r="R363" s="37">
        <v>44357</v>
      </c>
      <c r="S363" s="103"/>
      <c r="T363" s="101"/>
      <c r="U363" s="100"/>
      <c r="V363" s="102"/>
      <c r="W363" s="100"/>
      <c r="X363" s="102"/>
      <c r="Z363" s="37">
        <v>44357</v>
      </c>
      <c r="AA363" s="3">
        <f t="shared" si="119"/>
        <v>76878.679999999993</v>
      </c>
      <c r="AB363" s="43">
        <f t="shared" si="126"/>
        <v>56850.74</v>
      </c>
      <c r="AC363" s="3">
        <f t="shared" si="127"/>
        <v>20027.940000000002</v>
      </c>
      <c r="AD363" s="38">
        <f t="shared" si="122"/>
        <v>0.35228987344755747</v>
      </c>
      <c r="AE363" s="3">
        <f>AA363-AA362</f>
        <v>680</v>
      </c>
      <c r="AF363" s="38">
        <f>(AA363)/AA362-1</f>
        <v>8.924039104089454E-3</v>
      </c>
      <c r="AG363" s="75"/>
      <c r="AH363" s="75"/>
    </row>
    <row r="364" spans="1:34" x14ac:dyDescent="0.45">
      <c r="A364" s="37">
        <v>44358</v>
      </c>
      <c r="B364" s="3">
        <v>58917.86</v>
      </c>
      <c r="C364" s="3">
        <v>44025.15</v>
      </c>
      <c r="D364" s="3">
        <v>42650.74</v>
      </c>
      <c r="E364" s="3">
        <f t="shared" si="115"/>
        <v>16267.120000000003</v>
      </c>
      <c r="F364" s="38">
        <f t="shared" si="116"/>
        <v>0.38140299558694646</v>
      </c>
      <c r="G364" s="41">
        <f>B364-B363</f>
        <v>476.86000000000058</v>
      </c>
      <c r="H364" s="38">
        <f>(B364)/B363-1</f>
        <v>8.1596824147431857E-3</v>
      </c>
      <c r="J364" s="37">
        <v>44358</v>
      </c>
      <c r="K364" s="3">
        <v>18587.71</v>
      </c>
      <c r="L364" s="58">
        <v>14200</v>
      </c>
      <c r="M364" s="43">
        <f t="shared" si="123"/>
        <v>4387.7099999999991</v>
      </c>
      <c r="N364" s="38">
        <f t="shared" si="121"/>
        <v>0.30899366197183098</v>
      </c>
      <c r="O364" s="43">
        <f t="shared" si="124"/>
        <v>150.02999999999884</v>
      </c>
      <c r="P364" s="38">
        <f t="shared" si="125"/>
        <v>8.1371408984209914E-3</v>
      </c>
      <c r="R364" s="37">
        <v>44358</v>
      </c>
      <c r="S364" s="103"/>
      <c r="T364" s="101"/>
      <c r="U364" s="100"/>
      <c r="V364" s="102"/>
      <c r="W364" s="100"/>
      <c r="X364" s="102"/>
      <c r="Z364" s="37">
        <v>44358</v>
      </c>
      <c r="AA364" s="3">
        <f t="shared" si="119"/>
        <v>77505.570000000007</v>
      </c>
      <c r="AB364" s="43">
        <f t="shared" si="126"/>
        <v>56850.74</v>
      </c>
      <c r="AC364" s="3">
        <f t="shared" si="127"/>
        <v>20654.830000000002</v>
      </c>
      <c r="AD364" s="38">
        <f t="shared" si="122"/>
        <v>0.36331681874325672</v>
      </c>
      <c r="AE364" s="3">
        <f>AA364-AA363</f>
        <v>626.89000000001397</v>
      </c>
      <c r="AF364" s="38">
        <f>(AA364)/AA363-1</f>
        <v>8.1542763221222891E-3</v>
      </c>
      <c r="AG364" s="75"/>
      <c r="AH364" s="75"/>
    </row>
    <row r="365" spans="1:34" x14ac:dyDescent="0.45">
      <c r="A365" s="37">
        <v>44361</v>
      </c>
      <c r="B365" s="3">
        <v>59384.13</v>
      </c>
      <c r="C365" s="3">
        <v>44025.15</v>
      </c>
      <c r="D365" s="3">
        <v>42650.74</v>
      </c>
      <c r="E365" s="3">
        <f t="shared" si="115"/>
        <v>16733.39</v>
      </c>
      <c r="F365" s="38">
        <f t="shared" si="116"/>
        <v>0.39233527952856151</v>
      </c>
      <c r="G365" s="41">
        <f>B365-B364</f>
        <v>466.2699999999968</v>
      </c>
      <c r="H365" s="38">
        <f>(B365)/B364-1</f>
        <v>7.9138991131042502E-3</v>
      </c>
      <c r="J365" s="37">
        <v>44361</v>
      </c>
      <c r="K365" s="3">
        <v>18733.52</v>
      </c>
      <c r="L365" s="58">
        <v>14200</v>
      </c>
      <c r="M365" s="43">
        <f t="shared" si="123"/>
        <v>4533.5200000000004</v>
      </c>
      <c r="N365" s="38">
        <f t="shared" si="121"/>
        <v>0.31926197183098592</v>
      </c>
      <c r="O365" s="43">
        <f t="shared" si="124"/>
        <v>145.81000000000131</v>
      </c>
      <c r="P365" s="38">
        <f t="shared" si="125"/>
        <v>7.8444305403948533E-3</v>
      </c>
      <c r="R365" s="37">
        <v>44361</v>
      </c>
      <c r="S365" s="103"/>
      <c r="T365" s="101"/>
      <c r="U365" s="100"/>
      <c r="V365" s="102"/>
      <c r="W365" s="100"/>
      <c r="X365" s="102"/>
      <c r="Z365" s="37">
        <v>44361</v>
      </c>
      <c r="AA365" s="3">
        <f t="shared" si="119"/>
        <v>78117.649999999994</v>
      </c>
      <c r="AB365" s="43">
        <f t="shared" si="126"/>
        <v>56850.74</v>
      </c>
      <c r="AC365" s="3">
        <f t="shared" si="127"/>
        <v>21266.91</v>
      </c>
      <c r="AD365" s="38">
        <f t="shared" si="122"/>
        <v>0.37408325731555991</v>
      </c>
      <c r="AE365" s="3">
        <f>AA365-AA364</f>
        <v>612.07999999998719</v>
      </c>
      <c r="AF365" s="38">
        <f>(AA365)/AA364-1</f>
        <v>7.8972388694127371E-3</v>
      </c>
      <c r="AG365" s="75"/>
      <c r="AH365" s="75"/>
    </row>
    <row r="366" spans="1:34" x14ac:dyDescent="0.45">
      <c r="A366" s="37">
        <v>44362</v>
      </c>
      <c r="B366" s="3">
        <v>59190.99</v>
      </c>
      <c r="C366" s="3">
        <v>44025.15</v>
      </c>
      <c r="D366" s="3">
        <v>42650.74</v>
      </c>
      <c r="E366" s="3">
        <f t="shared" si="115"/>
        <v>16540.25</v>
      </c>
      <c r="F366" s="38">
        <f t="shared" si="116"/>
        <v>0.38780687040834461</v>
      </c>
      <c r="G366" s="41">
        <f>B366-B365</f>
        <v>-193.13999999999942</v>
      </c>
      <c r="H366" s="38">
        <f>(B366)/B365-1</f>
        <v>-3.2523840965591466E-3</v>
      </c>
      <c r="J366" s="37">
        <v>44362</v>
      </c>
      <c r="K366" s="3">
        <v>19072.11</v>
      </c>
      <c r="L366" s="57">
        <f>L365+400</f>
        <v>14600</v>
      </c>
      <c r="M366" s="43">
        <f t="shared" si="123"/>
        <v>4472.1100000000006</v>
      </c>
      <c r="N366" s="38">
        <f t="shared" si="121"/>
        <v>0.306308904109589</v>
      </c>
      <c r="O366" s="50">
        <f>K366-K365-400</f>
        <v>-61.409999999999854</v>
      </c>
      <c r="P366" s="51">
        <f>(K366-400)/K365-1</f>
        <v>-3.2780812148490712E-3</v>
      </c>
      <c r="R366" s="37">
        <v>44362</v>
      </c>
      <c r="S366" s="103"/>
      <c r="T366" s="101"/>
      <c r="U366" s="100"/>
      <c r="V366" s="102"/>
      <c r="W366" s="100"/>
      <c r="X366" s="102"/>
      <c r="Z366" s="37">
        <v>44362</v>
      </c>
      <c r="AA366" s="3">
        <f t="shared" si="119"/>
        <v>78263.100000000006</v>
      </c>
      <c r="AB366" s="50">
        <f>AB365+400</f>
        <v>57250.74</v>
      </c>
      <c r="AC366" s="3">
        <f t="shared" si="127"/>
        <v>21012.36</v>
      </c>
      <c r="AD366" s="38">
        <f t="shared" si="122"/>
        <v>0.36702337821310271</v>
      </c>
      <c r="AE366" s="50">
        <f>AA366-AA365-400</f>
        <v>-254.54999999998836</v>
      </c>
      <c r="AF366" s="51">
        <f>(AA366-400)/AA365-1</f>
        <v>-3.2585465640605493E-3</v>
      </c>
      <c r="AG366" s="75"/>
      <c r="AH366" s="75"/>
    </row>
    <row r="367" spans="1:34" x14ac:dyDescent="0.45">
      <c r="A367" s="37">
        <v>44363</v>
      </c>
      <c r="B367" s="3">
        <v>59531.23</v>
      </c>
      <c r="C367" s="47">
        <f>C366+200</f>
        <v>44225.15</v>
      </c>
      <c r="D367" s="47">
        <f>D366+200</f>
        <v>42850.74</v>
      </c>
      <c r="E367" s="47">
        <f t="shared" si="115"/>
        <v>16680.490000000005</v>
      </c>
      <c r="F367" s="38">
        <f t="shared" si="116"/>
        <v>0.38926959021011087</v>
      </c>
      <c r="G367" s="49">
        <f>B367-B366-200</f>
        <v>140.24000000000524</v>
      </c>
      <c r="H367" s="48">
        <f>(B367-200)/B366-1</f>
        <v>2.369279513655842E-3</v>
      </c>
      <c r="J367" s="37">
        <v>44363</v>
      </c>
      <c r="K367" s="3">
        <v>19116.849999999999</v>
      </c>
      <c r="L367" s="58">
        <v>14600</v>
      </c>
      <c r="M367" s="43">
        <f t="shared" si="123"/>
        <v>4516.8499999999985</v>
      </c>
      <c r="N367" s="38">
        <f t="shared" si="121"/>
        <v>0.30937328767123273</v>
      </c>
      <c r="O367" s="43">
        <f t="shared" ref="O367:O387" si="128">K367-K366</f>
        <v>44.739999999997963</v>
      </c>
      <c r="P367" s="38">
        <f t="shared" ref="P367:P387" si="129">K367/K366-1</f>
        <v>2.3458337855641886E-3</v>
      </c>
      <c r="R367" s="37">
        <v>44363</v>
      </c>
      <c r="S367" s="103"/>
      <c r="T367" s="101"/>
      <c r="U367" s="100"/>
      <c r="V367" s="102"/>
      <c r="W367" s="100"/>
      <c r="X367" s="102"/>
      <c r="Z367" s="37">
        <v>44363</v>
      </c>
      <c r="AA367" s="3">
        <f t="shared" si="119"/>
        <v>78648.08</v>
      </c>
      <c r="AB367" s="43">
        <f t="shared" ref="AB367:AB387" si="130">D367+L367</f>
        <v>57450.74</v>
      </c>
      <c r="AC367" s="3">
        <f t="shared" si="127"/>
        <v>21197.340000000004</v>
      </c>
      <c r="AD367" s="38">
        <f t="shared" si="122"/>
        <v>0.368965482428947</v>
      </c>
      <c r="AE367" s="47">
        <f>AA367-AA366-200</f>
        <v>184.97999999999593</v>
      </c>
      <c r="AF367" s="48">
        <f>(AA367-200)/AA366-1</f>
        <v>2.3635659717031743E-3</v>
      </c>
      <c r="AG367" s="75"/>
      <c r="AH367" s="75"/>
    </row>
    <row r="368" spans="1:34" x14ac:dyDescent="0.45">
      <c r="A368" s="37">
        <v>44364</v>
      </c>
      <c r="B368" s="3">
        <v>60795.97</v>
      </c>
      <c r="C368" s="3">
        <v>44225.15</v>
      </c>
      <c r="D368" s="3">
        <v>42850.74</v>
      </c>
      <c r="E368" s="3">
        <f t="shared" si="115"/>
        <v>17945.230000000003</v>
      </c>
      <c r="F368" s="38">
        <f t="shared" si="116"/>
        <v>0.41878459975253635</v>
      </c>
      <c r="G368" s="41">
        <f>B368-B367</f>
        <v>1264.739999999998</v>
      </c>
      <c r="H368" s="38">
        <f>(B368)/B367-1</f>
        <v>2.124498351537496E-2</v>
      </c>
      <c r="J368" s="37">
        <v>44364</v>
      </c>
      <c r="K368" s="3">
        <v>19522.57</v>
      </c>
      <c r="L368" s="58">
        <v>14600</v>
      </c>
      <c r="M368" s="43">
        <f t="shared" si="123"/>
        <v>4922.57</v>
      </c>
      <c r="N368" s="38">
        <f t="shared" si="121"/>
        <v>0.33716232876712326</v>
      </c>
      <c r="O368" s="43">
        <f t="shared" si="128"/>
        <v>405.72000000000116</v>
      </c>
      <c r="P368" s="38">
        <f t="shared" si="129"/>
        <v>2.122316176566752E-2</v>
      </c>
      <c r="R368" s="37">
        <v>44364</v>
      </c>
      <c r="S368" s="103"/>
      <c r="T368" s="101"/>
      <c r="U368" s="100"/>
      <c r="V368" s="102"/>
      <c r="W368" s="100"/>
      <c r="X368" s="102"/>
      <c r="Z368" s="37">
        <v>44364</v>
      </c>
      <c r="AA368" s="3">
        <f t="shared" si="119"/>
        <v>80318.540000000008</v>
      </c>
      <c r="AB368" s="43">
        <f t="shared" si="130"/>
        <v>57450.74</v>
      </c>
      <c r="AC368" s="3">
        <f t="shared" si="127"/>
        <v>22867.800000000003</v>
      </c>
      <c r="AD368" s="38">
        <f t="shared" si="122"/>
        <v>0.39804187030489091</v>
      </c>
      <c r="AE368" s="3">
        <f>AA368-AA367</f>
        <v>1670.4600000000064</v>
      </c>
      <c r="AF368" s="38">
        <f>(AA368)/AA367-1</f>
        <v>2.1239679341186868E-2</v>
      </c>
      <c r="AG368" s="75"/>
      <c r="AH368" s="75"/>
    </row>
    <row r="369" spans="1:34" x14ac:dyDescent="0.45">
      <c r="A369" s="37">
        <v>44365</v>
      </c>
      <c r="B369" s="3">
        <v>60690.31</v>
      </c>
      <c r="C369" s="3">
        <v>44225.15</v>
      </c>
      <c r="D369" s="3">
        <v>42850.74</v>
      </c>
      <c r="E369" s="3">
        <f t="shared" si="115"/>
        <v>17839.57</v>
      </c>
      <c r="F369" s="38">
        <f t="shared" si="116"/>
        <v>0.41631883136673964</v>
      </c>
      <c r="G369" s="41">
        <f>B369-B368</f>
        <v>-105.66000000000349</v>
      </c>
      <c r="H369" s="38">
        <f>(B369)/B368-1</f>
        <v>-1.7379441433371667E-3</v>
      </c>
      <c r="J369" s="37">
        <v>44365</v>
      </c>
      <c r="K369" s="3">
        <v>19488.16</v>
      </c>
      <c r="L369" s="58">
        <v>14600</v>
      </c>
      <c r="M369" s="43">
        <f t="shared" ref="M369:M400" si="131">K369-L369</f>
        <v>4888.16</v>
      </c>
      <c r="N369" s="38">
        <f t="shared" si="121"/>
        <v>0.33480547945205474</v>
      </c>
      <c r="O369" s="43">
        <f t="shared" si="128"/>
        <v>-34.409999999999854</v>
      </c>
      <c r="P369" s="38">
        <f t="shared" si="129"/>
        <v>-1.7625753166718994E-3</v>
      </c>
      <c r="R369" s="37">
        <v>44365</v>
      </c>
      <c r="S369" s="103"/>
      <c r="T369" s="101"/>
      <c r="U369" s="100"/>
      <c r="V369" s="102"/>
      <c r="W369" s="100"/>
      <c r="X369" s="102"/>
      <c r="Z369" s="37">
        <v>44365</v>
      </c>
      <c r="AA369" s="3">
        <f t="shared" si="119"/>
        <v>80178.47</v>
      </c>
      <c r="AB369" s="43">
        <f t="shared" si="130"/>
        <v>57450.74</v>
      </c>
      <c r="AC369" s="3">
        <f t="shared" si="127"/>
        <v>22727.73</v>
      </c>
      <c r="AD369" s="38">
        <f t="shared" si="122"/>
        <v>0.39560378160490184</v>
      </c>
      <c r="AE369" s="3">
        <f>AA369-AA368</f>
        <v>-140.07000000000698</v>
      </c>
      <c r="AF369" s="38">
        <f>(AA369)/AA368-1</f>
        <v>-1.7439311023333959E-3</v>
      </c>
      <c r="AG369" s="75"/>
      <c r="AH369" s="75"/>
    </row>
    <row r="370" spans="1:34" x14ac:dyDescent="0.45">
      <c r="A370" s="37">
        <v>44368</v>
      </c>
      <c r="B370" s="3">
        <v>60689.01</v>
      </c>
      <c r="C370" s="3">
        <v>44225.15</v>
      </c>
      <c r="D370" s="3">
        <v>42850.74</v>
      </c>
      <c r="E370" s="3">
        <f t="shared" si="115"/>
        <v>17838.270000000004</v>
      </c>
      <c r="F370" s="38">
        <f t="shared" si="116"/>
        <v>0.41628849350092922</v>
      </c>
      <c r="G370" s="41">
        <f>B370-B369</f>
        <v>-1.2999999999956344</v>
      </c>
      <c r="H370" s="38">
        <f>(B370)/B369-1</f>
        <v>-2.1420223425994145E-5</v>
      </c>
      <c r="J370" s="37">
        <v>44368</v>
      </c>
      <c r="K370" s="3">
        <v>19486.46</v>
      </c>
      <c r="L370" s="58">
        <v>14600</v>
      </c>
      <c r="M370" s="43">
        <f t="shared" si="131"/>
        <v>4886.4599999999991</v>
      </c>
      <c r="N370" s="38">
        <f t="shared" si="121"/>
        <v>0.33468904109589026</v>
      </c>
      <c r="O370" s="43">
        <f t="shared" si="128"/>
        <v>-1.7000000000007276</v>
      </c>
      <c r="P370" s="38">
        <f t="shared" si="129"/>
        <v>-8.723245293551507E-5</v>
      </c>
      <c r="R370" s="37">
        <v>44368</v>
      </c>
      <c r="S370" s="103"/>
      <c r="T370" s="101"/>
      <c r="U370" s="100"/>
      <c r="V370" s="102"/>
      <c r="W370" s="100"/>
      <c r="X370" s="102"/>
      <c r="Z370" s="37">
        <v>44368</v>
      </c>
      <c r="AA370" s="3">
        <f t="shared" si="119"/>
        <v>80175.47</v>
      </c>
      <c r="AB370" s="43">
        <f t="shared" si="130"/>
        <v>57450.74</v>
      </c>
      <c r="AC370" s="3">
        <f t="shared" si="127"/>
        <v>22724.730000000003</v>
      </c>
      <c r="AD370" s="38">
        <f t="shared" si="122"/>
        <v>0.39555156295636928</v>
      </c>
      <c r="AE370" s="3">
        <f>AA370-AA369</f>
        <v>-3</v>
      </c>
      <c r="AF370" s="38">
        <f>(AA370)/AA369-1</f>
        <v>-3.7416528402167692E-5</v>
      </c>
      <c r="AG370" s="75"/>
      <c r="AH370" s="75"/>
    </row>
    <row r="371" spans="1:34" x14ac:dyDescent="0.45">
      <c r="A371" s="37">
        <v>44369</v>
      </c>
      <c r="B371" s="3">
        <v>61018.16</v>
      </c>
      <c r="C371" s="3">
        <v>44225.15</v>
      </c>
      <c r="D371" s="3">
        <v>42850.74</v>
      </c>
      <c r="E371" s="3">
        <f t="shared" si="115"/>
        <v>18167.420000000006</v>
      </c>
      <c r="F371" s="38">
        <f t="shared" si="116"/>
        <v>0.4239698077559455</v>
      </c>
      <c r="G371" s="41">
        <f>B371-B370</f>
        <v>329.15000000000146</v>
      </c>
      <c r="H371" s="38">
        <f>(B371)/B370-1</f>
        <v>5.4235519742371618E-3</v>
      </c>
      <c r="J371" s="37">
        <v>44369</v>
      </c>
      <c r="K371" s="3">
        <v>19591.7</v>
      </c>
      <c r="L371" s="58">
        <v>14600</v>
      </c>
      <c r="M371" s="43">
        <f t="shared" si="131"/>
        <v>4991.7000000000007</v>
      </c>
      <c r="N371" s="38">
        <f t="shared" si="121"/>
        <v>0.34189726027397271</v>
      </c>
      <c r="O371" s="43">
        <f t="shared" si="128"/>
        <v>105.2400000000016</v>
      </c>
      <c r="P371" s="38">
        <f t="shared" si="129"/>
        <v>5.4006730827458327E-3</v>
      </c>
      <c r="R371" s="37">
        <v>44369</v>
      </c>
      <c r="S371" s="103"/>
      <c r="T371" s="101"/>
      <c r="U371" s="100"/>
      <c r="V371" s="102"/>
      <c r="W371" s="100"/>
      <c r="X371" s="102"/>
      <c r="Z371" s="37">
        <v>44369</v>
      </c>
      <c r="AA371" s="3">
        <f t="shared" si="119"/>
        <v>80609.86</v>
      </c>
      <c r="AB371" s="43">
        <f t="shared" si="130"/>
        <v>57450.74</v>
      </c>
      <c r="AC371" s="3">
        <f t="shared" si="127"/>
        <v>23159.120000000006</v>
      </c>
      <c r="AD371" s="38">
        <f t="shared" si="122"/>
        <v>0.40311264920173362</v>
      </c>
      <c r="AE371" s="3">
        <f>AA371-AA370</f>
        <v>434.38999999999942</v>
      </c>
      <c r="AF371" s="38">
        <f>(AA371)/AA370-1</f>
        <v>5.4179913133032276E-3</v>
      </c>
      <c r="AG371" s="75"/>
      <c r="AH371" s="75"/>
    </row>
    <row r="372" spans="1:34" x14ac:dyDescent="0.45">
      <c r="A372" s="37">
        <v>44370</v>
      </c>
      <c r="B372" s="3">
        <v>61219.3</v>
      </c>
      <c r="C372" s="47">
        <f>C371+200</f>
        <v>44425.15</v>
      </c>
      <c r="D372" s="47">
        <f>D371+200</f>
        <v>43050.74</v>
      </c>
      <c r="E372" s="47">
        <f t="shared" si="115"/>
        <v>18168.560000000005</v>
      </c>
      <c r="F372" s="38">
        <f t="shared" si="116"/>
        <v>0.42202665970433961</v>
      </c>
      <c r="G372" s="49">
        <f>B372-B371-200</f>
        <v>1.1399999999994179</v>
      </c>
      <c r="H372" s="48">
        <f>(B372-200)/B371-1</f>
        <v>1.8682962580340856E-5</v>
      </c>
      <c r="J372" s="37">
        <v>44370</v>
      </c>
      <c r="K372" s="3">
        <v>19591.57</v>
      </c>
      <c r="L372" s="58">
        <v>14600</v>
      </c>
      <c r="M372" s="43">
        <f t="shared" si="131"/>
        <v>4991.57</v>
      </c>
      <c r="N372" s="38">
        <f t="shared" si="121"/>
        <v>0.34188835616438351</v>
      </c>
      <c r="O372" s="43">
        <f t="shared" si="128"/>
        <v>-0.13000000000101863</v>
      </c>
      <c r="P372" s="38">
        <f t="shared" si="129"/>
        <v>-6.6354629767451101E-6</v>
      </c>
      <c r="R372" s="37">
        <v>44370</v>
      </c>
      <c r="S372" s="103"/>
      <c r="T372" s="101"/>
      <c r="U372" s="100"/>
      <c r="V372" s="102"/>
      <c r="W372" s="100"/>
      <c r="X372" s="102"/>
      <c r="Z372" s="37">
        <v>44370</v>
      </c>
      <c r="AA372" s="3">
        <f t="shared" si="119"/>
        <v>80810.87</v>
      </c>
      <c r="AB372" s="43">
        <f t="shared" si="130"/>
        <v>57650.74</v>
      </c>
      <c r="AC372" s="3">
        <f t="shared" si="127"/>
        <v>23160.130000000005</v>
      </c>
      <c r="AD372" s="38">
        <f t="shared" si="122"/>
        <v>0.40173170370406353</v>
      </c>
      <c r="AE372" s="47">
        <f>AA372-AA371-200</f>
        <v>1.0099999999947613</v>
      </c>
      <c r="AF372" s="48">
        <f>(AA372-200)/AA371-1</f>
        <v>1.2529484606504937E-5</v>
      </c>
      <c r="AG372" s="75"/>
      <c r="AH372" s="75"/>
    </row>
    <row r="373" spans="1:34" x14ac:dyDescent="0.45">
      <c r="A373" s="37">
        <v>44371</v>
      </c>
      <c r="B373" s="3">
        <v>61676.7</v>
      </c>
      <c r="C373" s="3">
        <v>44425.15</v>
      </c>
      <c r="D373" s="3">
        <v>43050.74</v>
      </c>
      <c r="E373" s="3">
        <f t="shared" si="115"/>
        <v>18625.96</v>
      </c>
      <c r="F373" s="38">
        <f t="shared" si="116"/>
        <v>0.43265133189348193</v>
      </c>
      <c r="G373" s="41">
        <f>B373-B372</f>
        <v>457.39999999999418</v>
      </c>
      <c r="H373" s="38">
        <f>(B373)/B372-1</f>
        <v>7.4715000008165333E-3</v>
      </c>
      <c r="J373" s="37">
        <v>44371</v>
      </c>
      <c r="K373" s="3">
        <v>19737.560000000001</v>
      </c>
      <c r="L373" s="58">
        <v>14600</v>
      </c>
      <c r="M373" s="43">
        <f t="shared" si="131"/>
        <v>5137.5600000000013</v>
      </c>
      <c r="N373" s="38">
        <f t="shared" si="121"/>
        <v>0.3518876712328769</v>
      </c>
      <c r="O373" s="43">
        <f t="shared" si="128"/>
        <v>145.9900000000016</v>
      </c>
      <c r="P373" s="38">
        <f t="shared" si="129"/>
        <v>7.4516743681083408E-3</v>
      </c>
      <c r="R373" s="37">
        <v>44371</v>
      </c>
      <c r="S373" s="103"/>
      <c r="T373" s="101"/>
      <c r="U373" s="100"/>
      <c r="V373" s="102"/>
      <c r="W373" s="100"/>
      <c r="X373" s="102"/>
      <c r="Z373" s="37">
        <v>44371</v>
      </c>
      <c r="AA373" s="3">
        <f t="shared" si="119"/>
        <v>81414.259999999995</v>
      </c>
      <c r="AB373" s="43">
        <f t="shared" si="130"/>
        <v>57650.74</v>
      </c>
      <c r="AC373" s="3">
        <f t="shared" si="127"/>
        <v>23763.52</v>
      </c>
      <c r="AD373" s="38">
        <f t="shared" si="122"/>
        <v>0.41219800474373791</v>
      </c>
      <c r="AE373" s="3">
        <f>AA373-AA372</f>
        <v>603.38999999999942</v>
      </c>
      <c r="AF373" s="38">
        <f>(AA373)/AA372-1</f>
        <v>7.466693527739432E-3</v>
      </c>
      <c r="AG373" s="75"/>
      <c r="AH373" s="75"/>
    </row>
    <row r="374" spans="1:34" x14ac:dyDescent="0.45">
      <c r="A374" s="37">
        <v>44372</v>
      </c>
      <c r="B374" s="3">
        <v>61462.5</v>
      </c>
      <c r="C374" s="3">
        <v>44425.15</v>
      </c>
      <c r="D374" s="3">
        <v>43050.74</v>
      </c>
      <c r="E374" s="3">
        <f t="shared" si="115"/>
        <v>18411.760000000002</v>
      </c>
      <c r="F374" s="38">
        <f t="shared" si="116"/>
        <v>0.42767580766323654</v>
      </c>
      <c r="G374" s="41">
        <f>B374-B373</f>
        <v>-214.19999999999709</v>
      </c>
      <c r="H374" s="38">
        <f>(B374)/B373-1</f>
        <v>-3.4729484554134604E-3</v>
      </c>
      <c r="J374" s="37">
        <v>44372</v>
      </c>
      <c r="K374" s="3">
        <v>19668.490000000002</v>
      </c>
      <c r="L374" s="58">
        <v>14600</v>
      </c>
      <c r="M374" s="43">
        <f t="shared" si="131"/>
        <v>5068.4900000000016</v>
      </c>
      <c r="N374" s="38">
        <f t="shared" si="121"/>
        <v>0.34715684931506852</v>
      </c>
      <c r="O374" s="43">
        <f t="shared" si="128"/>
        <v>-69.069999999999709</v>
      </c>
      <c r="P374" s="38">
        <f t="shared" si="129"/>
        <v>-3.4994193811190843E-3</v>
      </c>
      <c r="R374" s="37">
        <v>44372</v>
      </c>
      <c r="S374" s="103"/>
      <c r="T374" s="101"/>
      <c r="U374" s="100"/>
      <c r="V374" s="102"/>
      <c r="W374" s="100"/>
      <c r="X374" s="102"/>
      <c r="Z374" s="37">
        <v>44372</v>
      </c>
      <c r="AA374" s="3">
        <f t="shared" si="119"/>
        <v>81130.990000000005</v>
      </c>
      <c r="AB374" s="43">
        <f t="shared" si="130"/>
        <v>57650.74</v>
      </c>
      <c r="AC374" s="3">
        <f t="shared" si="127"/>
        <v>23480.250000000004</v>
      </c>
      <c r="AD374" s="38">
        <f t="shared" si="122"/>
        <v>0.40728445116229217</v>
      </c>
      <c r="AE374" s="3">
        <f>AA374-AA373</f>
        <v>-283.26999999998952</v>
      </c>
      <c r="AF374" s="38">
        <f>(AA374)/AA373-1</f>
        <v>-3.4793658997820387E-3</v>
      </c>
      <c r="AG374" s="75"/>
      <c r="AH374" s="75"/>
    </row>
    <row r="375" spans="1:34" x14ac:dyDescent="0.45">
      <c r="A375" s="37">
        <v>44375</v>
      </c>
      <c r="B375" s="3">
        <v>62467.27</v>
      </c>
      <c r="C375" s="3">
        <v>44425.15</v>
      </c>
      <c r="D375" s="3">
        <v>43050.74</v>
      </c>
      <c r="E375" s="3">
        <f t="shared" si="115"/>
        <v>19416.53</v>
      </c>
      <c r="F375" s="38">
        <f t="shared" si="116"/>
        <v>0.45101501158865087</v>
      </c>
      <c r="G375" s="41">
        <f>B375-B374</f>
        <v>1004.7699999999968</v>
      </c>
      <c r="H375" s="38">
        <f>(B375)/B374-1</f>
        <v>1.6347691681919851E-2</v>
      </c>
      <c r="J375" s="37">
        <v>44375</v>
      </c>
      <c r="K375" s="3">
        <v>19988.66</v>
      </c>
      <c r="L375" s="58">
        <v>14600</v>
      </c>
      <c r="M375" s="43">
        <f t="shared" si="131"/>
        <v>5388.66</v>
      </c>
      <c r="N375" s="38">
        <f t="shared" si="121"/>
        <v>0.36908630136986309</v>
      </c>
      <c r="O375" s="43">
        <f t="shared" si="128"/>
        <v>320.16999999999825</v>
      </c>
      <c r="P375" s="38">
        <f t="shared" si="129"/>
        <v>1.627832131495599E-2</v>
      </c>
      <c r="R375" s="37">
        <v>44375</v>
      </c>
      <c r="S375" s="103"/>
      <c r="T375" s="101"/>
      <c r="U375" s="100"/>
      <c r="V375" s="102"/>
      <c r="W375" s="100"/>
      <c r="X375" s="102"/>
      <c r="Z375" s="37">
        <v>44375</v>
      </c>
      <c r="AA375" s="3">
        <f t="shared" si="119"/>
        <v>82455.929999999993</v>
      </c>
      <c r="AB375" s="43">
        <f t="shared" si="130"/>
        <v>57650.74</v>
      </c>
      <c r="AC375" s="3">
        <f t="shared" si="127"/>
        <v>24805.19</v>
      </c>
      <c r="AD375" s="38">
        <f t="shared" si="122"/>
        <v>0.43026663664681486</v>
      </c>
      <c r="AE375" s="3">
        <f>AA375-AA374</f>
        <v>1324.9399999999878</v>
      </c>
      <c r="AF375" s="38">
        <f>(AA375)/AA374-1</f>
        <v>1.633087430586011E-2</v>
      </c>
      <c r="AG375" s="75"/>
      <c r="AH375" s="75"/>
    </row>
    <row r="376" spans="1:34" x14ac:dyDescent="0.45">
      <c r="A376" s="37">
        <v>44376</v>
      </c>
      <c r="B376" s="3">
        <v>62917.42</v>
      </c>
      <c r="C376" s="3">
        <v>44425.15</v>
      </c>
      <c r="D376" s="3">
        <v>43050.74</v>
      </c>
      <c r="E376" s="3">
        <f t="shared" si="115"/>
        <v>19866.68</v>
      </c>
      <c r="F376" s="38">
        <f t="shared" si="116"/>
        <v>0.46147127784563047</v>
      </c>
      <c r="G376" s="41">
        <f>B376-B375</f>
        <v>450.15000000000146</v>
      </c>
      <c r="H376" s="38">
        <f>(B376)/B375-1</f>
        <v>7.2061737290585182E-3</v>
      </c>
      <c r="J376" s="37">
        <v>44376</v>
      </c>
      <c r="K376" s="3">
        <v>20132.29</v>
      </c>
      <c r="L376" s="58">
        <v>14600</v>
      </c>
      <c r="M376" s="43">
        <f t="shared" si="131"/>
        <v>5532.2900000000009</v>
      </c>
      <c r="N376" s="38">
        <f t="shared" si="121"/>
        <v>0.3789239726027398</v>
      </c>
      <c r="O376" s="43">
        <f t="shared" si="128"/>
        <v>143.63000000000102</v>
      </c>
      <c r="P376" s="38">
        <f t="shared" si="129"/>
        <v>7.1855742205830797E-3</v>
      </c>
      <c r="R376" s="37">
        <v>44376</v>
      </c>
      <c r="S376" s="103"/>
      <c r="T376" s="101"/>
      <c r="U376" s="100"/>
      <c r="V376" s="102"/>
      <c r="W376" s="100"/>
      <c r="X376" s="102"/>
      <c r="Z376" s="37">
        <v>44376</v>
      </c>
      <c r="AA376" s="3">
        <f t="shared" si="119"/>
        <v>83049.709999999992</v>
      </c>
      <c r="AB376" s="43">
        <f t="shared" si="130"/>
        <v>57650.74</v>
      </c>
      <c r="AC376" s="3">
        <f t="shared" si="127"/>
        <v>25398.97</v>
      </c>
      <c r="AD376" s="38">
        <f t="shared" si="122"/>
        <v>0.44056624424942314</v>
      </c>
      <c r="AE376" s="3">
        <f>AA376-AA375</f>
        <v>593.77999999999884</v>
      </c>
      <c r="AF376" s="38">
        <f>(AA376)/AA375-1</f>
        <v>7.201180072797575E-3</v>
      </c>
      <c r="AG376" s="75"/>
      <c r="AH376" s="75"/>
    </row>
    <row r="377" spans="1:34" x14ac:dyDescent="0.45">
      <c r="A377" s="37">
        <v>44377</v>
      </c>
      <c r="B377" s="3">
        <v>63060.59</v>
      </c>
      <c r="C377" s="47">
        <f>C376+200</f>
        <v>44625.15</v>
      </c>
      <c r="D377" s="47">
        <f>D376+200</f>
        <v>43250.74</v>
      </c>
      <c r="E377" s="47">
        <f t="shared" si="115"/>
        <v>19809.849999999999</v>
      </c>
      <c r="F377" s="38">
        <f t="shared" si="116"/>
        <v>0.45802337717227504</v>
      </c>
      <c r="G377" s="49">
        <f>B377-B376-200</f>
        <v>-56.830000000001746</v>
      </c>
      <c r="H377" s="48">
        <f>(B377-200)/B376-1</f>
        <v>-9.0324746310321835E-4</v>
      </c>
      <c r="J377" s="37">
        <v>44377</v>
      </c>
      <c r="K377" s="3">
        <v>20107.349999999999</v>
      </c>
      <c r="L377" s="58">
        <v>14600</v>
      </c>
      <c r="M377" s="43">
        <f t="shared" si="131"/>
        <v>5507.3499999999985</v>
      </c>
      <c r="N377" s="38">
        <f t="shared" si="121"/>
        <v>0.37721575342465741</v>
      </c>
      <c r="O377" s="43">
        <f t="shared" si="128"/>
        <v>-24.940000000002328</v>
      </c>
      <c r="P377" s="38">
        <f t="shared" si="129"/>
        <v>-1.2388059182538713E-3</v>
      </c>
      <c r="R377" s="37">
        <v>44377</v>
      </c>
      <c r="S377" s="103"/>
      <c r="T377" s="101"/>
      <c r="U377" s="100"/>
      <c r="V377" s="102"/>
      <c r="W377" s="100"/>
      <c r="X377" s="102"/>
      <c r="Z377" s="37">
        <v>44377</v>
      </c>
      <c r="AA377" s="3">
        <f t="shared" si="119"/>
        <v>83167.94</v>
      </c>
      <c r="AB377" s="43">
        <f t="shared" si="130"/>
        <v>57850.74</v>
      </c>
      <c r="AC377" s="3">
        <f t="shared" si="127"/>
        <v>25317.199999999997</v>
      </c>
      <c r="AD377" s="38">
        <f t="shared" si="122"/>
        <v>0.437629665584226</v>
      </c>
      <c r="AE377" s="47">
        <f>AA377-AA376-200</f>
        <v>-81.769999999989523</v>
      </c>
      <c r="AF377" s="48">
        <f>(AA377-200)/AA376-1</f>
        <v>-9.8459103589876307E-4</v>
      </c>
      <c r="AG377" s="75"/>
      <c r="AH377" s="75"/>
    </row>
    <row r="378" spans="1:34" x14ac:dyDescent="0.45">
      <c r="A378" s="37">
        <v>44378</v>
      </c>
      <c r="B378" s="3">
        <v>63446.76</v>
      </c>
      <c r="C378" s="3">
        <v>44625.15</v>
      </c>
      <c r="D378" s="3">
        <v>43250.74</v>
      </c>
      <c r="E378" s="3">
        <f t="shared" si="115"/>
        <v>20196.020000000004</v>
      </c>
      <c r="F378" s="38">
        <f t="shared" si="116"/>
        <v>0.46695201053207436</v>
      </c>
      <c r="G378" s="41">
        <f>B378-B377</f>
        <v>386.17000000000553</v>
      </c>
      <c r="H378" s="38">
        <f>(B378)/B377-1</f>
        <v>6.1237930060598078E-3</v>
      </c>
      <c r="J378" s="37">
        <v>44378</v>
      </c>
      <c r="K378" s="3">
        <v>20229.560000000001</v>
      </c>
      <c r="L378" s="58">
        <v>14600</v>
      </c>
      <c r="M378" s="43">
        <f t="shared" si="131"/>
        <v>5629.5600000000013</v>
      </c>
      <c r="N378" s="38">
        <f t="shared" si="121"/>
        <v>0.38558630136986305</v>
      </c>
      <c r="O378" s="43">
        <f t="shared" si="128"/>
        <v>122.21000000000276</v>
      </c>
      <c r="P378" s="38">
        <f t="shared" si="129"/>
        <v>6.0778769952283263E-3</v>
      </c>
      <c r="R378" s="37">
        <v>44378</v>
      </c>
      <c r="S378" s="103"/>
      <c r="T378" s="101"/>
      <c r="U378" s="100"/>
      <c r="V378" s="102"/>
      <c r="W378" s="100"/>
      <c r="X378" s="102"/>
      <c r="Z378" s="37">
        <v>44378</v>
      </c>
      <c r="AA378" s="3">
        <f t="shared" si="119"/>
        <v>83676.320000000007</v>
      </c>
      <c r="AB378" s="43">
        <f t="shared" si="130"/>
        <v>57850.74</v>
      </c>
      <c r="AC378" s="3">
        <f t="shared" si="127"/>
        <v>25825.580000000005</v>
      </c>
      <c r="AD378" s="38">
        <f t="shared" si="122"/>
        <v>0.44641745291417201</v>
      </c>
      <c r="AE378" s="3">
        <f>AA378-AA377</f>
        <v>508.38000000000466</v>
      </c>
      <c r="AF378" s="38">
        <f>(AA378)/AA377-1</f>
        <v>6.1126919820306824E-3</v>
      </c>
      <c r="AG378" s="75"/>
      <c r="AH378" s="75"/>
    </row>
    <row r="379" spans="1:34" x14ac:dyDescent="0.45">
      <c r="A379" s="37">
        <v>44379</v>
      </c>
      <c r="B379" s="3">
        <v>63446.76</v>
      </c>
      <c r="C379" s="3">
        <v>44625.15</v>
      </c>
      <c r="D379" s="3">
        <v>43250.74</v>
      </c>
      <c r="E379" s="3">
        <f t="shared" si="115"/>
        <v>20196.020000000004</v>
      </c>
      <c r="F379" s="38">
        <f t="shared" si="116"/>
        <v>0.46695201053207436</v>
      </c>
      <c r="G379" s="41">
        <f>B379-B378</f>
        <v>0</v>
      </c>
      <c r="H379" s="38">
        <f>(B379)/B378-1</f>
        <v>0</v>
      </c>
      <c r="J379" s="37">
        <v>44379</v>
      </c>
      <c r="K379" s="3">
        <v>20229.560000000001</v>
      </c>
      <c r="L379" s="58">
        <v>14600</v>
      </c>
      <c r="M379" s="43">
        <f t="shared" si="131"/>
        <v>5629.5600000000013</v>
      </c>
      <c r="N379" s="38">
        <f t="shared" si="121"/>
        <v>0.38558630136986305</v>
      </c>
      <c r="O379" s="43">
        <f t="shared" si="128"/>
        <v>0</v>
      </c>
      <c r="P379" s="38">
        <f t="shared" si="129"/>
        <v>0</v>
      </c>
      <c r="R379" s="37">
        <v>44379</v>
      </c>
      <c r="S379" s="103"/>
      <c r="T379" s="101"/>
      <c r="U379" s="100"/>
      <c r="V379" s="102"/>
      <c r="W379" s="100"/>
      <c r="X379" s="102"/>
      <c r="Z379" s="37">
        <v>44379</v>
      </c>
      <c r="AA379" s="3">
        <f t="shared" si="119"/>
        <v>83676.320000000007</v>
      </c>
      <c r="AB379" s="43">
        <f t="shared" si="130"/>
        <v>57850.74</v>
      </c>
      <c r="AC379" s="3">
        <f t="shared" si="127"/>
        <v>25825.580000000005</v>
      </c>
      <c r="AD379" s="38">
        <f t="shared" si="122"/>
        <v>0.44641745291417201</v>
      </c>
      <c r="AE379" s="3">
        <f>AA379-AA378</f>
        <v>0</v>
      </c>
      <c r="AF379" s="38">
        <f>(AA379)/AA378-1</f>
        <v>0</v>
      </c>
      <c r="AG379" s="75"/>
      <c r="AH379" s="75"/>
    </row>
    <row r="380" spans="1:34" x14ac:dyDescent="0.45">
      <c r="A380" s="37">
        <v>44382</v>
      </c>
      <c r="B380" s="3">
        <v>64415.85</v>
      </c>
      <c r="C380" s="3">
        <v>44625.15</v>
      </c>
      <c r="D380" s="3">
        <v>43250.74</v>
      </c>
      <c r="E380" s="3">
        <f t="shared" si="115"/>
        <v>21165.11</v>
      </c>
      <c r="F380" s="38">
        <f t="shared" si="116"/>
        <v>0.48935833236610526</v>
      </c>
      <c r="G380" s="41">
        <f>B380-B379</f>
        <v>969.08999999999651</v>
      </c>
      <c r="H380" s="38">
        <f>(B380)/B379-1</f>
        <v>1.5274066004316023E-2</v>
      </c>
      <c r="J380" s="37">
        <v>44382</v>
      </c>
      <c r="K380" s="3">
        <v>20536.68</v>
      </c>
      <c r="L380" s="58">
        <v>14600</v>
      </c>
      <c r="M380" s="43">
        <f t="shared" si="131"/>
        <v>5936.68</v>
      </c>
      <c r="N380" s="38">
        <f t="shared" si="121"/>
        <v>0.4066219178082191</v>
      </c>
      <c r="O380" s="43">
        <f t="shared" si="128"/>
        <v>307.11999999999898</v>
      </c>
      <c r="P380" s="38">
        <f t="shared" si="129"/>
        <v>1.5181743943021964E-2</v>
      </c>
      <c r="R380" s="37">
        <v>44382</v>
      </c>
      <c r="S380" s="103"/>
      <c r="T380" s="101"/>
      <c r="U380" s="100"/>
      <c r="V380" s="102"/>
      <c r="W380" s="100"/>
      <c r="X380" s="102"/>
      <c r="Z380" s="37">
        <v>44382</v>
      </c>
      <c r="AA380" s="3">
        <f t="shared" si="119"/>
        <v>84952.53</v>
      </c>
      <c r="AB380" s="43">
        <f t="shared" si="130"/>
        <v>57850.74</v>
      </c>
      <c r="AC380" s="3">
        <f t="shared" si="127"/>
        <v>27101.79</v>
      </c>
      <c r="AD380" s="38">
        <f t="shared" si="122"/>
        <v>0.46847784488150035</v>
      </c>
      <c r="AE380" s="3">
        <f>AA380-AA379</f>
        <v>1276.2099999999919</v>
      </c>
      <c r="AF380" s="38">
        <f>(AA380)/AA379-1</f>
        <v>1.5251746252703091E-2</v>
      </c>
      <c r="AG380" s="75"/>
      <c r="AH380" s="75"/>
    </row>
    <row r="381" spans="1:34" x14ac:dyDescent="0.45">
      <c r="A381" s="37">
        <v>44383</v>
      </c>
      <c r="B381" s="3">
        <v>64415.85</v>
      </c>
      <c r="C381" s="3">
        <v>44625.15</v>
      </c>
      <c r="D381" s="3">
        <v>43250.74</v>
      </c>
      <c r="E381" s="3">
        <f t="shared" si="115"/>
        <v>21165.11</v>
      </c>
      <c r="F381" s="38">
        <f t="shared" si="116"/>
        <v>0.48935833236610526</v>
      </c>
      <c r="G381" s="41">
        <f>B381-B380</f>
        <v>0</v>
      </c>
      <c r="H381" s="38">
        <f>(B381)/B380-1</f>
        <v>0</v>
      </c>
      <c r="J381" s="37">
        <v>44383</v>
      </c>
      <c r="K381" s="3">
        <v>20536.68</v>
      </c>
      <c r="L381" s="58">
        <v>14600</v>
      </c>
      <c r="M381" s="43">
        <f t="shared" si="131"/>
        <v>5936.68</v>
      </c>
      <c r="N381" s="38">
        <f t="shared" si="121"/>
        <v>0.4066219178082191</v>
      </c>
      <c r="O381" s="43">
        <f t="shared" si="128"/>
        <v>0</v>
      </c>
      <c r="P381" s="38">
        <f t="shared" si="129"/>
        <v>0</v>
      </c>
      <c r="R381" s="37">
        <v>44383</v>
      </c>
      <c r="S381" s="103"/>
      <c r="T381" s="101"/>
      <c r="U381" s="100"/>
      <c r="V381" s="102"/>
      <c r="W381" s="100"/>
      <c r="X381" s="102"/>
      <c r="Z381" s="37">
        <v>44383</v>
      </c>
      <c r="AA381" s="3">
        <f t="shared" si="119"/>
        <v>84952.53</v>
      </c>
      <c r="AB381" s="43">
        <f t="shared" si="130"/>
        <v>57850.74</v>
      </c>
      <c r="AC381" s="3">
        <f t="shared" si="127"/>
        <v>27101.79</v>
      </c>
      <c r="AD381" s="38">
        <f t="shared" si="122"/>
        <v>0.46847784488150035</v>
      </c>
      <c r="AE381" s="3">
        <f>AA381-AA380</f>
        <v>0</v>
      </c>
      <c r="AF381" s="38">
        <f>(AA381)/AA380-1</f>
        <v>0</v>
      </c>
      <c r="AG381" s="75"/>
      <c r="AH381" s="75"/>
    </row>
    <row r="382" spans="1:34" x14ac:dyDescent="0.45">
      <c r="A382" s="37">
        <v>44384</v>
      </c>
      <c r="B382" s="3">
        <v>64847.48</v>
      </c>
      <c r="C382" s="47">
        <f>C381+200</f>
        <v>44825.15</v>
      </c>
      <c r="D382" s="47">
        <f>D381+200</f>
        <v>43450.74</v>
      </c>
      <c r="E382" s="47">
        <f t="shared" si="115"/>
        <v>21396.740000000005</v>
      </c>
      <c r="F382" s="38">
        <f t="shared" si="116"/>
        <v>0.49243672259666948</v>
      </c>
      <c r="G382" s="49">
        <f>B382-B381-200</f>
        <v>231.63000000000466</v>
      </c>
      <c r="H382" s="48">
        <f>(B382-200)/B381-1</f>
        <v>3.595854125964415E-3</v>
      </c>
      <c r="J382" s="37">
        <v>44384</v>
      </c>
      <c r="K382" s="3">
        <v>20610.04</v>
      </c>
      <c r="L382" s="58">
        <v>14600</v>
      </c>
      <c r="M382" s="43">
        <f t="shared" si="131"/>
        <v>6010.0400000000009</v>
      </c>
      <c r="N382" s="38">
        <f t="shared" si="121"/>
        <v>0.41164657534246585</v>
      </c>
      <c r="O382" s="43">
        <f t="shared" si="128"/>
        <v>73.360000000000582</v>
      </c>
      <c r="P382" s="38">
        <f t="shared" si="129"/>
        <v>3.5721450594741189E-3</v>
      </c>
      <c r="R382" s="37">
        <v>44384</v>
      </c>
      <c r="S382" s="103"/>
      <c r="T382" s="101"/>
      <c r="U382" s="100"/>
      <c r="V382" s="102"/>
      <c r="W382" s="100"/>
      <c r="X382" s="102"/>
      <c r="Z382" s="37">
        <v>44384</v>
      </c>
      <c r="AA382" s="3">
        <f t="shared" si="119"/>
        <v>85457.52</v>
      </c>
      <c r="AB382" s="43">
        <f t="shared" si="130"/>
        <v>58050.74</v>
      </c>
      <c r="AC382" s="3">
        <f t="shared" si="127"/>
        <v>27406.780000000006</v>
      </c>
      <c r="AD382" s="38">
        <f t="shared" si="122"/>
        <v>0.47211766809518729</v>
      </c>
      <c r="AE382" s="47">
        <f>AA382-AA381-200</f>
        <v>304.99000000000524</v>
      </c>
      <c r="AF382" s="48">
        <f>(AA382-200)/AA381-1</f>
        <v>3.5901226249530627E-3</v>
      </c>
      <c r="AG382" s="75"/>
      <c r="AH382" s="75"/>
    </row>
    <row r="383" spans="1:34" x14ac:dyDescent="0.45">
      <c r="A383" s="37">
        <v>44385</v>
      </c>
      <c r="B383" s="3">
        <v>64695.09</v>
      </c>
      <c r="C383" s="3">
        <v>44825.15</v>
      </c>
      <c r="D383" s="3">
        <v>43450.74</v>
      </c>
      <c r="E383" s="3">
        <f t="shared" si="115"/>
        <v>21244.35</v>
      </c>
      <c r="F383" s="38">
        <f t="shared" si="116"/>
        <v>0.48892953261555494</v>
      </c>
      <c r="G383" s="41">
        <f>B383-B382</f>
        <v>-152.39000000000669</v>
      </c>
      <c r="H383" s="38">
        <f>(B383)/B382-1</f>
        <v>-2.3499756659781657E-3</v>
      </c>
      <c r="J383" s="37">
        <v>44385</v>
      </c>
      <c r="K383" s="3">
        <v>20561.13</v>
      </c>
      <c r="L383" s="58">
        <v>14600</v>
      </c>
      <c r="M383" s="43">
        <f t="shared" si="131"/>
        <v>5961.130000000001</v>
      </c>
      <c r="N383" s="38">
        <f t="shared" si="121"/>
        <v>0.40829657534246588</v>
      </c>
      <c r="O383" s="43">
        <f t="shared" si="128"/>
        <v>-48.909999999999854</v>
      </c>
      <c r="P383" s="38">
        <f t="shared" si="129"/>
        <v>-2.3731152389806498E-3</v>
      </c>
      <c r="R383" s="37">
        <v>44385</v>
      </c>
      <c r="S383" s="103"/>
      <c r="T383" s="101"/>
      <c r="U383" s="100"/>
      <c r="V383" s="102"/>
      <c r="W383" s="100"/>
      <c r="X383" s="102"/>
      <c r="Z383" s="37">
        <v>44385</v>
      </c>
      <c r="AA383" s="3">
        <f t="shared" si="119"/>
        <v>85256.22</v>
      </c>
      <c r="AB383" s="43">
        <f t="shared" si="130"/>
        <v>58050.74</v>
      </c>
      <c r="AC383" s="3">
        <f t="shared" si="127"/>
        <v>27205.48</v>
      </c>
      <c r="AD383" s="38">
        <f t="shared" si="122"/>
        <v>0.46865001204119028</v>
      </c>
      <c r="AE383" s="3">
        <f>AA383-AA382</f>
        <v>-201.30000000000291</v>
      </c>
      <c r="AF383" s="38">
        <f>(AA383)/AA382-1</f>
        <v>-2.3555563044657113E-3</v>
      </c>
      <c r="AG383" s="75"/>
      <c r="AH383" s="75"/>
    </row>
    <row r="384" spans="1:34" x14ac:dyDescent="0.45">
      <c r="A384" s="37">
        <v>44386</v>
      </c>
      <c r="B384" s="3">
        <v>64713.52</v>
      </c>
      <c r="C384" s="3">
        <v>44825.15</v>
      </c>
      <c r="D384" s="3">
        <v>43450.74</v>
      </c>
      <c r="E384" s="3">
        <f t="shared" si="115"/>
        <v>21262.78</v>
      </c>
      <c r="F384" s="38">
        <f t="shared" si="116"/>
        <v>0.48935369109939209</v>
      </c>
      <c r="G384" s="41">
        <f>B384-B383</f>
        <v>18.430000000000291</v>
      </c>
      <c r="H384" s="38">
        <f>(B384)/B383-1</f>
        <v>2.8487478725192084E-4</v>
      </c>
      <c r="J384" s="37">
        <v>44386</v>
      </c>
      <c r="K384" s="3">
        <v>20566.560000000001</v>
      </c>
      <c r="L384" s="58">
        <v>14600</v>
      </c>
      <c r="M384" s="43">
        <f t="shared" si="131"/>
        <v>5966.5600000000013</v>
      </c>
      <c r="N384" s="38">
        <f t="shared" si="121"/>
        <v>0.40866849315068499</v>
      </c>
      <c r="O384" s="43">
        <f t="shared" si="128"/>
        <v>5.430000000000291</v>
      </c>
      <c r="P384" s="38">
        <f t="shared" si="129"/>
        <v>2.6409054366172136E-4</v>
      </c>
      <c r="R384" s="37">
        <v>44386</v>
      </c>
      <c r="S384" s="103"/>
      <c r="T384" s="101"/>
      <c r="U384" s="100"/>
      <c r="V384" s="102"/>
      <c r="W384" s="100"/>
      <c r="X384" s="102"/>
      <c r="Z384" s="37">
        <v>44386</v>
      </c>
      <c r="AA384" s="3">
        <f t="shared" si="119"/>
        <v>85280.08</v>
      </c>
      <c r="AB384" s="43">
        <f t="shared" si="130"/>
        <v>58050.74</v>
      </c>
      <c r="AC384" s="3">
        <f t="shared" si="127"/>
        <v>27229.34</v>
      </c>
      <c r="AD384" s="38">
        <f t="shared" si="122"/>
        <v>0.46906103178012892</v>
      </c>
      <c r="AE384" s="3">
        <f>AA384-AA383</f>
        <v>23.860000000000582</v>
      </c>
      <c r="AF384" s="38">
        <f>(AA384)/AA383-1</f>
        <v>2.7986227867016211E-4</v>
      </c>
      <c r="AG384" s="75"/>
      <c r="AH384" s="75"/>
    </row>
    <row r="385" spans="1:34" x14ac:dyDescent="0.45">
      <c r="A385" s="37">
        <v>44389</v>
      </c>
      <c r="B385" s="3">
        <v>64968.73</v>
      </c>
      <c r="C385" s="3">
        <v>44825.15</v>
      </c>
      <c r="D385" s="3">
        <v>43450.74</v>
      </c>
      <c r="E385" s="3">
        <f t="shared" si="115"/>
        <v>21517.990000000005</v>
      </c>
      <c r="F385" s="38">
        <f t="shared" si="116"/>
        <v>0.49522723893770304</v>
      </c>
      <c r="G385" s="41">
        <f>B385-B384</f>
        <v>255.2100000000064</v>
      </c>
      <c r="H385" s="38">
        <f>(B385)/B384-1</f>
        <v>3.9436890467403618E-3</v>
      </c>
      <c r="J385" s="37">
        <v>44389</v>
      </c>
      <c r="K385" s="3">
        <v>20646.2</v>
      </c>
      <c r="L385" s="58">
        <v>14600</v>
      </c>
      <c r="M385" s="43">
        <f t="shared" si="131"/>
        <v>6046.2000000000007</v>
      </c>
      <c r="N385" s="38">
        <f t="shared" si="121"/>
        <v>0.41412328767123285</v>
      </c>
      <c r="O385" s="43">
        <f t="shared" si="128"/>
        <v>79.639999999999418</v>
      </c>
      <c r="P385" s="38">
        <f t="shared" si="129"/>
        <v>3.8723053344846825E-3</v>
      </c>
      <c r="R385" s="37">
        <v>44389</v>
      </c>
      <c r="S385" s="103"/>
      <c r="T385" s="101"/>
      <c r="U385" s="100"/>
      <c r="V385" s="102"/>
      <c r="W385" s="100"/>
      <c r="X385" s="102"/>
      <c r="Z385" s="37">
        <v>44389</v>
      </c>
      <c r="AA385" s="3">
        <f t="shared" si="119"/>
        <v>85614.930000000008</v>
      </c>
      <c r="AB385" s="43">
        <f t="shared" si="130"/>
        <v>58050.74</v>
      </c>
      <c r="AC385" s="3">
        <f t="shared" si="127"/>
        <v>27564.190000000006</v>
      </c>
      <c r="AD385" s="38">
        <f t="shared" si="122"/>
        <v>0.47482926143577164</v>
      </c>
      <c r="AE385" s="3">
        <f>AA385-AA384</f>
        <v>334.85000000000582</v>
      </c>
      <c r="AF385" s="38">
        <f>(AA385)/AA384-1</f>
        <v>3.9264738025575063E-3</v>
      </c>
      <c r="AG385" s="75"/>
      <c r="AH385" s="75"/>
    </row>
    <row r="386" spans="1:34" x14ac:dyDescent="0.45">
      <c r="A386" s="37">
        <v>44390</v>
      </c>
      <c r="B386" s="3">
        <v>65276.62</v>
      </c>
      <c r="C386" s="3">
        <v>44825.15</v>
      </c>
      <c r="D386" s="3">
        <v>43450.74</v>
      </c>
      <c r="E386" s="3">
        <f t="shared" si="115"/>
        <v>21825.880000000005</v>
      </c>
      <c r="F386" s="38">
        <f t="shared" si="116"/>
        <v>0.50231319420566845</v>
      </c>
      <c r="G386" s="41">
        <f>B386-B385</f>
        <v>307.88999999999942</v>
      </c>
      <c r="H386" s="38">
        <f>(B386)/B385-1</f>
        <v>4.7390490779180006E-3</v>
      </c>
      <c r="J386" s="37">
        <v>44390</v>
      </c>
      <c r="K386" s="3">
        <v>20743.560000000001</v>
      </c>
      <c r="L386" s="58">
        <v>14600</v>
      </c>
      <c r="M386" s="43">
        <f t="shared" si="131"/>
        <v>6143.5600000000013</v>
      </c>
      <c r="N386" s="38">
        <f t="shared" si="121"/>
        <v>0.42079178082191793</v>
      </c>
      <c r="O386" s="43">
        <f t="shared" si="128"/>
        <v>97.360000000000582</v>
      </c>
      <c r="P386" s="38">
        <f t="shared" si="129"/>
        <v>4.7156377444759201E-3</v>
      </c>
      <c r="R386" s="37">
        <v>44390</v>
      </c>
      <c r="S386" s="103"/>
      <c r="T386" s="101"/>
      <c r="U386" s="100"/>
      <c r="V386" s="102"/>
      <c r="W386" s="100"/>
      <c r="X386" s="102"/>
      <c r="Z386" s="37">
        <v>44390</v>
      </c>
      <c r="AA386" s="3">
        <f t="shared" si="119"/>
        <v>86020.180000000008</v>
      </c>
      <c r="AB386" s="43">
        <f t="shared" si="130"/>
        <v>58050.74</v>
      </c>
      <c r="AC386" s="3">
        <f t="shared" si="127"/>
        <v>27969.440000000006</v>
      </c>
      <c r="AD386" s="38">
        <f t="shared" si="122"/>
        <v>0.48181022326330392</v>
      </c>
      <c r="AE386" s="3">
        <f>AA386-AA385</f>
        <v>405.25</v>
      </c>
      <c r="AF386" s="38">
        <f>(AA386)/AA385-1</f>
        <v>4.7334033912076467E-3</v>
      </c>
      <c r="AG386" s="75"/>
      <c r="AH386" s="75"/>
    </row>
    <row r="387" spans="1:34" x14ac:dyDescent="0.45">
      <c r="A387" s="37">
        <v>44391</v>
      </c>
      <c r="B387" s="3">
        <v>65537.09</v>
      </c>
      <c r="C387" s="47">
        <f>C386+200</f>
        <v>45025.15</v>
      </c>
      <c r="D387" s="47">
        <f>D386+200</f>
        <v>43650.74</v>
      </c>
      <c r="E387" s="47">
        <f t="shared" si="115"/>
        <v>21886.35</v>
      </c>
      <c r="F387" s="38">
        <f t="shared" si="116"/>
        <v>0.50139699808067406</v>
      </c>
      <c r="G387" s="49">
        <f>B387-B386-200</f>
        <v>60.469999999993888</v>
      </c>
      <c r="H387" s="48">
        <f>(B387-200)/B386-1</f>
        <v>9.2636536634382871E-4</v>
      </c>
      <c r="J387" s="37">
        <v>44391</v>
      </c>
      <c r="K387" s="3">
        <v>20762.32</v>
      </c>
      <c r="L387" s="58">
        <v>14600</v>
      </c>
      <c r="M387" s="43">
        <f t="shared" si="131"/>
        <v>6162.32</v>
      </c>
      <c r="N387" s="38">
        <f t="shared" si="121"/>
        <v>0.4220767123287672</v>
      </c>
      <c r="O387" s="43">
        <f t="shared" si="128"/>
        <v>18.759999999998399</v>
      </c>
      <c r="P387" s="38">
        <f t="shared" si="129"/>
        <v>9.0437706931689732E-4</v>
      </c>
      <c r="R387" s="37">
        <v>44391</v>
      </c>
      <c r="S387" s="103"/>
      <c r="T387" s="101"/>
      <c r="U387" s="100"/>
      <c r="V387" s="102"/>
      <c r="W387" s="100"/>
      <c r="X387" s="102"/>
      <c r="Z387" s="37">
        <v>44391</v>
      </c>
      <c r="AA387" s="3">
        <f t="shared" si="119"/>
        <v>86299.41</v>
      </c>
      <c r="AB387" s="43">
        <f t="shared" si="130"/>
        <v>58250.74</v>
      </c>
      <c r="AC387" s="3">
        <f t="shared" si="127"/>
        <v>28048.67</v>
      </c>
      <c r="AD387" s="38">
        <f t="shared" si="122"/>
        <v>0.48151611464506727</v>
      </c>
      <c r="AE387" s="47">
        <f>AA387-AA386-200</f>
        <v>79.229999999995925</v>
      </c>
      <c r="AF387" s="48">
        <f>(AA387-200)/AA386-1</f>
        <v>9.2106294127725086E-4</v>
      </c>
      <c r="AG387" s="75"/>
      <c r="AH387" s="75"/>
    </row>
    <row r="388" spans="1:34" x14ac:dyDescent="0.45">
      <c r="A388" s="37">
        <v>44392</v>
      </c>
      <c r="B388" s="3">
        <v>65553.850000000006</v>
      </c>
      <c r="C388" s="3">
        <v>45025.15</v>
      </c>
      <c r="D388" s="3">
        <v>43650.74</v>
      </c>
      <c r="E388" s="3">
        <f t="shared" ref="E388:E451" si="132">B388-D388</f>
        <v>21903.110000000008</v>
      </c>
      <c r="F388" s="38">
        <f t="shared" ref="F388:F451" si="133">B388/D388-1</f>
        <v>0.50178095491622843</v>
      </c>
      <c r="G388" s="41">
        <f>B388-B387</f>
        <v>16.760000000009313</v>
      </c>
      <c r="H388" s="38">
        <f>(B388)/B387-1</f>
        <v>2.5573305131509905E-4</v>
      </c>
      <c r="J388" s="37">
        <v>44392</v>
      </c>
      <c r="K388" s="3">
        <v>21167.16</v>
      </c>
      <c r="L388" s="57">
        <f>L387+400</f>
        <v>15000</v>
      </c>
      <c r="M388" s="43">
        <f t="shared" si="131"/>
        <v>6167.16</v>
      </c>
      <c r="N388" s="38">
        <f t="shared" si="121"/>
        <v>0.41114399999999995</v>
      </c>
      <c r="O388" s="50">
        <f>K388-K387-400</f>
        <v>4.8400000000001455</v>
      </c>
      <c r="P388" s="51">
        <f>(K388-400)/K387-1</f>
        <v>2.331146037630738E-4</v>
      </c>
      <c r="R388" s="37">
        <v>44392</v>
      </c>
      <c r="S388" s="103"/>
      <c r="T388" s="101"/>
      <c r="U388" s="100"/>
      <c r="V388" s="102"/>
      <c r="W388" s="100"/>
      <c r="X388" s="102"/>
      <c r="Z388" s="37">
        <v>44392</v>
      </c>
      <c r="AA388" s="3">
        <f t="shared" ref="AA388:AA451" si="134">B388+K388</f>
        <v>86721.010000000009</v>
      </c>
      <c r="AB388" s="50">
        <f>AB387+400</f>
        <v>58650.74</v>
      </c>
      <c r="AC388" s="3">
        <f t="shared" si="127"/>
        <v>28070.270000000008</v>
      </c>
      <c r="AD388" s="38">
        <f t="shared" si="122"/>
        <v>0.47860044050595119</v>
      </c>
      <c r="AE388" s="50">
        <f>AA388-AA387-400</f>
        <v>21.600000000005821</v>
      </c>
      <c r="AF388" s="51">
        <f>(AA388-400)/AA387-1</f>
        <v>2.5029139828425251E-4</v>
      </c>
      <c r="AG388" s="75"/>
      <c r="AH388" s="75"/>
    </row>
    <row r="389" spans="1:34" x14ac:dyDescent="0.45">
      <c r="A389" s="37">
        <v>44393</v>
      </c>
      <c r="B389" s="3">
        <v>65105.97</v>
      </c>
      <c r="C389" s="3">
        <v>45025.15</v>
      </c>
      <c r="D389" s="3">
        <v>43650.74</v>
      </c>
      <c r="E389" s="3">
        <f t="shared" si="132"/>
        <v>21455.230000000003</v>
      </c>
      <c r="F389" s="38">
        <f t="shared" si="133"/>
        <v>0.49152041866873275</v>
      </c>
      <c r="G389" s="41">
        <f>B389-B388</f>
        <v>-447.88000000000466</v>
      </c>
      <c r="H389" s="38">
        <f>(B389)/B388-1</f>
        <v>-6.8322455507953128E-3</v>
      </c>
      <c r="J389" s="37">
        <v>44393</v>
      </c>
      <c r="K389" s="3">
        <v>21022.080000000002</v>
      </c>
      <c r="L389" s="58">
        <v>15000</v>
      </c>
      <c r="M389" s="43">
        <f t="shared" si="131"/>
        <v>6022.0800000000017</v>
      </c>
      <c r="N389" s="38">
        <f t="shared" ref="N389:N452" si="135">K389/L389-1</f>
        <v>0.40147200000000005</v>
      </c>
      <c r="O389" s="43">
        <f t="shared" ref="O389:O404" si="136">K389-K388</f>
        <v>-145.07999999999811</v>
      </c>
      <c r="P389" s="38">
        <f t="shared" ref="P389:P404" si="137">K389/K388-1</f>
        <v>-6.8540134812604681E-3</v>
      </c>
      <c r="R389" s="37">
        <v>44393</v>
      </c>
      <c r="S389" s="103"/>
      <c r="T389" s="101"/>
      <c r="U389" s="100"/>
      <c r="V389" s="102"/>
      <c r="W389" s="100"/>
      <c r="X389" s="102"/>
      <c r="Z389" s="37">
        <v>44393</v>
      </c>
      <c r="AA389" s="3">
        <f t="shared" si="134"/>
        <v>86128.05</v>
      </c>
      <c r="AB389" s="43">
        <f t="shared" ref="AB389:AB405" si="138">D389+L389</f>
        <v>58650.74</v>
      </c>
      <c r="AC389" s="3">
        <f t="shared" si="127"/>
        <v>27477.310000000005</v>
      </c>
      <c r="AD389" s="38">
        <f t="shared" ref="AD389:AD452" si="139">(AA389)/(AB389)-1</f>
        <v>0.46849042313873634</v>
      </c>
      <c r="AE389" s="3">
        <f>AA389-AA388</f>
        <v>-592.9600000000064</v>
      </c>
      <c r="AF389" s="38">
        <f>(AA389)/AA388-1</f>
        <v>-6.8375587415322459E-3</v>
      </c>
      <c r="AG389" s="75"/>
      <c r="AH389" s="75"/>
    </row>
    <row r="390" spans="1:34" x14ac:dyDescent="0.45">
      <c r="A390" s="37">
        <v>44396</v>
      </c>
      <c r="B390" s="3">
        <v>65221.93</v>
      </c>
      <c r="C390" s="3">
        <v>45025.15</v>
      </c>
      <c r="D390" s="3">
        <v>43650.74</v>
      </c>
      <c r="E390" s="3">
        <f t="shared" si="132"/>
        <v>21571.190000000002</v>
      </c>
      <c r="F390" s="38">
        <f t="shared" si="133"/>
        <v>0.49417696011568202</v>
      </c>
      <c r="G390" s="41">
        <f>B390-B389</f>
        <v>115.95999999999913</v>
      </c>
      <c r="H390" s="38">
        <f>(B390)/B389-1</f>
        <v>1.7810962650584017E-3</v>
      </c>
      <c r="J390" s="37">
        <v>44396</v>
      </c>
      <c r="K390" s="3">
        <v>21058.06</v>
      </c>
      <c r="L390" s="58">
        <v>15000</v>
      </c>
      <c r="M390" s="43">
        <f t="shared" si="131"/>
        <v>6058.0600000000013</v>
      </c>
      <c r="N390" s="38">
        <f t="shared" si="135"/>
        <v>0.40387066666666671</v>
      </c>
      <c r="O390" s="43">
        <f t="shared" si="136"/>
        <v>35.979999999999563</v>
      </c>
      <c r="P390" s="38">
        <f t="shared" si="137"/>
        <v>1.7115337778184081E-3</v>
      </c>
      <c r="R390" s="37">
        <v>44396</v>
      </c>
      <c r="S390" s="103"/>
      <c r="T390" s="101"/>
      <c r="U390" s="100"/>
      <c r="V390" s="102"/>
      <c r="W390" s="100"/>
      <c r="X390" s="102"/>
      <c r="Z390" s="37">
        <v>44396</v>
      </c>
      <c r="AA390" s="3">
        <f t="shared" si="134"/>
        <v>86279.99</v>
      </c>
      <c r="AB390" s="43">
        <f t="shared" si="138"/>
        <v>58650.74</v>
      </c>
      <c r="AC390" s="3">
        <f t="shared" si="127"/>
        <v>27629.250000000004</v>
      </c>
      <c r="AD390" s="38">
        <f t="shared" si="139"/>
        <v>0.47108101278858561</v>
      </c>
      <c r="AE390" s="3">
        <f>AA390-AA389</f>
        <v>151.94000000000233</v>
      </c>
      <c r="AF390" s="38">
        <f>(AA390)/AA389-1</f>
        <v>1.7641174971452234E-3</v>
      </c>
      <c r="AG390" s="75"/>
      <c r="AH390" s="75"/>
    </row>
    <row r="391" spans="1:34" x14ac:dyDescent="0.45">
      <c r="A391" s="37">
        <v>44397</v>
      </c>
      <c r="B391" s="3">
        <v>65656.58</v>
      </c>
      <c r="C391" s="3">
        <v>45025.15</v>
      </c>
      <c r="D391" s="3">
        <v>43650.74</v>
      </c>
      <c r="E391" s="3">
        <f t="shared" si="132"/>
        <v>22005.840000000004</v>
      </c>
      <c r="F391" s="38">
        <f t="shared" si="133"/>
        <v>0.50413440871792781</v>
      </c>
      <c r="G391" s="41">
        <f>B391-B390</f>
        <v>434.65000000000146</v>
      </c>
      <c r="H391" s="38">
        <f>(B391)/B390-1</f>
        <v>6.6641695515603505E-3</v>
      </c>
      <c r="J391" s="37">
        <v>44397</v>
      </c>
      <c r="K391" s="3">
        <v>21197.89</v>
      </c>
      <c r="L391" s="58">
        <v>15000</v>
      </c>
      <c r="M391" s="43">
        <f t="shared" si="131"/>
        <v>6197.8899999999994</v>
      </c>
      <c r="N391" s="38">
        <f t="shared" si="135"/>
        <v>0.41319266666666654</v>
      </c>
      <c r="O391" s="43">
        <f t="shared" si="136"/>
        <v>139.82999999999811</v>
      </c>
      <c r="P391" s="38">
        <f t="shared" si="137"/>
        <v>6.6402128211240363E-3</v>
      </c>
      <c r="R391" s="37">
        <v>44397</v>
      </c>
      <c r="S391" s="103"/>
      <c r="T391" s="101"/>
      <c r="U391" s="100"/>
      <c r="V391" s="102"/>
      <c r="W391" s="100"/>
      <c r="X391" s="102"/>
      <c r="Z391" s="37">
        <v>44397</v>
      </c>
      <c r="AA391" s="3">
        <f t="shared" si="134"/>
        <v>86854.47</v>
      </c>
      <c r="AB391" s="43">
        <f t="shared" si="138"/>
        <v>58650.74</v>
      </c>
      <c r="AC391" s="3">
        <f t="shared" si="127"/>
        <v>28203.730000000003</v>
      </c>
      <c r="AD391" s="38">
        <f t="shared" si="139"/>
        <v>0.48087594461723771</v>
      </c>
      <c r="AE391" s="3">
        <f>AA391-AA390</f>
        <v>574.47999999999593</v>
      </c>
      <c r="AF391" s="38">
        <f>(AA391)/AA390-1</f>
        <v>6.6583225148728609E-3</v>
      </c>
      <c r="AG391" s="75"/>
      <c r="AH391" s="75"/>
    </row>
    <row r="392" spans="1:34" x14ac:dyDescent="0.45">
      <c r="A392" s="37">
        <v>44398</v>
      </c>
      <c r="B392" s="3">
        <v>65781.3</v>
      </c>
      <c r="C392" s="47">
        <f>C391+200</f>
        <v>45225.15</v>
      </c>
      <c r="D392" s="47">
        <f>D391+200</f>
        <v>43850.74</v>
      </c>
      <c r="E392" s="47">
        <f t="shared" si="132"/>
        <v>21930.560000000005</v>
      </c>
      <c r="F392" s="38">
        <f t="shared" si="133"/>
        <v>0.50011835604142618</v>
      </c>
      <c r="G392" s="49">
        <f>B392-B391-200</f>
        <v>-75.279999999998836</v>
      </c>
      <c r="H392" s="48">
        <f>(B392-200)/B391-1</f>
        <v>-1.1465720572103599E-3</v>
      </c>
      <c r="J392" s="37">
        <v>44398</v>
      </c>
      <c r="K392" s="3">
        <v>21173.09</v>
      </c>
      <c r="L392" s="58">
        <v>15000</v>
      </c>
      <c r="M392" s="43">
        <f t="shared" si="131"/>
        <v>6173.09</v>
      </c>
      <c r="N392" s="38">
        <f t="shared" si="135"/>
        <v>0.41153933333333326</v>
      </c>
      <c r="O392" s="43">
        <f t="shared" si="136"/>
        <v>-24.799999999999272</v>
      </c>
      <c r="P392" s="38">
        <f t="shared" si="137"/>
        <v>-1.1699277616781245E-3</v>
      </c>
      <c r="R392" s="37">
        <v>44398</v>
      </c>
      <c r="S392" s="103"/>
      <c r="T392" s="101"/>
      <c r="U392" s="100"/>
      <c r="V392" s="102"/>
      <c r="W392" s="100"/>
      <c r="X392" s="102"/>
      <c r="Z392" s="37">
        <v>44398</v>
      </c>
      <c r="AA392" s="3">
        <f t="shared" si="134"/>
        <v>86954.39</v>
      </c>
      <c r="AB392" s="43">
        <f t="shared" si="138"/>
        <v>58850.74</v>
      </c>
      <c r="AC392" s="3">
        <f t="shared" si="127"/>
        <v>28103.650000000005</v>
      </c>
      <c r="AD392" s="38">
        <f t="shared" si="139"/>
        <v>0.47754114901528855</v>
      </c>
      <c r="AE392" s="47">
        <f>AA392-AA391-200</f>
        <v>-100.08000000000175</v>
      </c>
      <c r="AF392" s="48">
        <f>(AA392-200)/AA391-1</f>
        <v>-1.1522723010111147E-3</v>
      </c>
      <c r="AG392" s="75"/>
      <c r="AH392" s="75"/>
    </row>
    <row r="393" spans="1:34" x14ac:dyDescent="0.45">
      <c r="A393" s="37">
        <v>44399</v>
      </c>
      <c r="B393" s="3">
        <v>66210.679999999993</v>
      </c>
      <c r="C393" s="3">
        <v>45225.15</v>
      </c>
      <c r="D393" s="3">
        <v>43850.74</v>
      </c>
      <c r="E393" s="3">
        <f t="shared" si="132"/>
        <v>22359.939999999995</v>
      </c>
      <c r="F393" s="38">
        <f t="shared" si="133"/>
        <v>0.50991020904094198</v>
      </c>
      <c r="G393" s="41">
        <f>B393-B392</f>
        <v>429.3799999999901</v>
      </c>
      <c r="H393" s="38">
        <f>(B393)/B392-1</f>
        <v>6.5273869625561698E-3</v>
      </c>
      <c r="J393" s="37">
        <v>44399</v>
      </c>
      <c r="K393" s="3">
        <v>21310.78</v>
      </c>
      <c r="L393" s="58">
        <v>15000</v>
      </c>
      <c r="M393" s="43">
        <f t="shared" si="131"/>
        <v>6310.7799999999988</v>
      </c>
      <c r="N393" s="38">
        <f t="shared" si="135"/>
        <v>0.42071866666666669</v>
      </c>
      <c r="O393" s="43">
        <f t="shared" si="136"/>
        <v>137.68999999999869</v>
      </c>
      <c r="P393" s="38">
        <f t="shared" si="137"/>
        <v>6.5030659199956098E-3</v>
      </c>
      <c r="R393" s="37">
        <v>44399</v>
      </c>
      <c r="S393" s="103"/>
      <c r="T393" s="101"/>
      <c r="U393" s="100"/>
      <c r="V393" s="102"/>
      <c r="W393" s="100"/>
      <c r="X393" s="102"/>
      <c r="Z393" s="37">
        <v>44399</v>
      </c>
      <c r="AA393" s="3">
        <f t="shared" si="134"/>
        <v>87521.459999999992</v>
      </c>
      <c r="AB393" s="43">
        <f t="shared" si="138"/>
        <v>58850.74</v>
      </c>
      <c r="AC393" s="3">
        <f t="shared" si="127"/>
        <v>28670.719999999994</v>
      </c>
      <c r="AD393" s="38">
        <f t="shared" si="139"/>
        <v>0.48717688171805484</v>
      </c>
      <c r="AE393" s="3">
        <f>AA393-AA392</f>
        <v>567.06999999999243</v>
      </c>
      <c r="AF393" s="38">
        <f>(AA393)/AA392-1</f>
        <v>6.5214648737113023E-3</v>
      </c>
      <c r="AG393" s="75"/>
      <c r="AH393" s="75"/>
    </row>
    <row r="394" spans="1:34" x14ac:dyDescent="0.45">
      <c r="A394" s="37">
        <v>44400</v>
      </c>
      <c r="B394" s="3">
        <v>66983.38</v>
      </c>
      <c r="C394" s="3">
        <v>45225.15</v>
      </c>
      <c r="D394" s="3">
        <v>43850.74</v>
      </c>
      <c r="E394" s="3">
        <f t="shared" si="132"/>
        <v>23132.640000000007</v>
      </c>
      <c r="F394" s="38">
        <f t="shared" si="133"/>
        <v>0.52753134838773552</v>
      </c>
      <c r="G394" s="41">
        <f>B394-B393</f>
        <v>772.70000000001164</v>
      </c>
      <c r="H394" s="38">
        <f>(B394)/B393-1</f>
        <v>1.167032267301904E-2</v>
      </c>
      <c r="J394" s="37">
        <v>44400</v>
      </c>
      <c r="K394" s="3">
        <v>21559.040000000001</v>
      </c>
      <c r="L394" s="58">
        <v>15000</v>
      </c>
      <c r="M394" s="43">
        <f t="shared" si="131"/>
        <v>6559.0400000000009</v>
      </c>
      <c r="N394" s="38">
        <f t="shared" si="135"/>
        <v>0.43726933333333329</v>
      </c>
      <c r="O394" s="43">
        <f t="shared" si="136"/>
        <v>248.26000000000204</v>
      </c>
      <c r="P394" s="38">
        <f t="shared" si="137"/>
        <v>1.1649503209174128E-2</v>
      </c>
      <c r="R394" s="37">
        <v>44400</v>
      </c>
      <c r="S394" s="103"/>
      <c r="T394" s="101"/>
      <c r="U394" s="100"/>
      <c r="V394" s="102"/>
      <c r="W394" s="100"/>
      <c r="X394" s="102"/>
      <c r="Z394" s="37">
        <v>44400</v>
      </c>
      <c r="AA394" s="3">
        <f t="shared" si="134"/>
        <v>88542.420000000013</v>
      </c>
      <c r="AB394" s="43">
        <f t="shared" si="138"/>
        <v>58850.74</v>
      </c>
      <c r="AC394" s="3">
        <f t="shared" si="127"/>
        <v>29691.680000000008</v>
      </c>
      <c r="AD394" s="38">
        <f t="shared" si="139"/>
        <v>0.5045251767437422</v>
      </c>
      <c r="AE394" s="3">
        <f>AA394-AA393</f>
        <v>1020.960000000021</v>
      </c>
      <c r="AF394" s="38">
        <f>(AA394)/AA393-1</f>
        <v>1.1665253299019795E-2</v>
      </c>
      <c r="AG394" s="75"/>
      <c r="AH394" s="75"/>
    </row>
    <row r="395" spans="1:34" x14ac:dyDescent="0.45">
      <c r="A395" s="37">
        <v>44403</v>
      </c>
      <c r="B395" s="3">
        <v>66902.929999999993</v>
      </c>
      <c r="C395" s="3">
        <v>45225.15</v>
      </c>
      <c r="D395" s="3">
        <v>43850.74</v>
      </c>
      <c r="E395" s="3">
        <f t="shared" si="132"/>
        <v>23052.189999999995</v>
      </c>
      <c r="F395" s="38">
        <f t="shared" si="133"/>
        <v>0.52569671572247123</v>
      </c>
      <c r="G395" s="41">
        <f>B395-B394</f>
        <v>-80.450000000011642</v>
      </c>
      <c r="H395" s="38">
        <f>(B395)/B394-1</f>
        <v>-1.2010441993224319E-3</v>
      </c>
      <c r="J395" s="37">
        <v>44403</v>
      </c>
      <c r="K395" s="3">
        <v>21531.65</v>
      </c>
      <c r="L395" s="58">
        <v>15000</v>
      </c>
      <c r="M395" s="43">
        <f t="shared" si="131"/>
        <v>6531.6500000000015</v>
      </c>
      <c r="N395" s="38">
        <f t="shared" si="135"/>
        <v>0.4354433333333334</v>
      </c>
      <c r="O395" s="43">
        <f t="shared" si="136"/>
        <v>-27.389999999999418</v>
      </c>
      <c r="P395" s="38">
        <f t="shared" si="137"/>
        <v>-1.270464733123533E-3</v>
      </c>
      <c r="R395" s="37">
        <v>44403</v>
      </c>
      <c r="S395" s="103"/>
      <c r="T395" s="101"/>
      <c r="U395" s="100"/>
      <c r="V395" s="102"/>
      <c r="W395" s="100"/>
      <c r="X395" s="102"/>
      <c r="Z395" s="37">
        <v>44403</v>
      </c>
      <c r="AA395" s="3">
        <f t="shared" si="134"/>
        <v>88434.579999999987</v>
      </c>
      <c r="AB395" s="43">
        <f t="shared" si="138"/>
        <v>58850.74</v>
      </c>
      <c r="AC395" s="3">
        <f t="shared" si="127"/>
        <v>29583.839999999997</v>
      </c>
      <c r="AD395" s="38">
        <f t="shared" si="139"/>
        <v>0.50269274439029976</v>
      </c>
      <c r="AE395" s="3">
        <f>AA395-AA394</f>
        <v>-107.84000000002561</v>
      </c>
      <c r="AF395" s="38">
        <f>(AA395)/AA394-1</f>
        <v>-1.2179472844769945E-3</v>
      </c>
      <c r="AG395" s="75"/>
      <c r="AH395" s="75"/>
    </row>
    <row r="396" spans="1:34" x14ac:dyDescent="0.45">
      <c r="A396" s="37">
        <v>44404</v>
      </c>
      <c r="B396" s="3">
        <v>66425.570000000007</v>
      </c>
      <c r="C396" s="3">
        <v>45225.15</v>
      </c>
      <c r="D396" s="3">
        <v>43850.74</v>
      </c>
      <c r="E396" s="3">
        <f t="shared" si="132"/>
        <v>22574.830000000009</v>
      </c>
      <c r="F396" s="38">
        <f t="shared" si="133"/>
        <v>0.51481069646715216</v>
      </c>
      <c r="G396" s="41">
        <f>B396-B395</f>
        <v>-477.35999999998603</v>
      </c>
      <c r="H396" s="38">
        <f>(B396)/B395-1</f>
        <v>-7.1351135144601674E-3</v>
      </c>
      <c r="J396" s="37">
        <v>44404</v>
      </c>
      <c r="K396" s="3">
        <v>21377.5</v>
      </c>
      <c r="L396" s="58">
        <v>15000</v>
      </c>
      <c r="M396" s="43">
        <f t="shared" si="131"/>
        <v>6377.5</v>
      </c>
      <c r="N396" s="38">
        <f t="shared" si="135"/>
        <v>0.42516666666666669</v>
      </c>
      <c r="O396" s="43">
        <f t="shared" si="136"/>
        <v>-154.15000000000146</v>
      </c>
      <c r="P396" s="38">
        <f t="shared" si="137"/>
        <v>-7.1592283916932509E-3</v>
      </c>
      <c r="R396" s="37">
        <v>44404</v>
      </c>
      <c r="S396" s="103"/>
      <c r="T396" s="101"/>
      <c r="U396" s="100"/>
      <c r="V396" s="102"/>
      <c r="W396" s="100"/>
      <c r="X396" s="102"/>
      <c r="Z396" s="37">
        <v>44404</v>
      </c>
      <c r="AA396" s="3">
        <f t="shared" si="134"/>
        <v>87803.07</v>
      </c>
      <c r="AB396" s="43">
        <f t="shared" si="138"/>
        <v>58850.74</v>
      </c>
      <c r="AC396" s="3">
        <f t="shared" si="127"/>
        <v>28952.330000000009</v>
      </c>
      <c r="AD396" s="38">
        <f t="shared" si="139"/>
        <v>0.49196203820036954</v>
      </c>
      <c r="AE396" s="3">
        <f>AA396-AA395</f>
        <v>-631.50999999998021</v>
      </c>
      <c r="AF396" s="38">
        <f>(AA396)/AA395-1</f>
        <v>-7.1409848952749266E-3</v>
      </c>
      <c r="AG396" s="75"/>
      <c r="AH396" s="75"/>
    </row>
    <row r="397" spans="1:34" x14ac:dyDescent="0.45">
      <c r="A397" s="37">
        <v>44405</v>
      </c>
      <c r="B397" s="3">
        <v>66559.789999999994</v>
      </c>
      <c r="C397" s="47">
        <f>C396+200</f>
        <v>45425.15</v>
      </c>
      <c r="D397" s="47">
        <f>D396+200</f>
        <v>44050.74</v>
      </c>
      <c r="E397" s="47">
        <f t="shared" si="132"/>
        <v>22509.049999999996</v>
      </c>
      <c r="F397" s="38">
        <f t="shared" si="133"/>
        <v>0.51098006526110562</v>
      </c>
      <c r="G397" s="49">
        <f>B397-B396-200</f>
        <v>-65.780000000013388</v>
      </c>
      <c r="H397" s="48">
        <f>(B397-200)/B396-1</f>
        <v>-9.9028130281775262E-4</v>
      </c>
      <c r="J397" s="37">
        <v>44405</v>
      </c>
      <c r="K397" s="3">
        <v>21355.9</v>
      </c>
      <c r="L397" s="58">
        <v>15000</v>
      </c>
      <c r="M397" s="43">
        <f t="shared" si="131"/>
        <v>6355.9000000000015</v>
      </c>
      <c r="N397" s="38">
        <f t="shared" si="135"/>
        <v>0.42372666666666681</v>
      </c>
      <c r="O397" s="43">
        <f t="shared" si="136"/>
        <v>-21.599999999998545</v>
      </c>
      <c r="P397" s="38">
        <f t="shared" si="137"/>
        <v>-1.0104081393987885E-3</v>
      </c>
      <c r="R397" s="37">
        <v>44405</v>
      </c>
      <c r="S397" s="103"/>
      <c r="T397" s="101"/>
      <c r="U397" s="100"/>
      <c r="V397" s="102"/>
      <c r="W397" s="100"/>
      <c r="X397" s="102"/>
      <c r="Z397" s="37">
        <v>44405</v>
      </c>
      <c r="AA397" s="3">
        <f t="shared" si="134"/>
        <v>87915.69</v>
      </c>
      <c r="AB397" s="43">
        <f t="shared" si="138"/>
        <v>59050.74</v>
      </c>
      <c r="AC397" s="3">
        <f t="shared" si="127"/>
        <v>28864.949999999997</v>
      </c>
      <c r="AD397" s="38">
        <f t="shared" si="139"/>
        <v>0.48881605886734025</v>
      </c>
      <c r="AE397" s="47">
        <f>AA397-AA396-200</f>
        <v>-87.380000000004657</v>
      </c>
      <c r="AF397" s="48">
        <f>(AA397-200)/AA396-1</f>
        <v>-9.9518160355904772E-4</v>
      </c>
      <c r="AG397" s="75"/>
      <c r="AH397" s="75"/>
    </row>
    <row r="398" spans="1:34" x14ac:dyDescent="0.45">
      <c r="A398" s="37">
        <v>44406</v>
      </c>
      <c r="B398" s="3">
        <v>66255.45</v>
      </c>
      <c r="C398" s="3">
        <v>45425.15</v>
      </c>
      <c r="D398" s="3">
        <v>44050.74</v>
      </c>
      <c r="E398" s="3">
        <f t="shared" si="132"/>
        <v>22204.71</v>
      </c>
      <c r="F398" s="38">
        <f t="shared" si="133"/>
        <v>0.50407121424066892</v>
      </c>
      <c r="G398" s="41">
        <f>B398-B397</f>
        <v>-304.33999999999651</v>
      </c>
      <c r="H398" s="38">
        <f>(B398)/B397-1</f>
        <v>-4.5724302916219095E-3</v>
      </c>
      <c r="J398" s="37">
        <v>44406</v>
      </c>
      <c r="K398" s="3">
        <v>21257.73</v>
      </c>
      <c r="L398" s="58">
        <v>15000</v>
      </c>
      <c r="M398" s="43">
        <f t="shared" si="131"/>
        <v>6257.73</v>
      </c>
      <c r="N398" s="38">
        <f t="shared" si="135"/>
        <v>0.41718199999999994</v>
      </c>
      <c r="O398" s="43">
        <f t="shared" si="136"/>
        <v>-98.170000000001892</v>
      </c>
      <c r="P398" s="38">
        <f t="shared" si="137"/>
        <v>-4.5968561381164452E-3</v>
      </c>
      <c r="R398" s="37">
        <v>44406</v>
      </c>
      <c r="S398" s="103"/>
      <c r="T398" s="101"/>
      <c r="U398" s="100"/>
      <c r="V398" s="102"/>
      <c r="W398" s="100"/>
      <c r="X398" s="102"/>
      <c r="Z398" s="37">
        <v>44406</v>
      </c>
      <c r="AA398" s="3">
        <f t="shared" si="134"/>
        <v>87513.18</v>
      </c>
      <c r="AB398" s="43">
        <f t="shared" si="138"/>
        <v>59050.74</v>
      </c>
      <c r="AC398" s="3">
        <f t="shared" si="127"/>
        <v>28462.44</v>
      </c>
      <c r="AD398" s="38">
        <f t="shared" si="139"/>
        <v>0.48199971753105886</v>
      </c>
      <c r="AE398" s="3">
        <f>AA398-AA397</f>
        <v>-402.51000000000931</v>
      </c>
      <c r="AF398" s="38">
        <f>(AA398)/AA397-1</f>
        <v>-4.5783636572721553E-3</v>
      </c>
      <c r="AG398" s="75"/>
      <c r="AH398" s="75"/>
    </row>
    <row r="399" spans="1:34" x14ac:dyDescent="0.45">
      <c r="A399" s="37">
        <v>44407</v>
      </c>
      <c r="B399" s="3">
        <v>66021.88</v>
      </c>
      <c r="C399" s="3">
        <v>45425.15</v>
      </c>
      <c r="D399" s="3">
        <v>44050.74</v>
      </c>
      <c r="E399" s="3">
        <f t="shared" si="132"/>
        <v>21971.140000000007</v>
      </c>
      <c r="F399" s="38">
        <f t="shared" si="133"/>
        <v>0.49876891965946557</v>
      </c>
      <c r="G399" s="41">
        <f>B399-B398</f>
        <v>-233.56999999999243</v>
      </c>
      <c r="H399" s="38">
        <f>(B399)/B398-1</f>
        <v>-3.5252949002684275E-3</v>
      </c>
      <c r="J399" s="37">
        <v>44407</v>
      </c>
      <c r="K399" s="3">
        <v>21182.29</v>
      </c>
      <c r="L399" s="58">
        <v>15000</v>
      </c>
      <c r="M399" s="43">
        <f t="shared" si="131"/>
        <v>6182.2900000000009</v>
      </c>
      <c r="N399" s="38">
        <f t="shared" si="135"/>
        <v>0.41215266666666683</v>
      </c>
      <c r="O399" s="43">
        <f t="shared" si="136"/>
        <v>-75.43999999999869</v>
      </c>
      <c r="P399" s="38">
        <f t="shared" si="137"/>
        <v>-3.5488267091546843E-3</v>
      </c>
      <c r="R399" s="37">
        <v>44407</v>
      </c>
      <c r="S399" s="103"/>
      <c r="T399" s="101"/>
      <c r="U399" s="100"/>
      <c r="V399" s="102"/>
      <c r="W399" s="100"/>
      <c r="X399" s="102"/>
      <c r="Z399" s="37">
        <v>44407</v>
      </c>
      <c r="AA399" s="3">
        <f t="shared" si="134"/>
        <v>87204.170000000013</v>
      </c>
      <c r="AB399" s="43">
        <f t="shared" si="138"/>
        <v>59050.74</v>
      </c>
      <c r="AC399" s="3">
        <f t="shared" si="127"/>
        <v>28153.430000000008</v>
      </c>
      <c r="AD399" s="38">
        <f t="shared" si="139"/>
        <v>0.47676676024720455</v>
      </c>
      <c r="AE399" s="3">
        <f>AA399-AA398</f>
        <v>-309.00999999998021</v>
      </c>
      <c r="AF399" s="38">
        <f>(AA399)/AA398-1</f>
        <v>-3.5310109860020589E-3</v>
      </c>
      <c r="AG399" s="75"/>
      <c r="AH399" s="75"/>
    </row>
    <row r="400" spans="1:34" x14ac:dyDescent="0.45">
      <c r="A400" s="37">
        <v>44411</v>
      </c>
      <c r="B400" s="3">
        <v>66775.42</v>
      </c>
      <c r="C400" s="3">
        <v>45425.15</v>
      </c>
      <c r="D400" s="3">
        <v>44050.74</v>
      </c>
      <c r="E400" s="3">
        <f t="shared" si="132"/>
        <v>22724.68</v>
      </c>
      <c r="F400" s="38">
        <f t="shared" si="133"/>
        <v>0.51587510221167676</v>
      </c>
      <c r="G400" s="41">
        <f>B400-B399</f>
        <v>753.5399999999936</v>
      </c>
      <c r="H400" s="38">
        <f>(B400)/B399-1</f>
        <v>1.1413488982743303E-2</v>
      </c>
      <c r="J400" s="37">
        <v>44411</v>
      </c>
      <c r="K400" s="3">
        <v>21422.15</v>
      </c>
      <c r="L400" s="58">
        <v>15000</v>
      </c>
      <c r="M400" s="43">
        <f t="shared" si="131"/>
        <v>6422.1500000000015</v>
      </c>
      <c r="N400" s="38">
        <f t="shared" si="135"/>
        <v>0.42814333333333332</v>
      </c>
      <c r="O400" s="43">
        <f t="shared" si="136"/>
        <v>239.86000000000058</v>
      </c>
      <c r="P400" s="38">
        <f t="shared" si="137"/>
        <v>1.1323610431166919E-2</v>
      </c>
      <c r="R400" s="37">
        <v>44411</v>
      </c>
      <c r="S400" s="103"/>
      <c r="T400" s="101"/>
      <c r="U400" s="100"/>
      <c r="V400" s="102"/>
      <c r="W400" s="100"/>
      <c r="X400" s="102"/>
      <c r="Z400" s="37">
        <v>44411</v>
      </c>
      <c r="AA400" s="3">
        <f t="shared" si="134"/>
        <v>88197.57</v>
      </c>
      <c r="AB400" s="43">
        <f t="shared" si="138"/>
        <v>59050.74</v>
      </c>
      <c r="AC400" s="3">
        <f t="shared" si="127"/>
        <v>29146.83</v>
      </c>
      <c r="AD400" s="38">
        <f t="shared" si="139"/>
        <v>0.49358958075715909</v>
      </c>
      <c r="AE400" s="3">
        <f>AA400-AA399</f>
        <v>993.39999999999418</v>
      </c>
      <c r="AF400" s="38">
        <f>(AA400)/AA399-1</f>
        <v>1.1391657073279715E-2</v>
      </c>
      <c r="AG400" s="75"/>
      <c r="AH400" s="75"/>
    </row>
    <row r="401" spans="1:34" x14ac:dyDescent="0.45">
      <c r="A401" s="37">
        <v>44412</v>
      </c>
      <c r="B401" s="3">
        <v>67144.17</v>
      </c>
      <c r="C401" s="47">
        <f>C400+200</f>
        <v>45625.15</v>
      </c>
      <c r="D401" s="47">
        <f>D400+200</f>
        <v>44250.74</v>
      </c>
      <c r="E401" s="47">
        <f t="shared" si="132"/>
        <v>22893.43</v>
      </c>
      <c r="F401" s="38">
        <f t="shared" si="133"/>
        <v>0.51735699787167411</v>
      </c>
      <c r="G401" s="49">
        <f>B401-B400-200</f>
        <v>168.75</v>
      </c>
      <c r="H401" s="48">
        <f>(B401-200)/B400-1</f>
        <v>2.5271274969143054E-3</v>
      </c>
      <c r="J401" s="37">
        <v>44412</v>
      </c>
      <c r="K401" s="3">
        <v>21475.8</v>
      </c>
      <c r="L401" s="58">
        <v>15000</v>
      </c>
      <c r="M401" s="43">
        <f t="shared" ref="M401:M429" si="140">K401-L401</f>
        <v>6475.7999999999993</v>
      </c>
      <c r="N401" s="38">
        <f t="shared" si="135"/>
        <v>0.43171999999999988</v>
      </c>
      <c r="O401" s="43">
        <f t="shared" si="136"/>
        <v>53.649999999997817</v>
      </c>
      <c r="P401" s="38">
        <f t="shared" si="137"/>
        <v>2.5044171570078877E-3</v>
      </c>
      <c r="R401" s="37">
        <v>44412</v>
      </c>
      <c r="S401" s="103"/>
      <c r="T401" s="101"/>
      <c r="U401" s="100"/>
      <c r="V401" s="102"/>
      <c r="W401" s="100"/>
      <c r="X401" s="102"/>
      <c r="Z401" s="37">
        <v>44412</v>
      </c>
      <c r="AA401" s="3">
        <f t="shared" si="134"/>
        <v>88619.97</v>
      </c>
      <c r="AB401" s="43">
        <f t="shared" si="138"/>
        <v>59250.74</v>
      </c>
      <c r="AC401" s="3">
        <f t="shared" si="127"/>
        <v>29369.23</v>
      </c>
      <c r="AD401" s="38">
        <f t="shared" si="139"/>
        <v>0.49567701601701519</v>
      </c>
      <c r="AE401" s="47">
        <f>AA401-AA400-200</f>
        <v>222.39999999999418</v>
      </c>
      <c r="AF401" s="48">
        <f>(AA401-200)/AA400-1</f>
        <v>2.5216114230810494E-3</v>
      </c>
      <c r="AG401" s="75"/>
      <c r="AH401" s="75"/>
    </row>
    <row r="402" spans="1:34" x14ac:dyDescent="0.45">
      <c r="A402" s="37">
        <v>44413</v>
      </c>
      <c r="B402" s="3">
        <v>67326.77</v>
      </c>
      <c r="C402" s="3">
        <v>45625.15</v>
      </c>
      <c r="D402" s="3">
        <v>44250.74</v>
      </c>
      <c r="E402" s="3">
        <f t="shared" si="132"/>
        <v>23076.030000000006</v>
      </c>
      <c r="F402" s="38">
        <f t="shared" si="133"/>
        <v>0.52148348253611143</v>
      </c>
      <c r="G402" s="41">
        <f>B402-B401</f>
        <v>182.60000000000582</v>
      </c>
      <c r="H402" s="38">
        <f>(B402)/B401-1</f>
        <v>2.7195212927646484E-3</v>
      </c>
      <c r="J402" s="37">
        <v>44413</v>
      </c>
      <c r="K402" s="3">
        <v>21533.65</v>
      </c>
      <c r="L402" s="58">
        <v>15000</v>
      </c>
      <c r="M402" s="43">
        <f t="shared" si="140"/>
        <v>6533.6500000000015</v>
      </c>
      <c r="N402" s="38">
        <f t="shared" si="135"/>
        <v>0.43557666666666672</v>
      </c>
      <c r="O402" s="43">
        <f t="shared" si="136"/>
        <v>57.850000000002183</v>
      </c>
      <c r="P402" s="38">
        <f t="shared" si="137"/>
        <v>2.6937296864377736E-3</v>
      </c>
      <c r="R402" s="37">
        <v>44413</v>
      </c>
      <c r="S402" s="103"/>
      <c r="T402" s="101"/>
      <c r="U402" s="100"/>
      <c r="V402" s="102"/>
      <c r="W402" s="100"/>
      <c r="X402" s="102"/>
      <c r="Z402" s="37">
        <v>44413</v>
      </c>
      <c r="AA402" s="3">
        <f t="shared" si="134"/>
        <v>88860.420000000013</v>
      </c>
      <c r="AB402" s="43">
        <f t="shared" si="138"/>
        <v>59250.74</v>
      </c>
      <c r="AC402" s="3">
        <f t="shared" si="127"/>
        <v>29609.680000000008</v>
      </c>
      <c r="AD402" s="38">
        <f t="shared" si="139"/>
        <v>0.49973519318070991</v>
      </c>
      <c r="AE402" s="3">
        <f>AA402-AA401</f>
        <v>240.45000000001164</v>
      </c>
      <c r="AF402" s="38">
        <f>(AA402)/AA401-1</f>
        <v>2.7132710606876387E-3</v>
      </c>
      <c r="AG402" s="75"/>
      <c r="AH402" s="75"/>
    </row>
    <row r="403" spans="1:34" x14ac:dyDescent="0.45">
      <c r="A403" s="37">
        <v>44414</v>
      </c>
      <c r="B403" s="3">
        <v>67334.559999999998</v>
      </c>
      <c r="C403" s="3">
        <v>45625.15</v>
      </c>
      <c r="D403" s="3">
        <v>44250.74</v>
      </c>
      <c r="E403" s="3">
        <f t="shared" si="132"/>
        <v>23083.82</v>
      </c>
      <c r="F403" s="38">
        <f t="shared" si="133"/>
        <v>0.52165952478986788</v>
      </c>
      <c r="G403" s="41">
        <f>B403-B402</f>
        <v>7.7899999999935972</v>
      </c>
      <c r="H403" s="38">
        <f>(B403)/B402-1</f>
        <v>1.1570434761676296E-4</v>
      </c>
      <c r="J403" s="37">
        <v>44414</v>
      </c>
      <c r="K403" s="3">
        <v>21535.65</v>
      </c>
      <c r="L403" s="58">
        <v>15000</v>
      </c>
      <c r="M403" s="43">
        <f t="shared" si="140"/>
        <v>6535.6500000000015</v>
      </c>
      <c r="N403" s="38">
        <f t="shared" si="135"/>
        <v>0.43571000000000004</v>
      </c>
      <c r="O403" s="43">
        <f t="shared" si="136"/>
        <v>2</v>
      </c>
      <c r="P403" s="38">
        <f t="shared" si="137"/>
        <v>9.2877891114673261E-5</v>
      </c>
      <c r="R403" s="37">
        <v>44414</v>
      </c>
      <c r="S403" s="103"/>
      <c r="T403" s="101"/>
      <c r="U403" s="100"/>
      <c r="V403" s="102"/>
      <c r="W403" s="100"/>
      <c r="X403" s="102"/>
      <c r="Z403" s="37">
        <v>44414</v>
      </c>
      <c r="AA403" s="3">
        <f t="shared" si="134"/>
        <v>88870.209999999992</v>
      </c>
      <c r="AB403" s="43">
        <f t="shared" si="138"/>
        <v>59250.74</v>
      </c>
      <c r="AC403" s="3">
        <f t="shared" si="127"/>
        <v>29619.47</v>
      </c>
      <c r="AD403" s="38">
        <f t="shared" si="139"/>
        <v>0.49990042318458805</v>
      </c>
      <c r="AE403" s="3">
        <f>AA403-AA402</f>
        <v>9.7899999999790452</v>
      </c>
      <c r="AF403" s="38">
        <f>(AA403)/AA402-1</f>
        <v>1.1017278558855814E-4</v>
      </c>
      <c r="AG403" s="75"/>
      <c r="AH403" s="75"/>
    </row>
    <row r="404" spans="1:34" x14ac:dyDescent="0.45">
      <c r="A404" s="37">
        <v>44417</v>
      </c>
      <c r="B404" s="3">
        <v>67547.520000000004</v>
      </c>
      <c r="C404" s="3">
        <v>45625.15</v>
      </c>
      <c r="D404" s="3">
        <v>44250.74</v>
      </c>
      <c r="E404" s="3">
        <f t="shared" si="132"/>
        <v>23296.780000000006</v>
      </c>
      <c r="F404" s="38">
        <f t="shared" si="133"/>
        <v>0.52647209967562136</v>
      </c>
      <c r="G404" s="41">
        <f>B404-B403</f>
        <v>212.9600000000064</v>
      </c>
      <c r="H404" s="38">
        <f>(B404)/B403-1</f>
        <v>3.1627146594557232E-3</v>
      </c>
      <c r="J404" s="37">
        <v>44417</v>
      </c>
      <c r="K404" s="3">
        <v>21602.29</v>
      </c>
      <c r="L404" s="58">
        <v>15000</v>
      </c>
      <c r="M404" s="43">
        <f t="shared" si="140"/>
        <v>6602.2900000000009</v>
      </c>
      <c r="N404" s="38">
        <f t="shared" si="135"/>
        <v>0.44015266666666664</v>
      </c>
      <c r="O404" s="43">
        <f t="shared" si="136"/>
        <v>66.639999999999418</v>
      </c>
      <c r="P404" s="38">
        <f t="shared" si="137"/>
        <v>3.0944039302271964E-3</v>
      </c>
      <c r="R404" s="37">
        <v>44417</v>
      </c>
      <c r="S404" s="103"/>
      <c r="T404" s="101"/>
      <c r="U404" s="100"/>
      <c r="V404" s="102"/>
      <c r="W404" s="100"/>
      <c r="X404" s="102"/>
      <c r="Z404" s="37">
        <v>44417</v>
      </c>
      <c r="AA404" s="3">
        <f t="shared" si="134"/>
        <v>89149.81</v>
      </c>
      <c r="AB404" s="43">
        <f t="shared" si="138"/>
        <v>59250.74</v>
      </c>
      <c r="AC404" s="3">
        <f t="shared" si="127"/>
        <v>29899.070000000007</v>
      </c>
      <c r="AD404" s="38">
        <f t="shared" si="139"/>
        <v>0.50461935158953297</v>
      </c>
      <c r="AE404" s="3">
        <f>AA404-AA403</f>
        <v>279.60000000000582</v>
      </c>
      <c r="AF404" s="38">
        <f>(AA404)/AA403-1</f>
        <v>3.146161126433844E-3</v>
      </c>
      <c r="AG404" s="75"/>
      <c r="AH404" s="75"/>
    </row>
    <row r="405" spans="1:34" x14ac:dyDescent="0.45">
      <c r="A405" s="37">
        <v>44418</v>
      </c>
      <c r="B405" s="3">
        <v>66907.08</v>
      </c>
      <c r="C405" s="3">
        <v>45625.15</v>
      </c>
      <c r="D405" s="3">
        <v>44250.74</v>
      </c>
      <c r="E405" s="3">
        <f t="shared" si="132"/>
        <v>22656.340000000004</v>
      </c>
      <c r="F405" s="38">
        <f t="shared" si="133"/>
        <v>0.51199912137062586</v>
      </c>
      <c r="G405" s="41">
        <f>B405-B404</f>
        <v>-640.44000000000233</v>
      </c>
      <c r="H405" s="38">
        <f>(B405)/B404-1</f>
        <v>-9.481325147096431E-3</v>
      </c>
      <c r="J405" s="37">
        <v>44418</v>
      </c>
      <c r="K405" s="3">
        <v>21396.959999999999</v>
      </c>
      <c r="L405" s="58">
        <v>15000</v>
      </c>
      <c r="M405" s="43">
        <f t="shared" si="140"/>
        <v>6396.9599999999991</v>
      </c>
      <c r="N405" s="38">
        <f t="shared" si="135"/>
        <v>0.42646399999999995</v>
      </c>
      <c r="O405" s="43">
        <f>K405-K404</f>
        <v>-205.33000000000175</v>
      </c>
      <c r="P405" s="38">
        <f>K405/K404-1</f>
        <v>-9.5050108113539089E-3</v>
      </c>
      <c r="R405" s="37">
        <v>44418</v>
      </c>
      <c r="S405" s="103"/>
      <c r="T405" s="101"/>
      <c r="U405" s="100"/>
      <c r="V405" s="102"/>
      <c r="W405" s="100"/>
      <c r="X405" s="102"/>
      <c r="Z405" s="37">
        <v>44418</v>
      </c>
      <c r="AA405" s="3">
        <f t="shared" si="134"/>
        <v>88304.040000000008</v>
      </c>
      <c r="AB405" s="43">
        <f t="shared" si="138"/>
        <v>59250.74</v>
      </c>
      <c r="AC405" s="3">
        <f t="shared" si="127"/>
        <v>29053.300000000003</v>
      </c>
      <c r="AD405" s="38">
        <f t="shared" si="139"/>
        <v>0.49034493071310181</v>
      </c>
      <c r="AE405" s="3">
        <f>AA405-AA404</f>
        <v>-845.76999999998952</v>
      </c>
      <c r="AF405" s="38">
        <f>(AA405)/AA404-1</f>
        <v>-9.487064526553568E-3</v>
      </c>
      <c r="AG405" s="75"/>
      <c r="AH405" s="75"/>
    </row>
    <row r="406" spans="1:34" x14ac:dyDescent="0.45">
      <c r="A406" s="37">
        <v>44419</v>
      </c>
      <c r="B406" s="3">
        <v>66871.16</v>
      </c>
      <c r="C406" s="80">
        <f>C405+200</f>
        <v>45825.15</v>
      </c>
      <c r="D406" s="80">
        <f>D405+200</f>
        <v>44450.74</v>
      </c>
      <c r="E406" s="80">
        <f t="shared" si="132"/>
        <v>22420.420000000006</v>
      </c>
      <c r="F406" s="38">
        <f t="shared" si="133"/>
        <v>0.50438800343931289</v>
      </c>
      <c r="G406" s="82">
        <f>B406-B405-200</f>
        <v>-235.91999999999825</v>
      </c>
      <c r="H406" s="81">
        <f>(B406-200)/B405-1</f>
        <v>-3.5260842350316457E-3</v>
      </c>
      <c r="J406" s="37">
        <v>44419</v>
      </c>
      <c r="K406" s="3">
        <v>21521.05</v>
      </c>
      <c r="L406" s="83">
        <f>L405+200</f>
        <v>15200</v>
      </c>
      <c r="M406" s="43">
        <f t="shared" si="140"/>
        <v>6321.0499999999993</v>
      </c>
      <c r="N406" s="38">
        <f t="shared" si="135"/>
        <v>0.415858552631579</v>
      </c>
      <c r="O406" s="84">
        <f>K406-K405-200</f>
        <v>-75.909999999999854</v>
      </c>
      <c r="P406" s="81">
        <f>(K406-200)/K405-1</f>
        <v>-3.5477002340519315E-3</v>
      </c>
      <c r="R406" s="37">
        <v>44419</v>
      </c>
      <c r="S406" s="103"/>
      <c r="T406" s="101"/>
      <c r="U406" s="100"/>
      <c r="V406" s="102"/>
      <c r="W406" s="100"/>
      <c r="X406" s="102"/>
      <c r="Z406" s="37">
        <v>44419</v>
      </c>
      <c r="AA406" s="3">
        <f t="shared" si="134"/>
        <v>88392.21</v>
      </c>
      <c r="AB406" s="84">
        <f>AB405+400</f>
        <v>59650.74</v>
      </c>
      <c r="AC406" s="3">
        <f t="shared" si="127"/>
        <v>28741.470000000005</v>
      </c>
      <c r="AD406" s="38">
        <f t="shared" si="139"/>
        <v>0.48182922793581451</v>
      </c>
      <c r="AE406" s="84">
        <f>AA406-AA405-400</f>
        <v>-311.83000000000175</v>
      </c>
      <c r="AF406" s="81">
        <f>(AA406-400)/AA405-1</f>
        <v>-3.5313220097291653E-3</v>
      </c>
      <c r="AG406" s="75"/>
      <c r="AH406" s="75"/>
    </row>
    <row r="407" spans="1:34" x14ac:dyDescent="0.45">
      <c r="A407" s="37">
        <v>44420</v>
      </c>
      <c r="B407" s="3">
        <v>67214.92</v>
      </c>
      <c r="C407" s="3">
        <v>45825.15</v>
      </c>
      <c r="D407" s="3">
        <v>44450.74</v>
      </c>
      <c r="E407" s="3">
        <f t="shared" si="132"/>
        <v>22764.18</v>
      </c>
      <c r="F407" s="38">
        <f t="shared" si="133"/>
        <v>0.5121215079883934</v>
      </c>
      <c r="G407" s="41">
        <f t="shared" ref="G407:G438" si="141">B407-B406</f>
        <v>343.75999999999476</v>
      </c>
      <c r="H407" s="38">
        <f t="shared" ref="H407:H438" si="142">(B407)/B406-1</f>
        <v>5.1406316265485419E-3</v>
      </c>
      <c r="J407" s="37">
        <v>44420</v>
      </c>
      <c r="K407" s="3">
        <v>21631.17</v>
      </c>
      <c r="L407" s="58">
        <v>15200</v>
      </c>
      <c r="M407" s="43">
        <f t="shared" si="140"/>
        <v>6431.1699999999983</v>
      </c>
      <c r="N407" s="38">
        <f t="shared" si="135"/>
        <v>0.42310328947368414</v>
      </c>
      <c r="O407" s="43">
        <f>K407-K406</f>
        <v>110.11999999999898</v>
      </c>
      <c r="P407" s="38">
        <f>K407/K406-1</f>
        <v>5.1168507112802075E-3</v>
      </c>
      <c r="R407" s="37">
        <v>44420</v>
      </c>
      <c r="S407" s="103"/>
      <c r="T407" s="101"/>
      <c r="U407" s="100"/>
      <c r="V407" s="102"/>
      <c r="W407" s="100"/>
      <c r="X407" s="102"/>
      <c r="Z407" s="37">
        <v>44420</v>
      </c>
      <c r="AA407" s="3">
        <f t="shared" si="134"/>
        <v>88846.09</v>
      </c>
      <c r="AB407" s="43">
        <f>D407+L407</f>
        <v>59650.74</v>
      </c>
      <c r="AC407" s="3">
        <f t="shared" si="127"/>
        <v>29195.35</v>
      </c>
      <c r="AD407" s="38">
        <f t="shared" si="139"/>
        <v>0.48943818634940661</v>
      </c>
      <c r="AE407" s="3">
        <f>AA407-AA406</f>
        <v>453.8799999999901</v>
      </c>
      <c r="AF407" s="38">
        <f>(AA407)/AA406-1</f>
        <v>5.1348416336687297E-3</v>
      </c>
      <c r="AG407" s="75"/>
      <c r="AH407" s="75"/>
    </row>
    <row r="408" spans="1:34" x14ac:dyDescent="0.45">
      <c r="A408" s="37">
        <v>44421</v>
      </c>
      <c r="B408" s="3">
        <v>67440.820000000007</v>
      </c>
      <c r="C408" s="3">
        <v>45825.15</v>
      </c>
      <c r="D408" s="3">
        <v>44450.74</v>
      </c>
      <c r="E408" s="3">
        <f t="shared" si="132"/>
        <v>22990.080000000009</v>
      </c>
      <c r="F408" s="38">
        <f t="shared" si="133"/>
        <v>0.5172035381188258</v>
      </c>
      <c r="G408" s="41">
        <f t="shared" si="141"/>
        <v>225.90000000000873</v>
      </c>
      <c r="H408" s="38">
        <f t="shared" si="142"/>
        <v>3.3608609517055132E-3</v>
      </c>
      <c r="J408" s="37">
        <v>44421</v>
      </c>
      <c r="K408" s="3">
        <v>21703.42</v>
      </c>
      <c r="L408" s="58">
        <v>15200</v>
      </c>
      <c r="M408" s="43">
        <f t="shared" si="140"/>
        <v>6503.4199999999983</v>
      </c>
      <c r="N408" s="38">
        <f t="shared" si="135"/>
        <v>0.42785657894736828</v>
      </c>
      <c r="O408" s="43">
        <f>K408-K407</f>
        <v>72.25</v>
      </c>
      <c r="P408" s="38">
        <f>K408/K407-1</f>
        <v>3.3400874756197574E-3</v>
      </c>
      <c r="R408" s="37">
        <v>44421</v>
      </c>
      <c r="S408" s="103"/>
      <c r="T408" s="101"/>
      <c r="U408" s="100"/>
      <c r="V408" s="102"/>
      <c r="W408" s="100"/>
      <c r="X408" s="102"/>
      <c r="Z408" s="37">
        <v>44421</v>
      </c>
      <c r="AA408" s="3">
        <f t="shared" si="134"/>
        <v>89144.24</v>
      </c>
      <c r="AB408" s="43">
        <f>D408+L408</f>
        <v>59650.74</v>
      </c>
      <c r="AC408" s="3">
        <f t="shared" si="127"/>
        <v>29493.500000000007</v>
      </c>
      <c r="AD408" s="38">
        <f t="shared" si="139"/>
        <v>0.49443644789653929</v>
      </c>
      <c r="AE408" s="3">
        <f>AA408-AA407</f>
        <v>298.15000000000873</v>
      </c>
      <c r="AF408" s="38">
        <f>(AA408)/AA407-1</f>
        <v>3.355803277330649E-3</v>
      </c>
      <c r="AG408" s="75"/>
      <c r="AH408" s="75"/>
    </row>
    <row r="409" spans="1:34" x14ac:dyDescent="0.45">
      <c r="A409" s="37">
        <v>44424</v>
      </c>
      <c r="B409" s="3">
        <v>67733.259999999995</v>
      </c>
      <c r="C409" s="3">
        <v>45825.15</v>
      </c>
      <c r="D409" s="3">
        <v>44450.74</v>
      </c>
      <c r="E409" s="3">
        <f t="shared" si="132"/>
        <v>23282.519999999997</v>
      </c>
      <c r="F409" s="38">
        <f t="shared" si="133"/>
        <v>0.52378250620799549</v>
      </c>
      <c r="G409" s="41">
        <f t="shared" si="141"/>
        <v>292.43999999998778</v>
      </c>
      <c r="H409" s="38">
        <f t="shared" si="142"/>
        <v>4.3362462081568687E-3</v>
      </c>
      <c r="J409" s="37">
        <v>44424</v>
      </c>
      <c r="K409" s="3">
        <v>21796.05</v>
      </c>
      <c r="L409" s="58">
        <v>15200</v>
      </c>
      <c r="M409" s="43">
        <f t="shared" si="140"/>
        <v>6596.0499999999993</v>
      </c>
      <c r="N409" s="38">
        <f t="shared" si="135"/>
        <v>0.43395065789473675</v>
      </c>
      <c r="O409" s="43">
        <f>K409-K408</f>
        <v>92.630000000001019</v>
      </c>
      <c r="P409" s="38">
        <f>K409/K408-1</f>
        <v>4.2679909433629426E-3</v>
      </c>
      <c r="R409" s="37">
        <v>44424</v>
      </c>
      <c r="S409" s="103"/>
      <c r="T409" s="101"/>
      <c r="U409" s="100"/>
      <c r="V409" s="102"/>
      <c r="W409" s="100"/>
      <c r="X409" s="102"/>
      <c r="Z409" s="37">
        <v>44424</v>
      </c>
      <c r="AA409" s="3">
        <f t="shared" si="134"/>
        <v>89529.31</v>
      </c>
      <c r="AB409" s="43">
        <f>D409+L409</f>
        <v>59650.74</v>
      </c>
      <c r="AC409" s="3">
        <f t="shared" si="127"/>
        <v>29878.569999999996</v>
      </c>
      <c r="AD409" s="38">
        <f t="shared" si="139"/>
        <v>0.50089185817309234</v>
      </c>
      <c r="AE409" s="3">
        <f>AA409-AA408</f>
        <v>385.06999999999243</v>
      </c>
      <c r="AF409" s="38">
        <f>(AA409)/AA408-1</f>
        <v>4.3196285031987802E-3</v>
      </c>
      <c r="AG409" s="75"/>
      <c r="AH409" s="75"/>
    </row>
    <row r="410" spans="1:34" x14ac:dyDescent="0.45">
      <c r="A410" s="37">
        <v>44425</v>
      </c>
      <c r="B410" s="3">
        <v>67403.64</v>
      </c>
      <c r="C410" s="3">
        <v>45825.15</v>
      </c>
      <c r="D410" s="3">
        <v>44450.74</v>
      </c>
      <c r="E410" s="3">
        <f t="shared" si="132"/>
        <v>22952.9</v>
      </c>
      <c r="F410" s="38">
        <f t="shared" si="133"/>
        <v>0.51636710659935026</v>
      </c>
      <c r="G410" s="41">
        <f t="shared" si="141"/>
        <v>-329.61999999999534</v>
      </c>
      <c r="H410" s="38">
        <f t="shared" si="142"/>
        <v>-4.866442276659888E-3</v>
      </c>
      <c r="J410" s="37">
        <v>44425</v>
      </c>
      <c r="K410" s="3">
        <v>21689.43</v>
      </c>
      <c r="L410" s="58">
        <v>15200</v>
      </c>
      <c r="M410" s="43">
        <f t="shared" si="140"/>
        <v>6489.43</v>
      </c>
      <c r="N410" s="38">
        <f t="shared" si="135"/>
        <v>0.42693618421052637</v>
      </c>
      <c r="O410" s="43">
        <f>K410-K409</f>
        <v>-106.61999999999898</v>
      </c>
      <c r="P410" s="38">
        <f>K410/K409-1</f>
        <v>-4.891712030390738E-3</v>
      </c>
      <c r="R410" s="37">
        <v>44425</v>
      </c>
      <c r="S410" s="103"/>
      <c r="T410" s="101"/>
      <c r="U410" s="100"/>
      <c r="V410" s="102"/>
      <c r="W410" s="100"/>
      <c r="X410" s="102"/>
      <c r="Z410" s="37">
        <v>44425</v>
      </c>
      <c r="AA410" s="3">
        <f t="shared" si="134"/>
        <v>89093.07</v>
      </c>
      <c r="AB410" s="43">
        <f>D410+L410</f>
        <v>59650.74</v>
      </c>
      <c r="AC410" s="3">
        <f t="shared" si="127"/>
        <v>29442.33</v>
      </c>
      <c r="AD410" s="38">
        <f t="shared" si="139"/>
        <v>0.49357862115373607</v>
      </c>
      <c r="AE410" s="3">
        <f>AA410-AA409</f>
        <v>-436.23999999999069</v>
      </c>
      <c r="AF410" s="38">
        <f>(AA410)/AA409-1</f>
        <v>-4.8725942375741349E-3</v>
      </c>
      <c r="AG410" s="75"/>
      <c r="AH410" s="75"/>
    </row>
    <row r="411" spans="1:34" x14ac:dyDescent="0.45">
      <c r="A411" s="37">
        <v>44426</v>
      </c>
      <c r="B411" s="3">
        <v>66910</v>
      </c>
      <c r="C411" s="3">
        <v>45825.15</v>
      </c>
      <c r="D411" s="3">
        <v>44450.74</v>
      </c>
      <c r="E411" s="3">
        <f t="shared" si="132"/>
        <v>22459.260000000002</v>
      </c>
      <c r="F411" s="38">
        <f t="shared" si="133"/>
        <v>0.50526177966891006</v>
      </c>
      <c r="G411" s="41">
        <f t="shared" si="141"/>
        <v>-493.63999999999942</v>
      </c>
      <c r="H411" s="38">
        <f t="shared" si="142"/>
        <v>-7.3236400882801256E-3</v>
      </c>
      <c r="J411" s="37">
        <v>44426</v>
      </c>
      <c r="K411" s="3">
        <v>21730.13</v>
      </c>
      <c r="L411" s="57">
        <f>L410+200</f>
        <v>15400</v>
      </c>
      <c r="M411" s="43">
        <f t="shared" si="140"/>
        <v>6330.130000000001</v>
      </c>
      <c r="N411" s="38">
        <f t="shared" si="135"/>
        <v>0.41104740259740269</v>
      </c>
      <c r="O411" s="50">
        <f>K411-K410-200</f>
        <v>-159.29999999999927</v>
      </c>
      <c r="P411" s="51">
        <f>(K411-200)/K410-1</f>
        <v>-7.3445913516398953E-3</v>
      </c>
      <c r="R411" s="37">
        <v>44426</v>
      </c>
      <c r="S411" s="103"/>
      <c r="T411" s="101"/>
      <c r="U411" s="100"/>
      <c r="V411" s="102"/>
      <c r="W411" s="100"/>
      <c r="X411" s="102"/>
      <c r="Z411" s="37">
        <v>44426</v>
      </c>
      <c r="AA411" s="3">
        <f t="shared" si="134"/>
        <v>88640.13</v>
      </c>
      <c r="AB411" s="50">
        <f>AB410+200</f>
        <v>59850.74</v>
      </c>
      <c r="AC411" s="3">
        <f t="shared" si="127"/>
        <v>28789.390000000003</v>
      </c>
      <c r="AD411" s="38">
        <f t="shared" si="139"/>
        <v>0.48101978354820685</v>
      </c>
      <c r="AE411" s="50">
        <f>AA411-AA410-200</f>
        <v>-652.94000000000233</v>
      </c>
      <c r="AF411" s="51">
        <f>(AA411-200)/AA410-1</f>
        <v>-7.3287406079957096E-3</v>
      </c>
      <c r="AG411" s="75"/>
      <c r="AH411" s="75"/>
    </row>
    <row r="412" spans="1:34" x14ac:dyDescent="0.45">
      <c r="A412" s="37">
        <v>44427</v>
      </c>
      <c r="B412" s="3">
        <v>68182.570000000007</v>
      </c>
      <c r="C412" s="3">
        <v>45825.15</v>
      </c>
      <c r="D412" s="3">
        <v>44450.74</v>
      </c>
      <c r="E412" s="3">
        <f t="shared" si="132"/>
        <v>23731.830000000009</v>
      </c>
      <c r="F412" s="38">
        <f t="shared" si="133"/>
        <v>0.53389054940367719</v>
      </c>
      <c r="G412" s="41">
        <f t="shared" si="141"/>
        <v>1272.570000000007</v>
      </c>
      <c r="H412" s="38">
        <f t="shared" si="142"/>
        <v>1.9019130174861898E-2</v>
      </c>
      <c r="J412" s="37">
        <v>44427</v>
      </c>
      <c r="K412" s="3">
        <v>22142.93</v>
      </c>
      <c r="L412" s="58">
        <v>15400</v>
      </c>
      <c r="M412" s="43">
        <f t="shared" si="140"/>
        <v>6742.93</v>
      </c>
      <c r="N412" s="38">
        <f t="shared" si="135"/>
        <v>0.43785259740259752</v>
      </c>
      <c r="O412" s="43">
        <f>K412-K411</f>
        <v>412.79999999999927</v>
      </c>
      <c r="P412" s="38">
        <f>K412/K411-1</f>
        <v>1.8996664999243018E-2</v>
      </c>
      <c r="R412" s="37">
        <v>44427</v>
      </c>
      <c r="S412" s="103"/>
      <c r="T412" s="101"/>
      <c r="U412" s="100"/>
      <c r="V412" s="102"/>
      <c r="W412" s="100"/>
      <c r="X412" s="102"/>
      <c r="Z412" s="37">
        <v>44427</v>
      </c>
      <c r="AA412" s="3">
        <f t="shared" si="134"/>
        <v>90325.5</v>
      </c>
      <c r="AB412" s="43">
        <f>D412+L412</f>
        <v>59850.74</v>
      </c>
      <c r="AC412" s="3">
        <f t="shared" ref="AC412:AC475" si="143">E412+M412</f>
        <v>30474.760000000009</v>
      </c>
      <c r="AD412" s="38">
        <f t="shared" si="139"/>
        <v>0.50917933512601521</v>
      </c>
      <c r="AE412" s="3">
        <f>AA412-AA411</f>
        <v>1685.3699999999953</v>
      </c>
      <c r="AF412" s="38">
        <f>(AA412)/AA411-1</f>
        <v>1.9013622836518751E-2</v>
      </c>
      <c r="AG412" s="75"/>
      <c r="AH412" s="75"/>
    </row>
    <row r="413" spans="1:34" x14ac:dyDescent="0.45">
      <c r="A413" s="37">
        <v>44428</v>
      </c>
      <c r="B413" s="3">
        <v>68911.600000000006</v>
      </c>
      <c r="C413" s="3">
        <v>45825.15</v>
      </c>
      <c r="D413" s="3">
        <v>44450.74</v>
      </c>
      <c r="E413" s="3">
        <f t="shared" si="132"/>
        <v>24460.860000000008</v>
      </c>
      <c r="F413" s="38">
        <f t="shared" si="133"/>
        <v>0.5502914012230169</v>
      </c>
      <c r="G413" s="41">
        <f t="shared" si="141"/>
        <v>729.02999999999884</v>
      </c>
      <c r="H413" s="38">
        <f t="shared" si="142"/>
        <v>1.0692322099328244E-2</v>
      </c>
      <c r="J413" s="37">
        <v>44428</v>
      </c>
      <c r="K413" s="3">
        <v>22379.21</v>
      </c>
      <c r="L413" s="58">
        <v>15400</v>
      </c>
      <c r="M413" s="43">
        <f t="shared" si="140"/>
        <v>6979.2099999999991</v>
      </c>
      <c r="N413" s="38">
        <f t="shared" si="135"/>
        <v>0.4531954545454544</v>
      </c>
      <c r="O413" s="43">
        <f>K413-K412</f>
        <v>236.27999999999884</v>
      </c>
      <c r="P413" s="38">
        <f>K413/K412-1</f>
        <v>1.067067456745785E-2</v>
      </c>
      <c r="R413" s="37">
        <v>44428</v>
      </c>
      <c r="S413" s="103"/>
      <c r="T413" s="101"/>
      <c r="U413" s="100"/>
      <c r="V413" s="102"/>
      <c r="W413" s="100"/>
      <c r="X413" s="102"/>
      <c r="Z413" s="37">
        <v>44428</v>
      </c>
      <c r="AA413" s="3">
        <f t="shared" si="134"/>
        <v>91290.81</v>
      </c>
      <c r="AB413" s="43">
        <f>D413+L413</f>
        <v>59850.74</v>
      </c>
      <c r="AC413" s="3">
        <f t="shared" si="143"/>
        <v>31440.070000000007</v>
      </c>
      <c r="AD413" s="38">
        <f t="shared" si="139"/>
        <v>0.52530795776292827</v>
      </c>
      <c r="AE413" s="3">
        <f>AA413-AA412</f>
        <v>965.30999999999767</v>
      </c>
      <c r="AF413" s="38">
        <f>(AA413)/AA412-1</f>
        <v>1.0687015294684299E-2</v>
      </c>
      <c r="AG413" s="75"/>
      <c r="AH413" s="75"/>
    </row>
    <row r="414" spans="1:34" x14ac:dyDescent="0.45">
      <c r="A414" s="37">
        <v>44431</v>
      </c>
      <c r="B414" s="3">
        <v>68970.649999999994</v>
      </c>
      <c r="C414" s="3">
        <v>45825.15</v>
      </c>
      <c r="D414" s="3">
        <v>44450.74</v>
      </c>
      <c r="E414" s="3">
        <f t="shared" si="132"/>
        <v>24519.909999999996</v>
      </c>
      <c r="F414" s="38">
        <f t="shared" si="133"/>
        <v>0.55161983804994019</v>
      </c>
      <c r="G414" s="41">
        <f t="shared" si="141"/>
        <v>59.049999999988358</v>
      </c>
      <c r="H414" s="38">
        <f t="shared" si="142"/>
        <v>8.5689492044860316E-4</v>
      </c>
      <c r="J414" s="37">
        <v>44431</v>
      </c>
      <c r="K414" s="3">
        <v>22396.87</v>
      </c>
      <c r="L414" s="58">
        <v>15400</v>
      </c>
      <c r="M414" s="43">
        <f t="shared" si="140"/>
        <v>6996.869999999999</v>
      </c>
      <c r="N414" s="38">
        <f t="shared" si="135"/>
        <v>0.45434220779220769</v>
      </c>
      <c r="O414" s="43">
        <f>K414-K413</f>
        <v>17.659999999999854</v>
      </c>
      <c r="P414" s="38">
        <f>K414/K413-1</f>
        <v>7.8912526402863392E-4</v>
      </c>
      <c r="R414" s="37">
        <v>44431</v>
      </c>
      <c r="S414" s="103"/>
      <c r="T414" s="101"/>
      <c r="U414" s="100"/>
      <c r="V414" s="102"/>
      <c r="W414" s="100"/>
      <c r="X414" s="102"/>
      <c r="Z414" s="37">
        <v>44431</v>
      </c>
      <c r="AA414" s="3">
        <f t="shared" si="134"/>
        <v>91367.51999999999</v>
      </c>
      <c r="AB414" s="43">
        <f>D414+L414</f>
        <v>59850.74</v>
      </c>
      <c r="AC414" s="3">
        <f t="shared" si="143"/>
        <v>31516.779999999995</v>
      </c>
      <c r="AD414" s="38">
        <f t="shared" si="139"/>
        <v>0.52658964617647164</v>
      </c>
      <c r="AE414" s="3">
        <f>AA414-AA413</f>
        <v>76.709999999991851</v>
      </c>
      <c r="AF414" s="38">
        <f>(AA414)/AA413-1</f>
        <v>8.4028173262984396E-4</v>
      </c>
      <c r="AG414" s="75"/>
      <c r="AH414" s="75"/>
    </row>
    <row r="415" spans="1:34" x14ac:dyDescent="0.45">
      <c r="A415" s="37">
        <v>44432</v>
      </c>
      <c r="B415" s="3">
        <v>68860.94</v>
      </c>
      <c r="C415" s="3">
        <v>45825.15</v>
      </c>
      <c r="D415" s="3">
        <v>44450.74</v>
      </c>
      <c r="E415" s="3">
        <f t="shared" si="132"/>
        <v>24410.200000000004</v>
      </c>
      <c r="F415" s="38">
        <f t="shared" si="133"/>
        <v>0.54915171265990192</v>
      </c>
      <c r="G415" s="41">
        <f t="shared" si="141"/>
        <v>-109.70999999999185</v>
      </c>
      <c r="H415" s="38">
        <f t="shared" si="142"/>
        <v>-1.5906766138928941E-3</v>
      </c>
      <c r="J415" s="37">
        <v>44432</v>
      </c>
      <c r="K415" s="3">
        <v>22360.68</v>
      </c>
      <c r="L415" s="58">
        <v>15400</v>
      </c>
      <c r="M415" s="43">
        <f t="shared" si="140"/>
        <v>6960.68</v>
      </c>
      <c r="N415" s="38">
        <f t="shared" si="135"/>
        <v>0.45199220779220783</v>
      </c>
      <c r="O415" s="43">
        <f>K415-K414</f>
        <v>-36.18999999999869</v>
      </c>
      <c r="P415" s="38">
        <f>K415/K414-1</f>
        <v>-1.6158507862928939E-3</v>
      </c>
      <c r="R415" s="37">
        <v>44432</v>
      </c>
      <c r="S415" s="103"/>
      <c r="T415" s="101"/>
      <c r="U415" s="100"/>
      <c r="V415" s="102"/>
      <c r="W415" s="100"/>
      <c r="X415" s="102"/>
      <c r="Z415" s="37">
        <v>44432</v>
      </c>
      <c r="AA415" s="3">
        <f t="shared" si="134"/>
        <v>91221.62</v>
      </c>
      <c r="AB415" s="43">
        <f>D415+L415</f>
        <v>59850.74</v>
      </c>
      <c r="AC415" s="3">
        <f t="shared" si="143"/>
        <v>31370.880000000005</v>
      </c>
      <c r="AD415" s="38">
        <f t="shared" si="139"/>
        <v>0.52415191524783156</v>
      </c>
      <c r="AE415" s="3">
        <f>AA415-AA414</f>
        <v>-145.89999999999418</v>
      </c>
      <c r="AF415" s="38">
        <f>(AA415)/AA414-1</f>
        <v>-1.5968475449480435E-3</v>
      </c>
      <c r="AG415" s="75"/>
      <c r="AH415" s="75"/>
    </row>
    <row r="416" spans="1:34" x14ac:dyDescent="0.45">
      <c r="A416" s="37">
        <v>44433</v>
      </c>
      <c r="B416" s="3">
        <v>68889.97</v>
      </c>
      <c r="C416" s="3">
        <v>45825.15</v>
      </c>
      <c r="D416" s="3">
        <v>44450.74</v>
      </c>
      <c r="E416" s="3">
        <f t="shared" si="132"/>
        <v>24439.230000000003</v>
      </c>
      <c r="F416" s="38">
        <f t="shared" si="133"/>
        <v>0.54980479515076697</v>
      </c>
      <c r="G416" s="41">
        <f t="shared" si="141"/>
        <v>29.029999999998836</v>
      </c>
      <c r="H416" s="38">
        <f t="shared" si="142"/>
        <v>4.2157426256461683E-4</v>
      </c>
      <c r="J416" s="37">
        <v>44433</v>
      </c>
      <c r="K416" s="3">
        <v>22569.64</v>
      </c>
      <c r="L416" s="57">
        <f>L415+200</f>
        <v>15600</v>
      </c>
      <c r="M416" s="43">
        <f t="shared" si="140"/>
        <v>6969.6399999999994</v>
      </c>
      <c r="N416" s="38">
        <f t="shared" si="135"/>
        <v>0.44677179487179486</v>
      </c>
      <c r="O416" s="50">
        <f>K416-K415-200</f>
        <v>8.9599999999991269</v>
      </c>
      <c r="P416" s="51">
        <f>(K416-200)/K415-1</f>
        <v>4.007033775359492E-4</v>
      </c>
      <c r="R416" s="37">
        <v>44433</v>
      </c>
      <c r="S416" s="103"/>
      <c r="T416" s="101"/>
      <c r="U416" s="100"/>
      <c r="V416" s="102"/>
      <c r="W416" s="100"/>
      <c r="X416" s="102"/>
      <c r="Z416" s="37">
        <v>44433</v>
      </c>
      <c r="AA416" s="3">
        <f t="shared" si="134"/>
        <v>91459.61</v>
      </c>
      <c r="AB416" s="50">
        <f>AB415+200</f>
        <v>60050.74</v>
      </c>
      <c r="AC416" s="3">
        <f t="shared" si="143"/>
        <v>31408.870000000003</v>
      </c>
      <c r="AD416" s="38">
        <f t="shared" si="139"/>
        <v>0.52303885014572682</v>
      </c>
      <c r="AE416" s="50">
        <f>AA416-AA415-200</f>
        <v>37.990000000005239</v>
      </c>
      <c r="AF416" s="51">
        <f>(AA416-200)/AA415-1</f>
        <v>4.1645829135683599E-4</v>
      </c>
      <c r="AG416" s="75"/>
      <c r="AH416" s="75"/>
    </row>
    <row r="417" spans="1:34" x14ac:dyDescent="0.45">
      <c r="A417" s="37">
        <v>44434</v>
      </c>
      <c r="B417" s="3">
        <v>68998.759999999995</v>
      </c>
      <c r="C417" s="3">
        <v>45825.15</v>
      </c>
      <c r="D417" s="3">
        <v>44450.74</v>
      </c>
      <c r="E417" s="3">
        <f t="shared" si="132"/>
        <v>24548.019999999997</v>
      </c>
      <c r="F417" s="38">
        <f t="shared" si="133"/>
        <v>0.5522522234725451</v>
      </c>
      <c r="G417" s="41">
        <f t="shared" si="141"/>
        <v>108.7899999999936</v>
      </c>
      <c r="H417" s="38">
        <f t="shared" si="142"/>
        <v>1.5791848944046727E-3</v>
      </c>
      <c r="J417" s="37">
        <v>44434</v>
      </c>
      <c r="K417" s="3">
        <v>22604.71</v>
      </c>
      <c r="L417" s="58">
        <v>15600</v>
      </c>
      <c r="M417" s="43">
        <f t="shared" si="140"/>
        <v>7004.7099999999991</v>
      </c>
      <c r="N417" s="38">
        <f t="shared" si="135"/>
        <v>0.44901987179487168</v>
      </c>
      <c r="O417" s="43">
        <f>K417-K416</f>
        <v>35.069999999999709</v>
      </c>
      <c r="P417" s="38">
        <f>K417/K416-1</f>
        <v>1.5538573056548266E-3</v>
      </c>
      <c r="R417" s="37">
        <v>44434</v>
      </c>
      <c r="S417" s="103"/>
      <c r="T417" s="101"/>
      <c r="U417" s="100"/>
      <c r="V417" s="102"/>
      <c r="W417" s="100"/>
      <c r="X417" s="102"/>
      <c r="Z417" s="37">
        <v>44434</v>
      </c>
      <c r="AA417" s="3">
        <f t="shared" si="134"/>
        <v>91603.47</v>
      </c>
      <c r="AB417" s="43">
        <f>D417+L417</f>
        <v>60050.74</v>
      </c>
      <c r="AC417" s="3">
        <f t="shared" si="143"/>
        <v>31552.729999999996</v>
      </c>
      <c r="AD417" s="38">
        <f t="shared" si="139"/>
        <v>0.52543449089886329</v>
      </c>
      <c r="AE417" s="3">
        <f>AA417-AA416</f>
        <v>143.86000000000058</v>
      </c>
      <c r="AF417" s="38">
        <f>(AA417)/AA416-1</f>
        <v>1.5729347632249535E-3</v>
      </c>
      <c r="AG417" s="75"/>
      <c r="AH417" s="75"/>
    </row>
    <row r="418" spans="1:34" x14ac:dyDescent="0.45">
      <c r="A418" s="37">
        <v>44435</v>
      </c>
      <c r="B418" s="3">
        <v>69289.119999999995</v>
      </c>
      <c r="C418" s="3">
        <v>45825.15</v>
      </c>
      <c r="D418" s="3">
        <v>44450.74</v>
      </c>
      <c r="E418" s="3">
        <f t="shared" si="132"/>
        <v>24838.379999999997</v>
      </c>
      <c r="F418" s="38">
        <f t="shared" si="133"/>
        <v>0.55878439818999626</v>
      </c>
      <c r="G418" s="41">
        <f t="shared" si="141"/>
        <v>290.36000000000058</v>
      </c>
      <c r="H418" s="38">
        <f t="shared" si="142"/>
        <v>4.2081915675007409E-3</v>
      </c>
      <c r="J418" s="37">
        <v>44435</v>
      </c>
      <c r="K418" s="3">
        <v>22699.39</v>
      </c>
      <c r="L418" s="58">
        <v>15600</v>
      </c>
      <c r="M418" s="43">
        <f t="shared" si="140"/>
        <v>7099.3899999999994</v>
      </c>
      <c r="N418" s="38">
        <f t="shared" si="135"/>
        <v>0.45508910256410262</v>
      </c>
      <c r="O418" s="43">
        <f>K418-K417</f>
        <v>94.680000000000291</v>
      </c>
      <c r="P418" s="38">
        <f>K418/K417-1</f>
        <v>4.1885076163330481E-3</v>
      </c>
      <c r="R418" s="37">
        <v>44435</v>
      </c>
      <c r="S418" s="103"/>
      <c r="T418" s="101"/>
      <c r="U418" s="100"/>
      <c r="V418" s="102"/>
      <c r="W418" s="100"/>
      <c r="X418" s="102"/>
      <c r="Z418" s="37">
        <v>44435</v>
      </c>
      <c r="AA418" s="3">
        <f t="shared" si="134"/>
        <v>91988.51</v>
      </c>
      <c r="AB418" s="43">
        <f>D418+L418</f>
        <v>60050.74</v>
      </c>
      <c r="AC418" s="3">
        <f t="shared" si="143"/>
        <v>31937.769999999997</v>
      </c>
      <c r="AD418" s="38">
        <f t="shared" si="139"/>
        <v>0.5318464018927993</v>
      </c>
      <c r="AE418" s="3">
        <f>AA418-AA417</f>
        <v>385.0399999999936</v>
      </c>
      <c r="AF418" s="38">
        <f>(AA418)/AA417-1</f>
        <v>4.2033342186709177E-3</v>
      </c>
      <c r="AG418" s="75"/>
      <c r="AH418" s="75"/>
    </row>
    <row r="419" spans="1:34" x14ac:dyDescent="0.45">
      <c r="A419" s="37">
        <v>44438</v>
      </c>
      <c r="B419" s="3">
        <v>70019.06</v>
      </c>
      <c r="C419" s="3">
        <v>45825.15</v>
      </c>
      <c r="D419" s="3">
        <v>44450.74</v>
      </c>
      <c r="E419" s="3">
        <f t="shared" si="132"/>
        <v>25568.32</v>
      </c>
      <c r="F419" s="38">
        <f t="shared" si="133"/>
        <v>0.5752057221094633</v>
      </c>
      <c r="G419" s="41">
        <f t="shared" si="141"/>
        <v>729.94000000000233</v>
      </c>
      <c r="H419" s="38">
        <f t="shared" si="142"/>
        <v>1.0534698665533693E-2</v>
      </c>
      <c r="J419" s="37">
        <v>44438</v>
      </c>
      <c r="K419" s="3">
        <v>22936.880000000001</v>
      </c>
      <c r="L419" s="58">
        <v>15600</v>
      </c>
      <c r="M419" s="43">
        <f t="shared" si="140"/>
        <v>7336.880000000001</v>
      </c>
      <c r="N419" s="38">
        <f t="shared" si="135"/>
        <v>0.47031282051282064</v>
      </c>
      <c r="O419" s="43">
        <f>K419-K418</f>
        <v>237.4900000000016</v>
      </c>
      <c r="P419" s="38">
        <f>K419/K418-1</f>
        <v>1.0462395685522985E-2</v>
      </c>
      <c r="R419" s="37">
        <v>44438</v>
      </c>
      <c r="S419" s="103"/>
      <c r="T419" s="101"/>
      <c r="U419" s="100"/>
      <c r="V419" s="102"/>
      <c r="W419" s="100"/>
      <c r="X419" s="102"/>
      <c r="Z419" s="37">
        <v>44438</v>
      </c>
      <c r="AA419" s="3">
        <f t="shared" si="134"/>
        <v>92955.94</v>
      </c>
      <c r="AB419" s="43">
        <f>D419+L419</f>
        <v>60050.74</v>
      </c>
      <c r="AC419" s="3">
        <f t="shared" si="143"/>
        <v>32905.199999999997</v>
      </c>
      <c r="AD419" s="38">
        <f t="shared" si="139"/>
        <v>0.54795661135899421</v>
      </c>
      <c r="AE419" s="3">
        <f>AA419-AA418</f>
        <v>967.43000000000757</v>
      </c>
      <c r="AF419" s="38">
        <f>(AA419)/AA418-1</f>
        <v>1.0516856942242025E-2</v>
      </c>
      <c r="AG419" s="75"/>
      <c r="AH419" s="75"/>
    </row>
    <row r="420" spans="1:34" x14ac:dyDescent="0.45">
      <c r="A420" s="37">
        <v>44439</v>
      </c>
      <c r="B420" s="3">
        <v>69977.89</v>
      </c>
      <c r="C420" s="3">
        <v>45825.15</v>
      </c>
      <c r="D420" s="3">
        <v>44450.74</v>
      </c>
      <c r="E420" s="3">
        <f t="shared" si="132"/>
        <v>25527.15</v>
      </c>
      <c r="F420" s="38">
        <f t="shared" si="133"/>
        <v>0.57427952830481566</v>
      </c>
      <c r="G420" s="41">
        <f t="shared" si="141"/>
        <v>-41.169999999998254</v>
      </c>
      <c r="H420" s="38">
        <f t="shared" si="142"/>
        <v>-5.879827578376684E-4</v>
      </c>
      <c r="J420" s="37">
        <v>44439</v>
      </c>
      <c r="K420" s="3">
        <v>22922.91</v>
      </c>
      <c r="L420" s="58">
        <v>15600</v>
      </c>
      <c r="M420" s="43">
        <f t="shared" si="140"/>
        <v>7322.91</v>
      </c>
      <c r="N420" s="38">
        <f t="shared" si="135"/>
        <v>0.46941730769230761</v>
      </c>
      <c r="O420" s="43">
        <f>K420-K419</f>
        <v>-13.970000000001164</v>
      </c>
      <c r="P420" s="38">
        <f>K420/K419-1</f>
        <v>-6.090627844763663E-4</v>
      </c>
      <c r="R420" s="37">
        <v>44439</v>
      </c>
      <c r="S420" s="103"/>
      <c r="T420" s="101"/>
      <c r="U420" s="100"/>
      <c r="V420" s="102"/>
      <c r="W420" s="100"/>
      <c r="X420" s="102"/>
      <c r="Z420" s="37">
        <v>44439</v>
      </c>
      <c r="AA420" s="3">
        <f t="shared" si="134"/>
        <v>92900.800000000003</v>
      </c>
      <c r="AB420" s="43">
        <f>D420+L420</f>
        <v>60050.74</v>
      </c>
      <c r="AC420" s="3">
        <f t="shared" si="143"/>
        <v>32850.06</v>
      </c>
      <c r="AD420" s="38">
        <f t="shared" si="139"/>
        <v>0.54703838786999137</v>
      </c>
      <c r="AE420" s="3">
        <f>AA420-AA419</f>
        <v>-55.139999999999418</v>
      </c>
      <c r="AF420" s="38">
        <f>(AA420)/AA419-1</f>
        <v>-5.9318425482002279E-4</v>
      </c>
      <c r="AG420" s="75"/>
      <c r="AH420" s="75"/>
    </row>
    <row r="421" spans="1:34" x14ac:dyDescent="0.45">
      <c r="A421" s="37">
        <v>44440</v>
      </c>
      <c r="B421" s="3">
        <v>70151.31</v>
      </c>
      <c r="C421" s="3">
        <v>45825.15</v>
      </c>
      <c r="D421" s="3">
        <v>44450.74</v>
      </c>
      <c r="E421" s="3">
        <f t="shared" si="132"/>
        <v>25700.57</v>
      </c>
      <c r="F421" s="38">
        <f t="shared" si="133"/>
        <v>0.57818092567187862</v>
      </c>
      <c r="G421" s="41">
        <f t="shared" si="141"/>
        <v>173.41999999999825</v>
      </c>
      <c r="H421" s="38">
        <f t="shared" si="142"/>
        <v>2.478211332179292E-3</v>
      </c>
      <c r="J421" s="37">
        <v>44440</v>
      </c>
      <c r="K421" s="3">
        <v>23179.22</v>
      </c>
      <c r="L421" s="57">
        <f>L420+200</f>
        <v>15800</v>
      </c>
      <c r="M421" s="43">
        <f t="shared" si="140"/>
        <v>7379.2200000000012</v>
      </c>
      <c r="N421" s="38">
        <f t="shared" si="135"/>
        <v>0.46703924050632928</v>
      </c>
      <c r="O421" s="50">
        <f>K421-K420-200</f>
        <v>56.31000000000131</v>
      </c>
      <c r="P421" s="51">
        <f>(K421-200)/K420-1</f>
        <v>2.4564943979625831E-3</v>
      </c>
      <c r="R421" s="37">
        <v>44440</v>
      </c>
      <c r="S421" s="103"/>
      <c r="T421" s="101"/>
      <c r="U421" s="100"/>
      <c r="V421" s="102"/>
      <c r="W421" s="100"/>
      <c r="X421" s="102"/>
      <c r="Z421" s="37">
        <v>44440</v>
      </c>
      <c r="AA421" s="3">
        <f t="shared" si="134"/>
        <v>93330.53</v>
      </c>
      <c r="AB421" s="50">
        <f>AB420+200</f>
        <v>60250.74</v>
      </c>
      <c r="AC421" s="3">
        <f t="shared" si="143"/>
        <v>33079.79</v>
      </c>
      <c r="AD421" s="38">
        <f t="shared" si="139"/>
        <v>0.5490354143368199</v>
      </c>
      <c r="AE421" s="50">
        <f>AA421-AA420-200</f>
        <v>229.72999999999593</v>
      </c>
      <c r="AF421" s="51">
        <f>(AA421-200)/AA420-1</f>
        <v>2.4728527633777198E-3</v>
      </c>
      <c r="AG421" s="75"/>
      <c r="AH421" s="75"/>
    </row>
    <row r="422" spans="1:34" x14ac:dyDescent="0.45">
      <c r="A422" s="37">
        <v>44441</v>
      </c>
      <c r="B422" s="3">
        <v>69721.13</v>
      </c>
      <c r="C422" s="3">
        <v>45825.15</v>
      </c>
      <c r="D422" s="3">
        <v>44450.74</v>
      </c>
      <c r="E422" s="3">
        <f t="shared" si="132"/>
        <v>25270.390000000007</v>
      </c>
      <c r="F422" s="38">
        <f t="shared" si="133"/>
        <v>0.5685032465151314</v>
      </c>
      <c r="G422" s="41">
        <f t="shared" si="141"/>
        <v>-430.17999999999302</v>
      </c>
      <c r="H422" s="38">
        <f t="shared" si="142"/>
        <v>-6.1321734405244133E-3</v>
      </c>
      <c r="J422" s="37">
        <v>44441</v>
      </c>
      <c r="K422" s="3">
        <v>23036.53</v>
      </c>
      <c r="L422" s="58">
        <v>15800</v>
      </c>
      <c r="M422" s="43">
        <f t="shared" si="140"/>
        <v>7236.5299999999988</v>
      </c>
      <c r="N422" s="38">
        <f t="shared" si="135"/>
        <v>0.45800822784810125</v>
      </c>
      <c r="O422" s="43">
        <f>K422-K421</f>
        <v>-142.69000000000233</v>
      </c>
      <c r="P422" s="38">
        <f>K422/K421-1</f>
        <v>-6.1559448506033343E-3</v>
      </c>
      <c r="R422" s="37">
        <v>44441</v>
      </c>
      <c r="S422" s="103"/>
      <c r="T422" s="101"/>
      <c r="U422" s="100"/>
      <c r="V422" s="102"/>
      <c r="W422" s="100"/>
      <c r="X422" s="102"/>
      <c r="Z422" s="37">
        <v>44441</v>
      </c>
      <c r="AA422" s="3">
        <f t="shared" si="134"/>
        <v>92757.66</v>
      </c>
      <c r="AB422" s="43">
        <f>D422+L422</f>
        <v>60250.74</v>
      </c>
      <c r="AC422" s="3">
        <f t="shared" si="143"/>
        <v>32506.920000000006</v>
      </c>
      <c r="AD422" s="38">
        <f t="shared" si="139"/>
        <v>0.53952731534915599</v>
      </c>
      <c r="AE422" s="3">
        <f>AA422-AA421</f>
        <v>-572.86999999999534</v>
      </c>
      <c r="AF422" s="38">
        <f>(AA422)/AA421-1</f>
        <v>-6.1380772186764299E-3</v>
      </c>
      <c r="AG422" s="75"/>
      <c r="AH422" s="75"/>
    </row>
    <row r="423" spans="1:34" x14ac:dyDescent="0.45">
      <c r="A423" s="37">
        <v>44442</v>
      </c>
      <c r="B423" s="3">
        <v>69789.919999999998</v>
      </c>
      <c r="C423" s="3">
        <v>45825.15</v>
      </c>
      <c r="D423" s="3">
        <v>44450.74</v>
      </c>
      <c r="E423" s="3">
        <f t="shared" si="132"/>
        <v>25339.18</v>
      </c>
      <c r="F423" s="38">
        <f t="shared" si="133"/>
        <v>0.57005080230385374</v>
      </c>
      <c r="G423" s="41">
        <f t="shared" si="141"/>
        <v>68.789999999993597</v>
      </c>
      <c r="H423" s="38">
        <f t="shared" si="142"/>
        <v>9.8664493819877741E-4</v>
      </c>
      <c r="J423" s="37">
        <v>44442</v>
      </c>
      <c r="K423" s="3">
        <v>23058.71</v>
      </c>
      <c r="L423" s="58">
        <v>15800</v>
      </c>
      <c r="M423" s="43">
        <f t="shared" si="140"/>
        <v>7258.7099999999991</v>
      </c>
      <c r="N423" s="38">
        <f t="shared" si="135"/>
        <v>0.45941202531645553</v>
      </c>
      <c r="O423" s="43">
        <f>K423-K422</f>
        <v>22.180000000000291</v>
      </c>
      <c r="P423" s="38">
        <f>K423/K422-1</f>
        <v>9.628186189500898E-4</v>
      </c>
      <c r="R423" s="37">
        <v>44442</v>
      </c>
      <c r="S423" s="103"/>
      <c r="T423" s="101"/>
      <c r="U423" s="100"/>
      <c r="V423" s="102"/>
      <c r="W423" s="100"/>
      <c r="X423" s="102"/>
      <c r="Z423" s="37">
        <v>44442</v>
      </c>
      <c r="AA423" s="3">
        <f t="shared" si="134"/>
        <v>92848.63</v>
      </c>
      <c r="AB423" s="43">
        <f>D423+L423</f>
        <v>60250.74</v>
      </c>
      <c r="AC423" s="3">
        <f t="shared" si="143"/>
        <v>32597.89</v>
      </c>
      <c r="AD423" s="38">
        <f t="shared" si="139"/>
        <v>0.54103717232352677</v>
      </c>
      <c r="AE423" s="3">
        <f>AA423-AA422</f>
        <v>90.970000000001164</v>
      </c>
      <c r="AF423" s="38">
        <f>(AA423)/AA422-1</f>
        <v>9.8072762939471758E-4</v>
      </c>
      <c r="AG423" s="75"/>
      <c r="AH423" s="75"/>
    </row>
    <row r="424" spans="1:34" x14ac:dyDescent="0.45">
      <c r="A424" s="37">
        <v>44445</v>
      </c>
      <c r="B424" s="3">
        <v>69789.919999999998</v>
      </c>
      <c r="C424" s="3">
        <v>45825.15</v>
      </c>
      <c r="D424" s="3">
        <v>44450.74</v>
      </c>
      <c r="E424" s="3">
        <f t="shared" si="132"/>
        <v>25339.18</v>
      </c>
      <c r="F424" s="38">
        <f t="shared" si="133"/>
        <v>0.57005080230385374</v>
      </c>
      <c r="G424" s="41">
        <f t="shared" si="141"/>
        <v>0</v>
      </c>
      <c r="H424" s="38">
        <f t="shared" si="142"/>
        <v>0</v>
      </c>
      <c r="J424" s="37">
        <v>44445</v>
      </c>
      <c r="K424" s="3">
        <v>23058.71</v>
      </c>
      <c r="L424" s="58">
        <v>15800</v>
      </c>
      <c r="M424" s="43">
        <f t="shared" si="140"/>
        <v>7258.7099999999991</v>
      </c>
      <c r="N424" s="38">
        <f t="shared" si="135"/>
        <v>0.45941202531645553</v>
      </c>
      <c r="O424" s="43">
        <f>K424-K423</f>
        <v>0</v>
      </c>
      <c r="P424" s="38">
        <f>K424/K423-1</f>
        <v>0</v>
      </c>
      <c r="R424" s="37">
        <v>44445</v>
      </c>
      <c r="S424" s="103"/>
      <c r="T424" s="101"/>
      <c r="U424" s="100"/>
      <c r="V424" s="102"/>
      <c r="W424" s="100"/>
      <c r="X424" s="102"/>
      <c r="Z424" s="37">
        <v>44445</v>
      </c>
      <c r="AA424" s="3">
        <f t="shared" si="134"/>
        <v>92848.63</v>
      </c>
      <c r="AB424" s="43">
        <f>D424+L424</f>
        <v>60250.74</v>
      </c>
      <c r="AC424" s="3">
        <f t="shared" si="143"/>
        <v>32597.89</v>
      </c>
      <c r="AD424" s="38">
        <f t="shared" si="139"/>
        <v>0.54103717232352677</v>
      </c>
      <c r="AE424" s="3">
        <f>AA424-AA423</f>
        <v>0</v>
      </c>
      <c r="AF424" s="38">
        <f>(AA424)/AA423-1</f>
        <v>0</v>
      </c>
      <c r="AG424" s="75"/>
      <c r="AH424" s="75"/>
    </row>
    <row r="425" spans="1:34" x14ac:dyDescent="0.45">
      <c r="A425" s="37">
        <v>44446</v>
      </c>
      <c r="B425" s="3">
        <v>70584.98</v>
      </c>
      <c r="C425" s="3">
        <v>45825.15</v>
      </c>
      <c r="D425" s="3">
        <v>44450.74</v>
      </c>
      <c r="E425" s="3">
        <f t="shared" si="132"/>
        <v>26134.239999999998</v>
      </c>
      <c r="F425" s="38">
        <f t="shared" si="133"/>
        <v>0.58793711870713516</v>
      </c>
      <c r="G425" s="41">
        <f t="shared" si="141"/>
        <v>795.05999999999767</v>
      </c>
      <c r="H425" s="38">
        <f t="shared" si="142"/>
        <v>1.1392189588410373E-2</v>
      </c>
      <c r="J425" s="37">
        <v>44446</v>
      </c>
      <c r="K425" s="3">
        <v>23319.279999999999</v>
      </c>
      <c r="L425" s="58">
        <v>15800</v>
      </c>
      <c r="M425" s="43">
        <f t="shared" si="140"/>
        <v>7519.2799999999988</v>
      </c>
      <c r="N425" s="38">
        <f t="shared" si="135"/>
        <v>0.47590379746835443</v>
      </c>
      <c r="O425" s="43">
        <f>K425-K424</f>
        <v>260.56999999999971</v>
      </c>
      <c r="P425" s="38">
        <f>K425/K424-1</f>
        <v>1.1300285228445173E-2</v>
      </c>
      <c r="R425" s="37">
        <v>44446</v>
      </c>
      <c r="S425" s="103"/>
      <c r="T425" s="101"/>
      <c r="U425" s="100"/>
      <c r="V425" s="102"/>
      <c r="W425" s="100"/>
      <c r="X425" s="102"/>
      <c r="Z425" s="37">
        <v>44446</v>
      </c>
      <c r="AA425" s="3">
        <f t="shared" si="134"/>
        <v>93904.26</v>
      </c>
      <c r="AB425" s="43">
        <f>D425+L425</f>
        <v>60250.74</v>
      </c>
      <c r="AC425" s="3">
        <f t="shared" si="143"/>
        <v>33653.519999999997</v>
      </c>
      <c r="AD425" s="38">
        <f t="shared" si="139"/>
        <v>0.55855778700809311</v>
      </c>
      <c r="AE425" s="3">
        <f>AA425-AA424</f>
        <v>1055.6299999999901</v>
      </c>
      <c r="AF425" s="38">
        <f>(AA425)/AA424-1</f>
        <v>1.1369365385358821E-2</v>
      </c>
      <c r="AG425" s="75"/>
      <c r="AH425" s="75"/>
    </row>
    <row r="426" spans="1:34" x14ac:dyDescent="0.45">
      <c r="A426" s="37">
        <v>44447</v>
      </c>
      <c r="B426" s="3">
        <v>70543.23</v>
      </c>
      <c r="C426" s="3">
        <v>45825.15</v>
      </c>
      <c r="D426" s="3">
        <v>44450.74</v>
      </c>
      <c r="E426" s="3">
        <f t="shared" si="132"/>
        <v>26092.489999999998</v>
      </c>
      <c r="F426" s="38">
        <f t="shared" si="133"/>
        <v>0.58699787675075821</v>
      </c>
      <c r="G426" s="41">
        <f t="shared" si="141"/>
        <v>-41.75</v>
      </c>
      <c r="H426" s="38">
        <f t="shared" si="142"/>
        <v>-5.9148561067812189E-4</v>
      </c>
      <c r="J426" s="37">
        <v>44447</v>
      </c>
      <c r="K426" s="3">
        <v>23504.98</v>
      </c>
      <c r="L426" s="57">
        <f>L425+200</f>
        <v>16000</v>
      </c>
      <c r="M426" s="43">
        <f t="shared" si="140"/>
        <v>7504.98</v>
      </c>
      <c r="N426" s="38">
        <f t="shared" si="135"/>
        <v>0.46906124999999999</v>
      </c>
      <c r="O426" s="50">
        <f>K426-K425-200</f>
        <v>-14.299999999999272</v>
      </c>
      <c r="P426" s="51">
        <f>(K426-200)/K425-1</f>
        <v>-6.1322648040584848E-4</v>
      </c>
      <c r="R426" s="37">
        <v>44447</v>
      </c>
      <c r="S426" s="103"/>
      <c r="T426" s="101"/>
      <c r="U426" s="100"/>
      <c r="V426" s="102"/>
      <c r="W426" s="100"/>
      <c r="X426" s="102"/>
      <c r="Z426" s="37">
        <v>44447</v>
      </c>
      <c r="AA426" s="3">
        <f t="shared" si="134"/>
        <v>94048.209999999992</v>
      </c>
      <c r="AB426" s="50">
        <f>AB425+200</f>
        <v>60450.74</v>
      </c>
      <c r="AC426" s="3">
        <f t="shared" si="143"/>
        <v>33597.47</v>
      </c>
      <c r="AD426" s="38">
        <f t="shared" si="139"/>
        <v>0.55578260911280819</v>
      </c>
      <c r="AE426" s="50">
        <f>AA426-AA425-200</f>
        <v>-56.05000000000291</v>
      </c>
      <c r="AF426" s="51">
        <f>(AA426-200)/AA425-1</f>
        <v>-5.9688452898731814E-4</v>
      </c>
      <c r="AG426" s="75"/>
      <c r="AH426" s="75"/>
    </row>
    <row r="427" spans="1:34" x14ac:dyDescent="0.45">
      <c r="A427" s="37">
        <v>44448</v>
      </c>
      <c r="B427" s="3">
        <v>70092.84</v>
      </c>
      <c r="C427" s="3">
        <v>45825.15</v>
      </c>
      <c r="D427" s="3">
        <v>44450.74</v>
      </c>
      <c r="E427" s="3">
        <f t="shared" si="132"/>
        <v>25642.1</v>
      </c>
      <c r="F427" s="38">
        <f t="shared" si="133"/>
        <v>0.57686553699668441</v>
      </c>
      <c r="G427" s="41">
        <f t="shared" si="141"/>
        <v>-450.38999999999942</v>
      </c>
      <c r="H427" s="38">
        <f t="shared" si="142"/>
        <v>-6.3845956585769637E-3</v>
      </c>
      <c r="J427" s="37">
        <v>44448</v>
      </c>
      <c r="K427" s="3">
        <v>23354.38</v>
      </c>
      <c r="L427" s="58">
        <v>16000</v>
      </c>
      <c r="M427" s="43">
        <f t="shared" si="140"/>
        <v>7354.380000000001</v>
      </c>
      <c r="N427" s="38">
        <f t="shared" si="135"/>
        <v>0.45964875000000016</v>
      </c>
      <c r="O427" s="43">
        <f>K427-K426</f>
        <v>-150.59999999999854</v>
      </c>
      <c r="P427" s="38">
        <f>K427/K426-1</f>
        <v>-6.4071528671795219E-3</v>
      </c>
      <c r="R427" s="37">
        <v>44448</v>
      </c>
      <c r="S427" s="103"/>
      <c r="T427" s="101"/>
      <c r="U427" s="100"/>
      <c r="V427" s="102"/>
      <c r="W427" s="100"/>
      <c r="X427" s="102"/>
      <c r="Z427" s="37">
        <v>44448</v>
      </c>
      <c r="AA427" s="3">
        <f t="shared" si="134"/>
        <v>93447.22</v>
      </c>
      <c r="AB427" s="43">
        <f>D427+L427</f>
        <v>60450.74</v>
      </c>
      <c r="AC427" s="3">
        <f t="shared" si="143"/>
        <v>32996.479999999996</v>
      </c>
      <c r="AD427" s="38">
        <f t="shared" si="139"/>
        <v>0.54584079533186869</v>
      </c>
      <c r="AE427" s="3">
        <f>AA427-AA426</f>
        <v>-600.98999999999069</v>
      </c>
      <c r="AF427" s="38">
        <f>(AA427)/AA426-1</f>
        <v>-6.3902332644075743E-3</v>
      </c>
      <c r="AG427" s="75"/>
      <c r="AH427" s="75"/>
    </row>
    <row r="428" spans="1:34" x14ac:dyDescent="0.45">
      <c r="A428" s="37">
        <v>44449</v>
      </c>
      <c r="B428" s="3">
        <v>69698.509999999995</v>
      </c>
      <c r="C428" s="3">
        <v>45825.15</v>
      </c>
      <c r="D428" s="3">
        <v>44450.74</v>
      </c>
      <c r="E428" s="3">
        <f t="shared" si="132"/>
        <v>25247.769999999997</v>
      </c>
      <c r="F428" s="38">
        <f t="shared" si="133"/>
        <v>0.56799436859768804</v>
      </c>
      <c r="G428" s="41">
        <f t="shared" si="141"/>
        <v>-394.33000000000175</v>
      </c>
      <c r="H428" s="38">
        <f t="shared" si="142"/>
        <v>-5.6258242639334322E-3</v>
      </c>
      <c r="J428" s="37">
        <v>44449</v>
      </c>
      <c r="K428" s="3">
        <v>23222.45</v>
      </c>
      <c r="L428" s="58">
        <v>16000</v>
      </c>
      <c r="M428" s="43">
        <f t="shared" si="140"/>
        <v>7222.4500000000007</v>
      </c>
      <c r="N428" s="38">
        <f t="shared" si="135"/>
        <v>0.45140312500000013</v>
      </c>
      <c r="O428" s="43">
        <f>K428-K427</f>
        <v>-131.93000000000029</v>
      </c>
      <c r="P428" s="38">
        <f>K428/K427-1</f>
        <v>-5.6490474163732873E-3</v>
      </c>
      <c r="R428" s="37">
        <v>44449</v>
      </c>
      <c r="S428" s="103"/>
      <c r="T428" s="101"/>
      <c r="U428" s="100"/>
      <c r="V428" s="102"/>
      <c r="W428" s="100"/>
      <c r="X428" s="102"/>
      <c r="Z428" s="37">
        <v>44449</v>
      </c>
      <c r="AA428" s="3">
        <f t="shared" si="134"/>
        <v>92920.959999999992</v>
      </c>
      <c r="AB428" s="43">
        <f>D428+L428</f>
        <v>60450.74</v>
      </c>
      <c r="AC428" s="3">
        <f t="shared" si="143"/>
        <v>32470.219999999998</v>
      </c>
      <c r="AD428" s="38">
        <f t="shared" si="139"/>
        <v>0.53713519470563953</v>
      </c>
      <c r="AE428" s="3">
        <f>AA428-AA427</f>
        <v>-526.26000000000931</v>
      </c>
      <c r="AF428" s="38">
        <f>(AA428)/AA427-1</f>
        <v>-5.6316282068102907E-3</v>
      </c>
      <c r="AG428" s="75"/>
      <c r="AH428" s="75"/>
    </row>
    <row r="429" spans="1:34" x14ac:dyDescent="0.45">
      <c r="A429" s="37">
        <v>44452</v>
      </c>
      <c r="B429" s="3">
        <v>69530.66</v>
      </c>
      <c r="C429" s="3">
        <v>45825.15</v>
      </c>
      <c r="D429" s="3">
        <v>44450.74</v>
      </c>
      <c r="E429" s="3">
        <f t="shared" si="132"/>
        <v>25079.920000000006</v>
      </c>
      <c r="F429" s="38">
        <f t="shared" si="133"/>
        <v>0.56421827848085337</v>
      </c>
      <c r="G429" s="41">
        <f t="shared" si="141"/>
        <v>-167.84999999999127</v>
      </c>
      <c r="H429" s="38">
        <f t="shared" si="142"/>
        <v>-2.4082293868260551E-3</v>
      </c>
      <c r="J429" s="37">
        <v>44452</v>
      </c>
      <c r="K429" s="3">
        <v>23164.880000000001</v>
      </c>
      <c r="L429" s="58">
        <v>16000</v>
      </c>
      <c r="M429" s="43">
        <f t="shared" si="140"/>
        <v>7164.880000000001</v>
      </c>
      <c r="N429" s="38">
        <f t="shared" si="135"/>
        <v>0.44780500000000001</v>
      </c>
      <c r="O429" s="43">
        <f>K429-K428</f>
        <v>-57.569999999999709</v>
      </c>
      <c r="P429" s="38">
        <f>K429/K428-1</f>
        <v>-2.4790665928874356E-3</v>
      </c>
      <c r="R429" s="37">
        <v>44452</v>
      </c>
      <c r="S429" s="103"/>
      <c r="T429" s="101"/>
      <c r="U429" s="100"/>
      <c r="V429" s="102"/>
      <c r="W429" s="100"/>
      <c r="X429" s="102"/>
      <c r="Z429" s="37">
        <v>44452</v>
      </c>
      <c r="AA429" s="3">
        <f t="shared" si="134"/>
        <v>92695.540000000008</v>
      </c>
      <c r="AB429" s="43">
        <f>D429+L429</f>
        <v>60450.74</v>
      </c>
      <c r="AC429" s="3">
        <f t="shared" si="143"/>
        <v>32244.800000000007</v>
      </c>
      <c r="AD429" s="38">
        <f t="shared" si="139"/>
        <v>0.53340620809604666</v>
      </c>
      <c r="AE429" s="3">
        <f>AA429-AA428</f>
        <v>-225.4199999999837</v>
      </c>
      <c r="AF429" s="38">
        <f>(AA429)/AA428-1</f>
        <v>-2.425932749726023E-3</v>
      </c>
      <c r="AG429" s="75"/>
      <c r="AH429" s="75"/>
    </row>
    <row r="430" spans="1:34" x14ac:dyDescent="0.45">
      <c r="A430" s="37">
        <v>44453</v>
      </c>
      <c r="B430" s="3">
        <v>69495.73</v>
      </c>
      <c r="C430" s="3">
        <v>45825.15</v>
      </c>
      <c r="D430" s="3">
        <v>44450.74</v>
      </c>
      <c r="E430" s="3">
        <f t="shared" si="132"/>
        <v>25044.989999999998</v>
      </c>
      <c r="F430" s="38">
        <f t="shared" si="133"/>
        <v>0.56343246479136222</v>
      </c>
      <c r="G430" s="41">
        <f t="shared" si="141"/>
        <v>-34.930000000007567</v>
      </c>
      <c r="H430" s="38">
        <f t="shared" si="142"/>
        <v>-5.0236830773653374E-4</v>
      </c>
      <c r="J430" s="37">
        <v>44453</v>
      </c>
      <c r="K430" s="3">
        <v>23152.76</v>
      </c>
      <c r="L430" s="58">
        <v>16000</v>
      </c>
      <c r="M430" s="43">
        <f t="shared" ref="M430:M448" si="144">K430-L430</f>
        <v>7152.7599999999984</v>
      </c>
      <c r="N430" s="38">
        <f t="shared" si="135"/>
        <v>0.44704749999999982</v>
      </c>
      <c r="O430" s="43">
        <f>K430-K429</f>
        <v>-12.120000000002619</v>
      </c>
      <c r="P430" s="38">
        <f>K430/K429-1</f>
        <v>-5.2320581846321268E-4</v>
      </c>
      <c r="R430" s="37">
        <v>44453</v>
      </c>
      <c r="S430" s="103"/>
      <c r="T430" s="101"/>
      <c r="U430" s="100"/>
      <c r="V430" s="102"/>
      <c r="W430" s="100"/>
      <c r="X430" s="102"/>
      <c r="Z430" s="37">
        <v>44453</v>
      </c>
      <c r="AA430" s="3">
        <f t="shared" si="134"/>
        <v>92648.489999999991</v>
      </c>
      <c r="AB430" s="43">
        <f>D430+L430</f>
        <v>60450.74</v>
      </c>
      <c r="AC430" s="3">
        <f t="shared" si="143"/>
        <v>32197.749999999996</v>
      </c>
      <c r="AD430" s="38">
        <f t="shared" si="139"/>
        <v>0.5326278884261797</v>
      </c>
      <c r="AE430" s="3">
        <f>AA430-AA429</f>
        <v>-47.050000000017462</v>
      </c>
      <c r="AF430" s="38">
        <f>(AA430)/AA429-1</f>
        <v>-5.0757566113768249E-4</v>
      </c>
      <c r="AG430" s="75"/>
      <c r="AH430" s="75"/>
    </row>
    <row r="431" spans="1:34" x14ac:dyDescent="0.45">
      <c r="A431" s="37">
        <v>44454</v>
      </c>
      <c r="B431" s="3">
        <v>69711.899999999994</v>
      </c>
      <c r="C431" s="3">
        <v>45825.15</v>
      </c>
      <c r="D431" s="3">
        <v>44450.74</v>
      </c>
      <c r="E431" s="3">
        <f t="shared" si="132"/>
        <v>25261.159999999996</v>
      </c>
      <c r="F431" s="38">
        <f t="shared" si="133"/>
        <v>0.56829560092812836</v>
      </c>
      <c r="G431" s="41">
        <f t="shared" si="141"/>
        <v>216.16999999999825</v>
      </c>
      <c r="H431" s="38">
        <f t="shared" si="142"/>
        <v>3.1105508208921773E-3</v>
      </c>
      <c r="J431" s="37">
        <v>44454</v>
      </c>
      <c r="K431" s="3">
        <v>23424.26</v>
      </c>
      <c r="L431" s="57">
        <f>L430+200</f>
        <v>16200</v>
      </c>
      <c r="M431" s="43">
        <f t="shared" si="144"/>
        <v>7224.2599999999984</v>
      </c>
      <c r="N431" s="38">
        <f t="shared" si="135"/>
        <v>0.44594197530864177</v>
      </c>
      <c r="O431" s="50">
        <f>K431-K430-200</f>
        <v>71.5</v>
      </c>
      <c r="P431" s="51">
        <f>(K431-200)/K430-1</f>
        <v>3.0881847347790092E-3</v>
      </c>
      <c r="R431" s="37">
        <v>44454</v>
      </c>
      <c r="S431" s="103"/>
      <c r="T431" s="101"/>
      <c r="U431" s="100"/>
      <c r="V431" s="102"/>
      <c r="W431" s="100"/>
      <c r="X431" s="102"/>
      <c r="Z431" s="37">
        <v>44454</v>
      </c>
      <c r="AA431" s="3">
        <f t="shared" si="134"/>
        <v>93136.159999999989</v>
      </c>
      <c r="AB431" s="50">
        <f>AB430+200</f>
        <v>60650.74</v>
      </c>
      <c r="AC431" s="3">
        <f t="shared" si="143"/>
        <v>32485.419999999995</v>
      </c>
      <c r="AD431" s="38">
        <f t="shared" si="139"/>
        <v>0.53561456958315756</v>
      </c>
      <c r="AE431" s="50">
        <f>AA431-AA430-200</f>
        <v>287.66999999999825</v>
      </c>
      <c r="AF431" s="51">
        <f>(AA431-200)/AA430-1</f>
        <v>3.1049615595462043E-3</v>
      </c>
      <c r="AG431" s="75"/>
      <c r="AH431" s="75"/>
    </row>
    <row r="432" spans="1:34" x14ac:dyDescent="0.45">
      <c r="A432" s="37">
        <v>44455</v>
      </c>
      <c r="B432" s="3">
        <v>70029.05</v>
      </c>
      <c r="C432" s="3">
        <v>45825.15</v>
      </c>
      <c r="D432" s="3">
        <v>44450.74</v>
      </c>
      <c r="E432" s="3">
        <f t="shared" si="132"/>
        <v>25578.310000000005</v>
      </c>
      <c r="F432" s="38">
        <f t="shared" si="133"/>
        <v>0.57543046527459407</v>
      </c>
      <c r="G432" s="41">
        <f t="shared" si="141"/>
        <v>317.15000000000873</v>
      </c>
      <c r="H432" s="38">
        <f t="shared" si="142"/>
        <v>4.5494384746365135E-3</v>
      </c>
      <c r="J432" s="37">
        <v>44455</v>
      </c>
      <c r="K432" s="3">
        <v>23530.19</v>
      </c>
      <c r="L432" s="58">
        <v>16200</v>
      </c>
      <c r="M432" s="43">
        <f t="shared" si="144"/>
        <v>7330.1899999999987</v>
      </c>
      <c r="N432" s="38">
        <f t="shared" si="135"/>
        <v>0.45248086419753086</v>
      </c>
      <c r="O432" s="43">
        <f>K432-K431</f>
        <v>105.93000000000029</v>
      </c>
      <c r="P432" s="38">
        <f>K432/K431-1</f>
        <v>4.5222346404967251E-3</v>
      </c>
      <c r="R432" s="37">
        <v>44455</v>
      </c>
      <c r="S432" s="103"/>
      <c r="T432" s="101"/>
      <c r="U432" s="100"/>
      <c r="V432" s="102"/>
      <c r="W432" s="100"/>
      <c r="X432" s="102"/>
      <c r="Z432" s="37">
        <v>44455</v>
      </c>
      <c r="AA432" s="3">
        <f t="shared" si="134"/>
        <v>93559.24</v>
      </c>
      <c r="AB432" s="43">
        <f>D432+L432</f>
        <v>60650.74</v>
      </c>
      <c r="AC432" s="3">
        <f t="shared" si="143"/>
        <v>32908.5</v>
      </c>
      <c r="AD432" s="38">
        <f t="shared" si="139"/>
        <v>0.54259024704397696</v>
      </c>
      <c r="AE432" s="3">
        <f>AA432-AA431</f>
        <v>423.0800000000163</v>
      </c>
      <c r="AF432" s="38">
        <f>(AA432)/AA431-1</f>
        <v>4.5425965597036821E-3</v>
      </c>
      <c r="AG432" s="75"/>
      <c r="AH432" s="75"/>
    </row>
    <row r="433" spans="1:34" x14ac:dyDescent="0.45">
      <c r="A433" s="37">
        <v>44456</v>
      </c>
      <c r="B433" s="3">
        <v>69593.960000000006</v>
      </c>
      <c r="C433" s="3">
        <v>45825.15</v>
      </c>
      <c r="D433" s="3">
        <v>44450.74</v>
      </c>
      <c r="E433" s="3">
        <f t="shared" si="132"/>
        <v>25143.220000000008</v>
      </c>
      <c r="F433" s="38">
        <f t="shared" si="133"/>
        <v>0.56564232676441395</v>
      </c>
      <c r="G433" s="41">
        <f t="shared" si="141"/>
        <v>-435.08999999999651</v>
      </c>
      <c r="H433" s="38">
        <f t="shared" si="142"/>
        <v>-6.2129930364612784E-3</v>
      </c>
      <c r="J433" s="37">
        <v>44456</v>
      </c>
      <c r="K433" s="3">
        <v>23383.49</v>
      </c>
      <c r="L433" s="58">
        <v>16200</v>
      </c>
      <c r="M433" s="43">
        <f t="shared" si="144"/>
        <v>7183.4900000000016</v>
      </c>
      <c r="N433" s="38">
        <f t="shared" si="135"/>
        <v>0.44342530864197549</v>
      </c>
      <c r="O433" s="43">
        <f>K433-K432</f>
        <v>-146.69999999999709</v>
      </c>
      <c r="P433" s="38">
        <f>K433/K432-1</f>
        <v>-6.2345437924639091E-3</v>
      </c>
      <c r="R433" s="37">
        <v>44456</v>
      </c>
      <c r="S433" s="103"/>
      <c r="T433" s="101"/>
      <c r="U433" s="100"/>
      <c r="V433" s="102"/>
      <c r="W433" s="100"/>
      <c r="X433" s="102"/>
      <c r="Z433" s="37">
        <v>44456</v>
      </c>
      <c r="AA433" s="3">
        <f t="shared" si="134"/>
        <v>92977.450000000012</v>
      </c>
      <c r="AB433" s="43">
        <f>D433+L433</f>
        <v>60650.74</v>
      </c>
      <c r="AC433" s="3">
        <f t="shared" si="143"/>
        <v>32326.71000000001</v>
      </c>
      <c r="AD433" s="38">
        <f t="shared" si="139"/>
        <v>0.53299778370387596</v>
      </c>
      <c r="AE433" s="3">
        <f>AA433-AA432</f>
        <v>-581.7899999999936</v>
      </c>
      <c r="AF433" s="38">
        <f>(AA433)/AA432-1</f>
        <v>-6.2184130610722921E-3</v>
      </c>
      <c r="AG433" s="75"/>
      <c r="AH433" s="75"/>
    </row>
    <row r="434" spans="1:34" x14ac:dyDescent="0.45">
      <c r="A434" s="37">
        <v>44459</v>
      </c>
      <c r="B434" s="3">
        <v>68475.509999999995</v>
      </c>
      <c r="C434" s="3">
        <v>45825.15</v>
      </c>
      <c r="D434" s="3">
        <v>44450.74</v>
      </c>
      <c r="E434" s="3">
        <f t="shared" si="132"/>
        <v>24024.769999999997</v>
      </c>
      <c r="F434" s="38">
        <f t="shared" si="133"/>
        <v>0.54048076589951033</v>
      </c>
      <c r="G434" s="41">
        <f t="shared" si="141"/>
        <v>-1118.4500000000116</v>
      </c>
      <c r="H434" s="38">
        <f t="shared" si="142"/>
        <v>-1.607107858210699E-2</v>
      </c>
      <c r="J434" s="37">
        <v>44459</v>
      </c>
      <c r="K434" s="3">
        <v>23006.09</v>
      </c>
      <c r="L434" s="58">
        <v>16200</v>
      </c>
      <c r="M434" s="43">
        <f t="shared" si="144"/>
        <v>6806.09</v>
      </c>
      <c r="N434" s="38">
        <f t="shared" si="135"/>
        <v>0.42012901234567912</v>
      </c>
      <c r="O434" s="43">
        <f>K434-K433</f>
        <v>-377.40000000000146</v>
      </c>
      <c r="P434" s="38">
        <f>K434/K433-1</f>
        <v>-1.6139592507363187E-2</v>
      </c>
      <c r="R434" s="37">
        <v>44459</v>
      </c>
      <c r="S434" s="103"/>
      <c r="T434" s="101"/>
      <c r="U434" s="100"/>
      <c r="V434" s="102"/>
      <c r="W434" s="100"/>
      <c r="X434" s="102"/>
      <c r="Z434" s="37">
        <v>44459</v>
      </c>
      <c r="AA434" s="3">
        <f t="shared" si="134"/>
        <v>91481.599999999991</v>
      </c>
      <c r="AB434" s="43">
        <f>D434+L434</f>
        <v>60650.74</v>
      </c>
      <c r="AC434" s="3">
        <f t="shared" si="143"/>
        <v>30830.859999999997</v>
      </c>
      <c r="AD434" s="38">
        <f t="shared" si="139"/>
        <v>0.50833444076692214</v>
      </c>
      <c r="AE434" s="3">
        <f>AA434-AA433</f>
        <v>-1495.8500000000204</v>
      </c>
      <c r="AF434" s="38">
        <f>(AA434)/AA433-1</f>
        <v>-1.608830958474361E-2</v>
      </c>
      <c r="AG434" s="75"/>
      <c r="AH434" s="75"/>
    </row>
    <row r="435" spans="1:34" x14ac:dyDescent="0.45">
      <c r="A435" s="37">
        <v>44460</v>
      </c>
      <c r="B435" s="3">
        <v>68534.48</v>
      </c>
      <c r="C435" s="3">
        <v>45825.15</v>
      </c>
      <c r="D435" s="3">
        <v>44450.74</v>
      </c>
      <c r="E435" s="3">
        <f t="shared" si="132"/>
        <v>24083.739999999998</v>
      </c>
      <c r="F435" s="38">
        <f t="shared" si="133"/>
        <v>0.54180740298136776</v>
      </c>
      <c r="G435" s="41">
        <f t="shared" si="141"/>
        <v>58.970000000001164</v>
      </c>
      <c r="H435" s="38">
        <f t="shared" si="142"/>
        <v>8.6118380133282102E-4</v>
      </c>
      <c r="J435" s="37">
        <v>44460</v>
      </c>
      <c r="K435" s="3">
        <v>23025.35</v>
      </c>
      <c r="L435" s="58">
        <v>16200</v>
      </c>
      <c r="M435" s="43">
        <f t="shared" si="144"/>
        <v>6825.3499999999985</v>
      </c>
      <c r="N435" s="38">
        <f t="shared" si="135"/>
        <v>0.4213179012345678</v>
      </c>
      <c r="O435" s="43">
        <f>K435-K434</f>
        <v>19.259999999998399</v>
      </c>
      <c r="P435" s="38">
        <f>K435/K434-1</f>
        <v>8.3716963638758024E-4</v>
      </c>
      <c r="R435" s="37">
        <v>44460</v>
      </c>
      <c r="S435" s="103"/>
      <c r="T435" s="101"/>
      <c r="U435" s="100"/>
      <c r="V435" s="102"/>
      <c r="W435" s="100"/>
      <c r="X435" s="102"/>
      <c r="Z435" s="37">
        <v>44460</v>
      </c>
      <c r="AA435" s="3">
        <f t="shared" si="134"/>
        <v>91559.829999999987</v>
      </c>
      <c r="AB435" s="43">
        <f>D435+L435</f>
        <v>60650.74</v>
      </c>
      <c r="AC435" s="3">
        <f t="shared" si="143"/>
        <v>30909.089999999997</v>
      </c>
      <c r="AD435" s="38">
        <f t="shared" si="139"/>
        <v>0.50962428488094269</v>
      </c>
      <c r="AE435" s="3">
        <f>AA435-AA434</f>
        <v>78.229999999995925</v>
      </c>
      <c r="AF435" s="38">
        <f>(AA435)/AA434-1</f>
        <v>8.551446411080299E-4</v>
      </c>
      <c r="AG435" s="75"/>
      <c r="AH435" s="75"/>
    </row>
    <row r="436" spans="1:34" x14ac:dyDescent="0.45">
      <c r="A436" s="37">
        <v>44461</v>
      </c>
      <c r="B436" s="3">
        <v>68948.61</v>
      </c>
      <c r="C436" s="3">
        <v>45825.15</v>
      </c>
      <c r="D436" s="3">
        <v>44450.74</v>
      </c>
      <c r="E436" s="3">
        <f t="shared" si="132"/>
        <v>24497.870000000003</v>
      </c>
      <c r="F436" s="38">
        <f t="shared" si="133"/>
        <v>0.55112400828422659</v>
      </c>
      <c r="G436" s="41">
        <f t="shared" si="141"/>
        <v>414.13000000000466</v>
      </c>
      <c r="H436" s="38">
        <f t="shared" si="142"/>
        <v>6.0426518155534126E-3</v>
      </c>
      <c r="J436" s="37">
        <v>44461</v>
      </c>
      <c r="K436" s="3">
        <v>23363.97</v>
      </c>
      <c r="L436" s="57">
        <f>L435+200</f>
        <v>16400</v>
      </c>
      <c r="M436" s="43">
        <f t="shared" si="144"/>
        <v>6963.9700000000012</v>
      </c>
      <c r="N436" s="38">
        <f t="shared" si="135"/>
        <v>0.42463231707317073</v>
      </c>
      <c r="O436" s="50">
        <f>K436-K435-200</f>
        <v>138.62000000000262</v>
      </c>
      <c r="P436" s="51">
        <f>(K436-200)/K435-1</f>
        <v>6.0203210808957852E-3</v>
      </c>
      <c r="R436" s="37">
        <v>44461</v>
      </c>
      <c r="S436" s="103"/>
      <c r="T436" s="101"/>
      <c r="U436" s="100"/>
      <c r="V436" s="102"/>
      <c r="W436" s="100"/>
      <c r="X436" s="102"/>
      <c r="Z436" s="37">
        <v>44461</v>
      </c>
      <c r="AA436" s="3">
        <f t="shared" si="134"/>
        <v>92312.58</v>
      </c>
      <c r="AB436" s="50">
        <f>AB435+200</f>
        <v>60850.74</v>
      </c>
      <c r="AC436" s="3">
        <f t="shared" si="143"/>
        <v>31461.840000000004</v>
      </c>
      <c r="AD436" s="38">
        <f t="shared" si="139"/>
        <v>0.51703298924548835</v>
      </c>
      <c r="AE436" s="50">
        <f>AA436-AA435-200</f>
        <v>552.75000000001455</v>
      </c>
      <c r="AF436" s="51">
        <f>(AA436-200)/AA435-1</f>
        <v>6.0370361107049408E-3</v>
      </c>
      <c r="AG436" s="75"/>
      <c r="AH436" s="75"/>
    </row>
    <row r="437" spans="1:34" x14ac:dyDescent="0.45">
      <c r="A437" s="37">
        <v>44462</v>
      </c>
      <c r="B437" s="3">
        <v>69024.55</v>
      </c>
      <c r="C437" s="3">
        <v>45825.15</v>
      </c>
      <c r="D437" s="3">
        <v>44450.74</v>
      </c>
      <c r="E437" s="3">
        <f t="shared" si="132"/>
        <v>24573.810000000005</v>
      </c>
      <c r="F437" s="38">
        <f t="shared" si="133"/>
        <v>0.55283241628823299</v>
      </c>
      <c r="G437" s="41">
        <f t="shared" si="141"/>
        <v>75.940000000002328</v>
      </c>
      <c r="H437" s="38">
        <f t="shared" si="142"/>
        <v>1.1014000137203883E-3</v>
      </c>
      <c r="J437" s="37">
        <v>44462</v>
      </c>
      <c r="K437" s="3">
        <v>23389.14</v>
      </c>
      <c r="L437" s="58">
        <v>16400</v>
      </c>
      <c r="M437" s="43">
        <f t="shared" si="144"/>
        <v>6989.1399999999994</v>
      </c>
      <c r="N437" s="38">
        <f t="shared" si="135"/>
        <v>0.42616707317073166</v>
      </c>
      <c r="O437" s="43">
        <f>K437-K436</f>
        <v>25.169999999998254</v>
      </c>
      <c r="P437" s="38">
        <f>K437/K436-1</f>
        <v>1.0772997910886151E-3</v>
      </c>
      <c r="R437" s="37">
        <v>44462</v>
      </c>
      <c r="S437" s="103"/>
      <c r="T437" s="101"/>
      <c r="U437" s="100"/>
      <c r="V437" s="102"/>
      <c r="W437" s="100"/>
      <c r="X437" s="102"/>
      <c r="Z437" s="37">
        <v>44462</v>
      </c>
      <c r="AA437" s="3">
        <f t="shared" si="134"/>
        <v>92413.69</v>
      </c>
      <c r="AB437" s="43">
        <f>D437+L437</f>
        <v>60850.74</v>
      </c>
      <c r="AC437" s="3">
        <f t="shared" si="143"/>
        <v>31562.950000000004</v>
      </c>
      <c r="AD437" s="38">
        <f t="shared" si="139"/>
        <v>0.5186945959901228</v>
      </c>
      <c r="AE437" s="3">
        <f>AA437-AA436</f>
        <v>101.11000000000058</v>
      </c>
      <c r="AF437" s="38">
        <f>(AA437)/AA436-1</f>
        <v>1.095300337180527E-3</v>
      </c>
      <c r="AG437" s="75"/>
      <c r="AH437" s="75"/>
    </row>
    <row r="438" spans="1:34" x14ac:dyDescent="0.45">
      <c r="A438" s="37">
        <v>44463</v>
      </c>
      <c r="B438" s="3">
        <v>69058.399999999994</v>
      </c>
      <c r="C438" s="3">
        <v>45825.15</v>
      </c>
      <c r="D438" s="3">
        <v>44450.74</v>
      </c>
      <c r="E438" s="3">
        <f t="shared" si="132"/>
        <v>24607.659999999996</v>
      </c>
      <c r="F438" s="38">
        <f t="shared" si="133"/>
        <v>0.55359393341933116</v>
      </c>
      <c r="G438" s="41">
        <f t="shared" si="141"/>
        <v>33.849999999991269</v>
      </c>
      <c r="H438" s="38">
        <f t="shared" si="142"/>
        <v>4.9040522538712494E-4</v>
      </c>
      <c r="J438" s="37">
        <v>44463</v>
      </c>
      <c r="K438" s="3">
        <v>23400.13</v>
      </c>
      <c r="L438" s="58">
        <v>16400</v>
      </c>
      <c r="M438" s="43">
        <f t="shared" si="144"/>
        <v>7000.130000000001</v>
      </c>
      <c r="N438" s="38">
        <f t="shared" si="135"/>
        <v>0.42683719512195117</v>
      </c>
      <c r="O438" s="43">
        <f>K438-K437</f>
        <v>10.990000000001601</v>
      </c>
      <c r="P438" s="38">
        <f>K438/K437-1</f>
        <v>4.6987619040295137E-4</v>
      </c>
      <c r="R438" s="37">
        <v>44463</v>
      </c>
      <c r="S438" s="103"/>
      <c r="T438" s="101"/>
      <c r="U438" s="100"/>
      <c r="V438" s="102"/>
      <c r="W438" s="100"/>
      <c r="X438" s="102"/>
      <c r="Z438" s="37">
        <v>44463</v>
      </c>
      <c r="AA438" s="3">
        <f t="shared" si="134"/>
        <v>92458.53</v>
      </c>
      <c r="AB438" s="43">
        <f>D438+L438</f>
        <v>60850.74</v>
      </c>
      <c r="AC438" s="3">
        <f t="shared" si="143"/>
        <v>31607.789999999997</v>
      </c>
      <c r="AD438" s="38">
        <f t="shared" si="139"/>
        <v>0.51943148103046899</v>
      </c>
      <c r="AE438" s="3">
        <f>AA438-AA437</f>
        <v>44.839999999996508</v>
      </c>
      <c r="AF438" s="38">
        <f>(AA438)/AA437-1</f>
        <v>4.8520949655839196E-4</v>
      </c>
      <c r="AG438" s="75"/>
      <c r="AH438" s="75"/>
    </row>
    <row r="439" spans="1:34" x14ac:dyDescent="0.45">
      <c r="A439" s="37">
        <v>44466</v>
      </c>
      <c r="B439" s="3">
        <v>68345.84</v>
      </c>
      <c r="C439" s="3">
        <v>45825.15</v>
      </c>
      <c r="D439" s="3">
        <v>44450.74</v>
      </c>
      <c r="E439" s="3">
        <f t="shared" si="132"/>
        <v>23895.1</v>
      </c>
      <c r="F439" s="38">
        <f t="shared" si="133"/>
        <v>0.53756360411547699</v>
      </c>
      <c r="G439" s="41">
        <f t="shared" ref="G439:G470" si="145">B439-B438</f>
        <v>-712.55999999999767</v>
      </c>
      <c r="H439" s="38">
        <f t="shared" ref="H439:H470" si="146">(B439)/B438-1</f>
        <v>-1.0318223416702299E-2</v>
      </c>
      <c r="J439" s="37">
        <v>44466</v>
      </c>
      <c r="K439" s="3">
        <v>23157.02</v>
      </c>
      <c r="L439" s="58">
        <v>16400</v>
      </c>
      <c r="M439" s="43">
        <f t="shared" si="144"/>
        <v>6757.02</v>
      </c>
      <c r="N439" s="38">
        <f t="shared" si="135"/>
        <v>0.41201341463414631</v>
      </c>
      <c r="O439" s="43">
        <f>K439-K438</f>
        <v>-243.11000000000058</v>
      </c>
      <c r="P439" s="38">
        <f>K439/K438-1</f>
        <v>-1.0389258521213418E-2</v>
      </c>
      <c r="R439" s="37">
        <v>44466</v>
      </c>
      <c r="S439" s="103"/>
      <c r="T439" s="101"/>
      <c r="U439" s="100"/>
      <c r="V439" s="102"/>
      <c r="W439" s="100"/>
      <c r="X439" s="102"/>
      <c r="Z439" s="37">
        <v>44466</v>
      </c>
      <c r="AA439" s="3">
        <f t="shared" si="134"/>
        <v>91502.86</v>
      </c>
      <c r="AB439" s="43">
        <f>D439+L439</f>
        <v>60850.74</v>
      </c>
      <c r="AC439" s="3">
        <f t="shared" si="143"/>
        <v>30652.12</v>
      </c>
      <c r="AD439" s="38">
        <f t="shared" si="139"/>
        <v>0.50372633101914621</v>
      </c>
      <c r="AE439" s="3">
        <f>AA439-AA438</f>
        <v>-955.66999999999825</v>
      </c>
      <c r="AF439" s="38">
        <f>(AA439)/AA438-1</f>
        <v>-1.033620153813819E-2</v>
      </c>
      <c r="AG439" s="75"/>
      <c r="AH439" s="75"/>
    </row>
    <row r="440" spans="1:34" x14ac:dyDescent="0.45">
      <c r="A440" s="37">
        <v>44467</v>
      </c>
      <c r="B440" s="3">
        <v>66650.5</v>
      </c>
      <c r="C440" s="3">
        <v>45825.15</v>
      </c>
      <c r="D440" s="3">
        <v>44450.74</v>
      </c>
      <c r="E440" s="3">
        <f t="shared" si="132"/>
        <v>22199.760000000002</v>
      </c>
      <c r="F440" s="38">
        <f t="shared" si="133"/>
        <v>0.4994238566107112</v>
      </c>
      <c r="G440" s="41">
        <f t="shared" si="145"/>
        <v>-1695.3399999999965</v>
      </c>
      <c r="H440" s="38">
        <f t="shared" si="146"/>
        <v>-2.4805313681125263E-2</v>
      </c>
      <c r="J440" s="37">
        <v>44467</v>
      </c>
      <c r="K440" s="3">
        <v>22582.09</v>
      </c>
      <c r="L440" s="58">
        <v>16400</v>
      </c>
      <c r="M440" s="43">
        <f t="shared" si="144"/>
        <v>6182.09</v>
      </c>
      <c r="N440" s="38">
        <f t="shared" si="135"/>
        <v>0.3769567073170732</v>
      </c>
      <c r="O440" s="43">
        <f>K440-K439</f>
        <v>-574.93000000000029</v>
      </c>
      <c r="P440" s="38">
        <f>K440/K439-1</f>
        <v>-2.4827460528168199E-2</v>
      </c>
      <c r="R440" s="37">
        <v>44467</v>
      </c>
      <c r="S440" s="103"/>
      <c r="T440" s="101"/>
      <c r="U440" s="100"/>
      <c r="V440" s="102"/>
      <c r="W440" s="100"/>
      <c r="X440" s="102"/>
      <c r="Z440" s="37">
        <v>44467</v>
      </c>
      <c r="AA440" s="3">
        <f t="shared" si="134"/>
        <v>89232.59</v>
      </c>
      <c r="AB440" s="43">
        <f>D440+L440</f>
        <v>60850.74</v>
      </c>
      <c r="AC440" s="3">
        <f t="shared" si="143"/>
        <v>28381.850000000002</v>
      </c>
      <c r="AD440" s="38">
        <f t="shared" si="139"/>
        <v>0.46641749960641388</v>
      </c>
      <c r="AE440" s="3">
        <f>AA440-AA439</f>
        <v>-2270.2700000000041</v>
      </c>
      <c r="AF440" s="38">
        <f>(AA440)/AA439-1</f>
        <v>-2.4810918478395116E-2</v>
      </c>
      <c r="AG440" s="75"/>
      <c r="AH440" s="75"/>
    </row>
    <row r="441" spans="1:34" x14ac:dyDescent="0.45">
      <c r="A441" s="37">
        <v>44468</v>
      </c>
      <c r="B441" s="3">
        <v>67009.23</v>
      </c>
      <c r="C441" s="3">
        <v>45825.15</v>
      </c>
      <c r="D441" s="3">
        <v>44450.74</v>
      </c>
      <c r="E441" s="3">
        <f t="shared" si="132"/>
        <v>22558.489999999998</v>
      </c>
      <c r="F441" s="38">
        <f t="shared" si="133"/>
        <v>0.50749413845528779</v>
      </c>
      <c r="G441" s="41">
        <f t="shared" si="145"/>
        <v>358.72999999999593</v>
      </c>
      <c r="H441" s="38">
        <f t="shared" si="146"/>
        <v>5.3822551968851773E-3</v>
      </c>
      <c r="J441" s="37">
        <v>44468</v>
      </c>
      <c r="K441" s="3">
        <v>22903.119999999999</v>
      </c>
      <c r="L441" s="57">
        <f>L440+200</f>
        <v>16600</v>
      </c>
      <c r="M441" s="43">
        <f t="shared" si="144"/>
        <v>6303.119999999999</v>
      </c>
      <c r="N441" s="38">
        <f t="shared" si="135"/>
        <v>0.37970602409638543</v>
      </c>
      <c r="O441" s="50">
        <f>K441-K440-200</f>
        <v>121.02999999999884</v>
      </c>
      <c r="P441" s="51">
        <f>(K441-200)/K440-1</f>
        <v>5.3595570649129787E-3</v>
      </c>
      <c r="R441" s="37">
        <v>44468</v>
      </c>
      <c r="S441" s="103"/>
      <c r="T441" s="101"/>
      <c r="U441" s="100"/>
      <c r="V441" s="102"/>
      <c r="W441" s="100"/>
      <c r="X441" s="102"/>
      <c r="Z441" s="37">
        <v>44468</v>
      </c>
      <c r="AA441" s="3">
        <f t="shared" si="134"/>
        <v>89912.349999999991</v>
      </c>
      <c r="AB441" s="50">
        <f>AB440+200</f>
        <v>61050.74</v>
      </c>
      <c r="AC441" s="3">
        <f t="shared" si="143"/>
        <v>28861.609999999997</v>
      </c>
      <c r="AD441" s="38">
        <f t="shared" si="139"/>
        <v>0.47274791427589569</v>
      </c>
      <c r="AE441" s="50">
        <f>AA441-AA440-200</f>
        <v>479.75999999999476</v>
      </c>
      <c r="AF441" s="51">
        <f>(AA441-200)/AA440-1</f>
        <v>5.3765109810215428E-3</v>
      </c>
    </row>
    <row r="442" spans="1:34" x14ac:dyDescent="0.45">
      <c r="A442" s="37">
        <v>44469</v>
      </c>
      <c r="B442" s="3">
        <v>66242.28</v>
      </c>
      <c r="C442" s="3">
        <v>45825.15</v>
      </c>
      <c r="D442" s="3">
        <v>44450.74</v>
      </c>
      <c r="E442" s="3">
        <f t="shared" si="132"/>
        <v>21791.54</v>
      </c>
      <c r="F442" s="38">
        <f t="shared" si="133"/>
        <v>0.49024020747461128</v>
      </c>
      <c r="G442" s="41">
        <f t="shared" si="145"/>
        <v>-766.94999999999709</v>
      </c>
      <c r="H442" s="38">
        <f t="shared" si="146"/>
        <v>-1.1445438188142143E-2</v>
      </c>
      <c r="J442" s="37">
        <v>44469</v>
      </c>
      <c r="K442" s="3">
        <v>22640.49</v>
      </c>
      <c r="L442" s="58">
        <v>16600</v>
      </c>
      <c r="M442" s="43">
        <f t="shared" si="144"/>
        <v>6040.4900000000016</v>
      </c>
      <c r="N442" s="38">
        <f t="shared" si="135"/>
        <v>0.36388493975903624</v>
      </c>
      <c r="O442" s="43">
        <f t="shared" ref="O442:O448" si="147">K442-K441</f>
        <v>-262.62999999999738</v>
      </c>
      <c r="P442" s="38">
        <f t="shared" ref="P442:P448" si="148">K442/K441-1</f>
        <v>-1.1466996636266047E-2</v>
      </c>
      <c r="R442" s="37">
        <v>44469</v>
      </c>
      <c r="S442" s="103"/>
      <c r="T442" s="101"/>
      <c r="U442" s="100"/>
      <c r="V442" s="102"/>
      <c r="W442" s="100"/>
      <c r="X442" s="102"/>
      <c r="Z442" s="37">
        <v>44469</v>
      </c>
      <c r="AA442" s="3">
        <f t="shared" si="134"/>
        <v>88882.77</v>
      </c>
      <c r="AB442" s="43">
        <f>D442+L442</f>
        <v>61050.74</v>
      </c>
      <c r="AC442" s="3">
        <f t="shared" si="143"/>
        <v>27832.030000000002</v>
      </c>
      <c r="AD442" s="38">
        <f t="shared" si="139"/>
        <v>0.45588358142751439</v>
      </c>
      <c r="AE442" s="3">
        <f t="shared" ref="AE442:AE448" si="149">AA442-AA441</f>
        <v>-1029.5799999999872</v>
      </c>
      <c r="AF442" s="38">
        <f t="shared" ref="AF442:AF448" si="150">(AA442)/AA441-1</f>
        <v>-1.1450929710990598E-2</v>
      </c>
      <c r="AG442" s="75"/>
      <c r="AH442" s="75"/>
    </row>
    <row r="443" spans="1:34" x14ac:dyDescent="0.45">
      <c r="A443" s="37">
        <v>44470</v>
      </c>
      <c r="B443" s="3">
        <v>66534.47</v>
      </c>
      <c r="C443" s="3">
        <v>45825.15</v>
      </c>
      <c r="D443" s="3">
        <v>44450.74</v>
      </c>
      <c r="E443" s="3">
        <f t="shared" si="132"/>
        <v>22083.730000000003</v>
      </c>
      <c r="F443" s="38">
        <f t="shared" si="133"/>
        <v>0.49681355136044991</v>
      </c>
      <c r="G443" s="41">
        <f t="shared" si="145"/>
        <v>292.19000000000233</v>
      </c>
      <c r="H443" s="38">
        <f t="shared" si="146"/>
        <v>4.4109290924165823E-3</v>
      </c>
      <c r="J443" s="37">
        <v>44470</v>
      </c>
      <c r="K443" s="3">
        <v>22739.83</v>
      </c>
      <c r="L443" s="58">
        <v>16600</v>
      </c>
      <c r="M443" s="43">
        <f t="shared" si="144"/>
        <v>6139.8300000000017</v>
      </c>
      <c r="N443" s="38">
        <f t="shared" si="135"/>
        <v>0.36986927710843376</v>
      </c>
      <c r="O443" s="43">
        <f t="shared" si="147"/>
        <v>99.340000000000146</v>
      </c>
      <c r="P443" s="38">
        <f t="shared" si="148"/>
        <v>4.3877142234995947E-3</v>
      </c>
      <c r="R443" s="37">
        <v>44470</v>
      </c>
      <c r="S443" s="103"/>
      <c r="T443" s="101"/>
      <c r="U443" s="100"/>
      <c r="V443" s="102"/>
      <c r="W443" s="100"/>
      <c r="X443" s="102"/>
      <c r="Z443" s="37">
        <v>44470</v>
      </c>
      <c r="AA443" s="3">
        <f t="shared" si="134"/>
        <v>89274.3</v>
      </c>
      <c r="AB443" s="43">
        <f>D443+L443</f>
        <v>61050.74</v>
      </c>
      <c r="AC443" s="3">
        <f t="shared" si="143"/>
        <v>28223.560000000005</v>
      </c>
      <c r="AD443" s="38">
        <f t="shared" si="139"/>
        <v>0.46229677150514492</v>
      </c>
      <c r="AE443" s="3">
        <f t="shared" si="149"/>
        <v>391.52999999999884</v>
      </c>
      <c r="AF443" s="38">
        <f t="shared" si="150"/>
        <v>4.4050157302704118E-3</v>
      </c>
      <c r="AG443" s="75"/>
      <c r="AH443" s="75"/>
    </row>
    <row r="444" spans="1:34" x14ac:dyDescent="0.45">
      <c r="A444" s="37">
        <v>44473</v>
      </c>
      <c r="B444" s="3">
        <v>64824.23</v>
      </c>
      <c r="C444" s="3">
        <v>45825.15</v>
      </c>
      <c r="D444" s="3">
        <v>44450.74</v>
      </c>
      <c r="E444" s="3">
        <f t="shared" si="132"/>
        <v>20373.490000000005</v>
      </c>
      <c r="F444" s="38">
        <f t="shared" si="133"/>
        <v>0.45833860133712068</v>
      </c>
      <c r="G444" s="41">
        <f t="shared" si="145"/>
        <v>-1710.239999999998</v>
      </c>
      <c r="H444" s="38">
        <f t="shared" si="146"/>
        <v>-2.5704570878824162E-2</v>
      </c>
      <c r="J444" s="37">
        <v>44473</v>
      </c>
      <c r="K444" s="3">
        <v>22153.77</v>
      </c>
      <c r="L444" s="58">
        <v>16600</v>
      </c>
      <c r="M444" s="43">
        <f t="shared" si="144"/>
        <v>5553.77</v>
      </c>
      <c r="N444" s="38">
        <f t="shared" si="135"/>
        <v>0.33456445783132538</v>
      </c>
      <c r="O444" s="43">
        <f t="shared" si="147"/>
        <v>-586.06000000000131</v>
      </c>
      <c r="P444" s="38">
        <f t="shared" si="148"/>
        <v>-2.5772400233423087E-2</v>
      </c>
      <c r="R444" s="37">
        <v>44473</v>
      </c>
      <c r="S444" s="103"/>
      <c r="T444" s="101"/>
      <c r="U444" s="100"/>
      <c r="V444" s="102"/>
      <c r="W444" s="100"/>
      <c r="X444" s="102"/>
      <c r="Z444" s="37">
        <v>44473</v>
      </c>
      <c r="AA444" s="3">
        <f t="shared" si="134"/>
        <v>86978</v>
      </c>
      <c r="AB444" s="43">
        <f>D444+L444</f>
        <v>61050.74</v>
      </c>
      <c r="AC444" s="3">
        <f t="shared" si="143"/>
        <v>25927.260000000006</v>
      </c>
      <c r="AD444" s="38">
        <f t="shared" si="139"/>
        <v>0.42468379580657012</v>
      </c>
      <c r="AE444" s="3">
        <f t="shared" si="149"/>
        <v>-2296.3000000000029</v>
      </c>
      <c r="AF444" s="38">
        <f t="shared" si="150"/>
        <v>-2.5721848281084259E-2</v>
      </c>
      <c r="AG444" s="75"/>
      <c r="AH444" s="75"/>
    </row>
    <row r="445" spans="1:34" x14ac:dyDescent="0.45">
      <c r="A445" s="37">
        <v>44474</v>
      </c>
      <c r="B445" s="3">
        <v>65711.539999999994</v>
      </c>
      <c r="C445" s="3">
        <v>45825.15</v>
      </c>
      <c r="D445" s="3">
        <v>44450.74</v>
      </c>
      <c r="E445" s="3">
        <f t="shared" si="132"/>
        <v>21260.799999999996</v>
      </c>
      <c r="F445" s="38">
        <f t="shared" si="133"/>
        <v>0.47830024876976163</v>
      </c>
      <c r="G445" s="41">
        <f t="shared" si="145"/>
        <v>887.3099999999904</v>
      </c>
      <c r="H445" s="38">
        <f t="shared" si="146"/>
        <v>1.3687937365395531E-2</v>
      </c>
      <c r="J445" s="37">
        <v>44474</v>
      </c>
      <c r="K445" s="3">
        <v>22456.45</v>
      </c>
      <c r="L445" s="58">
        <v>16600</v>
      </c>
      <c r="M445" s="43">
        <f t="shared" si="144"/>
        <v>5856.4500000000007</v>
      </c>
      <c r="N445" s="38">
        <f t="shared" si="135"/>
        <v>0.35279819277108437</v>
      </c>
      <c r="O445" s="43">
        <f t="shared" si="147"/>
        <v>302.68000000000029</v>
      </c>
      <c r="P445" s="38">
        <f t="shared" si="148"/>
        <v>1.3662685854371581E-2</v>
      </c>
      <c r="R445" s="37">
        <v>44474</v>
      </c>
      <c r="S445" s="103"/>
      <c r="T445" s="101"/>
      <c r="U445" s="100"/>
      <c r="V445" s="102"/>
      <c r="W445" s="100"/>
      <c r="X445" s="102"/>
      <c r="Z445" s="37">
        <v>44474</v>
      </c>
      <c r="AA445" s="3">
        <f t="shared" si="134"/>
        <v>88167.989999999991</v>
      </c>
      <c r="AB445" s="43">
        <f>D445+L445</f>
        <v>61050.74</v>
      </c>
      <c r="AC445" s="3">
        <f t="shared" si="143"/>
        <v>27117.249999999996</v>
      </c>
      <c r="AD445" s="38">
        <f t="shared" si="139"/>
        <v>0.44417561523414784</v>
      </c>
      <c r="AE445" s="3">
        <f t="shared" si="149"/>
        <v>1189.9899999999907</v>
      </c>
      <c r="AF445" s="38">
        <f t="shared" si="150"/>
        <v>1.3681505668099891E-2</v>
      </c>
      <c r="AG445" s="75"/>
      <c r="AH445" s="75"/>
    </row>
    <row r="446" spans="1:34" x14ac:dyDescent="0.45">
      <c r="A446" s="37">
        <v>44475</v>
      </c>
      <c r="B446" s="3">
        <v>66189.210000000006</v>
      </c>
      <c r="C446" s="3">
        <v>45825.15</v>
      </c>
      <c r="D446" s="3">
        <v>44450.74</v>
      </c>
      <c r="E446" s="3">
        <f t="shared" si="132"/>
        <v>21738.470000000008</v>
      </c>
      <c r="F446" s="38">
        <f t="shared" si="133"/>
        <v>0.48904630159137974</v>
      </c>
      <c r="G446" s="41">
        <f t="shared" si="145"/>
        <v>477.67000000001281</v>
      </c>
      <c r="H446" s="38">
        <f t="shared" si="146"/>
        <v>7.2691950302794517E-3</v>
      </c>
      <c r="J446" s="37">
        <v>44475</v>
      </c>
      <c r="K446" s="3">
        <v>22819.17</v>
      </c>
      <c r="L446" s="57">
        <f>L445+200</f>
        <v>16800</v>
      </c>
      <c r="M446" s="43">
        <f>K446-L446</f>
        <v>6019.1699999999983</v>
      </c>
      <c r="N446" s="38">
        <f t="shared" si="135"/>
        <v>0.35828392857142854</v>
      </c>
      <c r="O446" s="50">
        <f>K446-K445-200</f>
        <v>162.71999999999753</v>
      </c>
      <c r="P446" s="51">
        <f>(K446-200)/K445-1</f>
        <v>7.2460250841070994E-3</v>
      </c>
      <c r="R446" s="37">
        <v>44475</v>
      </c>
      <c r="S446" s="103"/>
      <c r="T446" s="101"/>
      <c r="U446" s="100"/>
      <c r="V446" s="102"/>
      <c r="W446" s="100"/>
      <c r="X446" s="102"/>
      <c r="Z446" s="37">
        <v>44475</v>
      </c>
      <c r="AA446" s="3">
        <f t="shared" si="134"/>
        <v>89008.38</v>
      </c>
      <c r="AB446" s="50">
        <f>AB445+200</f>
        <v>61250.74</v>
      </c>
      <c r="AC446" s="3">
        <f t="shared" si="143"/>
        <v>27757.640000000007</v>
      </c>
      <c r="AD446" s="38">
        <f t="shared" si="139"/>
        <v>0.45318048402354005</v>
      </c>
      <c r="AE446" s="50">
        <f>AA446-AA445-200</f>
        <v>640.39000000001397</v>
      </c>
      <c r="AF446" s="51">
        <f>(AA446-200)/AA445-1</f>
        <v>7.2632936284473537E-3</v>
      </c>
      <c r="AG446" s="75"/>
      <c r="AH446" s="75"/>
    </row>
    <row r="447" spans="1:34" x14ac:dyDescent="0.45">
      <c r="A447" s="37">
        <v>44476</v>
      </c>
      <c r="B447" s="3">
        <v>66533.72</v>
      </c>
      <c r="C447" s="3">
        <v>45825.15</v>
      </c>
      <c r="D447" s="3">
        <v>44450.74</v>
      </c>
      <c r="E447" s="3">
        <f t="shared" si="132"/>
        <v>22082.980000000003</v>
      </c>
      <c r="F447" s="38">
        <f t="shared" si="133"/>
        <v>0.49679667875045519</v>
      </c>
      <c r="G447" s="41">
        <f t="shared" si="145"/>
        <v>344.50999999999476</v>
      </c>
      <c r="H447" s="38">
        <f t="shared" si="146"/>
        <v>5.2049269057599101E-3</v>
      </c>
      <c r="J447" s="37">
        <v>44476</v>
      </c>
      <c r="K447" s="3">
        <v>22937.51</v>
      </c>
      <c r="L447" s="58">
        <v>16800</v>
      </c>
      <c r="M447" s="43">
        <f t="shared" si="144"/>
        <v>6137.5099999999984</v>
      </c>
      <c r="N447" s="38">
        <f t="shared" si="135"/>
        <v>0.36532797619047619</v>
      </c>
      <c r="O447" s="43">
        <f t="shared" si="147"/>
        <v>118.34000000000015</v>
      </c>
      <c r="P447" s="38">
        <f t="shared" si="148"/>
        <v>5.1859905509270554E-3</v>
      </c>
      <c r="R447" s="37">
        <v>44476</v>
      </c>
      <c r="S447" s="103"/>
      <c r="T447" s="101"/>
      <c r="U447" s="100"/>
      <c r="V447" s="102"/>
      <c r="W447" s="100"/>
      <c r="X447" s="102"/>
      <c r="Z447" s="37">
        <v>44476</v>
      </c>
      <c r="AA447" s="3">
        <f t="shared" si="134"/>
        <v>89471.23</v>
      </c>
      <c r="AB447" s="43">
        <f>D447+L447</f>
        <v>61250.74</v>
      </c>
      <c r="AC447" s="3">
        <f t="shared" si="143"/>
        <v>28220.49</v>
      </c>
      <c r="AD447" s="38">
        <f t="shared" si="139"/>
        <v>0.46073712742082784</v>
      </c>
      <c r="AE447" s="3">
        <f t="shared" si="149"/>
        <v>462.84999999999127</v>
      </c>
      <c r="AF447" s="38">
        <f t="shared" si="150"/>
        <v>5.2000721729794641E-3</v>
      </c>
      <c r="AG447" s="75"/>
      <c r="AH447" s="75"/>
    </row>
    <row r="448" spans="1:34" x14ac:dyDescent="0.45">
      <c r="A448" s="37">
        <v>44477</v>
      </c>
      <c r="B448" s="3">
        <v>65813.759999999995</v>
      </c>
      <c r="C448" s="3">
        <v>45825.15</v>
      </c>
      <c r="D448" s="3">
        <v>44450.74</v>
      </c>
      <c r="E448" s="3">
        <f t="shared" si="132"/>
        <v>21363.019999999997</v>
      </c>
      <c r="F448" s="38">
        <f t="shared" si="133"/>
        <v>0.48059987302798546</v>
      </c>
      <c r="G448" s="41">
        <f t="shared" si="145"/>
        <v>-719.9600000000064</v>
      </c>
      <c r="H448" s="38">
        <f t="shared" si="146"/>
        <v>-1.0820979196714209E-2</v>
      </c>
      <c r="J448" s="37">
        <v>44477</v>
      </c>
      <c r="K448" s="3">
        <v>22688.71</v>
      </c>
      <c r="L448" s="58">
        <v>16800</v>
      </c>
      <c r="M448" s="43">
        <f t="shared" si="144"/>
        <v>5888.7099999999991</v>
      </c>
      <c r="N448" s="38">
        <f t="shared" si="135"/>
        <v>0.35051845238095236</v>
      </c>
      <c r="O448" s="43">
        <f t="shared" si="147"/>
        <v>-248.79999999999927</v>
      </c>
      <c r="P448" s="38">
        <f t="shared" si="148"/>
        <v>-1.0846861756136583E-2</v>
      </c>
      <c r="R448" s="37">
        <v>44477</v>
      </c>
      <c r="S448" s="103"/>
      <c r="T448" s="101"/>
      <c r="U448" s="100"/>
      <c r="V448" s="102"/>
      <c r="W448" s="100"/>
      <c r="X448" s="102"/>
      <c r="Z448" s="37">
        <v>44477</v>
      </c>
      <c r="AA448" s="3">
        <f t="shared" si="134"/>
        <v>88502.47</v>
      </c>
      <c r="AB448" s="43">
        <f>D448+L448</f>
        <v>61250.74</v>
      </c>
      <c r="AC448" s="3">
        <f t="shared" si="143"/>
        <v>27251.729999999996</v>
      </c>
      <c r="AD448" s="38">
        <f t="shared" si="139"/>
        <v>0.44492082871162064</v>
      </c>
      <c r="AE448" s="3">
        <f t="shared" si="149"/>
        <v>-968.75999999999476</v>
      </c>
      <c r="AF448" s="38">
        <f t="shared" si="150"/>
        <v>-1.08276146421592E-2</v>
      </c>
      <c r="AG448" s="75"/>
      <c r="AH448" s="75"/>
    </row>
    <row r="449" spans="1:34" x14ac:dyDescent="0.45">
      <c r="A449" s="37">
        <v>44480</v>
      </c>
      <c r="B449" s="3">
        <v>65813.759999999995</v>
      </c>
      <c r="C449" s="3">
        <v>45825.15</v>
      </c>
      <c r="D449" s="3">
        <v>44450.74</v>
      </c>
      <c r="E449" s="3">
        <f t="shared" si="132"/>
        <v>21363.019999999997</v>
      </c>
      <c r="F449" s="38">
        <f t="shared" si="133"/>
        <v>0.48059987302798546</v>
      </c>
      <c r="G449" s="41">
        <f t="shared" si="145"/>
        <v>0</v>
      </c>
      <c r="H449" s="38">
        <f t="shared" si="146"/>
        <v>0</v>
      </c>
      <c r="J449" s="37">
        <v>44480</v>
      </c>
      <c r="K449" s="3">
        <v>22688.71</v>
      </c>
      <c r="L449" s="58">
        <v>16800</v>
      </c>
      <c r="M449" s="43">
        <f t="shared" ref="M449:M487" si="151">K449-L449</f>
        <v>5888.7099999999991</v>
      </c>
      <c r="N449" s="38">
        <f t="shared" si="135"/>
        <v>0.35051845238095236</v>
      </c>
      <c r="O449" s="43">
        <f>K449-K448</f>
        <v>0</v>
      </c>
      <c r="P449" s="38">
        <f>K449/K448-1</f>
        <v>0</v>
      </c>
      <c r="R449" s="37">
        <v>44480</v>
      </c>
      <c r="S449" s="103"/>
      <c r="T449" s="101"/>
      <c r="U449" s="100"/>
      <c r="V449" s="102"/>
      <c r="W449" s="100"/>
      <c r="X449" s="102"/>
      <c r="Z449" s="37">
        <v>44480</v>
      </c>
      <c r="AA449" s="3">
        <f t="shared" si="134"/>
        <v>88502.47</v>
      </c>
      <c r="AB449" s="43">
        <f>D449+L449</f>
        <v>61250.74</v>
      </c>
      <c r="AC449" s="3">
        <f t="shared" si="143"/>
        <v>27251.729999999996</v>
      </c>
      <c r="AD449" s="38">
        <f t="shared" si="139"/>
        <v>0.44492082871162064</v>
      </c>
      <c r="AE449" s="3">
        <f>AA449-AA448</f>
        <v>0</v>
      </c>
      <c r="AF449" s="38">
        <f>(AA449)/AA448-1</f>
        <v>0</v>
      </c>
      <c r="AG449" s="75"/>
      <c r="AH449" s="75"/>
    </row>
    <row r="450" spans="1:34" x14ac:dyDescent="0.45">
      <c r="A450" s="37">
        <v>44481</v>
      </c>
      <c r="B450" s="3">
        <v>65050.47</v>
      </c>
      <c r="C450" s="3">
        <v>45825.15</v>
      </c>
      <c r="D450" s="3">
        <v>44450.74</v>
      </c>
      <c r="E450" s="3">
        <f t="shared" si="132"/>
        <v>20599.730000000003</v>
      </c>
      <c r="F450" s="38">
        <f t="shared" si="133"/>
        <v>0.46342828038408368</v>
      </c>
      <c r="G450" s="41">
        <f t="shared" si="145"/>
        <v>-763.2899999999936</v>
      </c>
      <c r="H450" s="38">
        <f t="shared" si="146"/>
        <v>-1.1597726676002007E-2</v>
      </c>
      <c r="J450" s="37">
        <v>44481</v>
      </c>
      <c r="K450" s="3">
        <v>22423.54</v>
      </c>
      <c r="L450" s="58">
        <v>16800</v>
      </c>
      <c r="M450" s="43">
        <f t="shared" si="151"/>
        <v>5623.5400000000009</v>
      </c>
      <c r="N450" s="38">
        <f t="shared" si="135"/>
        <v>0.33473452380952384</v>
      </c>
      <c r="O450" s="43">
        <f>K450-K449</f>
        <v>-265.16999999999825</v>
      </c>
      <c r="P450" s="38">
        <f>K450/K449-1</f>
        <v>-1.1687310561067532E-2</v>
      </c>
      <c r="R450" s="37">
        <v>44481</v>
      </c>
      <c r="S450" s="103"/>
      <c r="T450" s="101"/>
      <c r="U450" s="100"/>
      <c r="V450" s="102"/>
      <c r="W450" s="100"/>
      <c r="X450" s="102"/>
      <c r="Z450" s="37">
        <v>44481</v>
      </c>
      <c r="AA450" s="3">
        <f t="shared" si="134"/>
        <v>87474.010000000009</v>
      </c>
      <c r="AB450" s="43">
        <f>D450+L450</f>
        <v>61250.74</v>
      </c>
      <c r="AC450" s="3">
        <f t="shared" si="143"/>
        <v>26223.270000000004</v>
      </c>
      <c r="AD450" s="38">
        <f t="shared" si="139"/>
        <v>0.42812984790061326</v>
      </c>
      <c r="AE450" s="3">
        <f>AA450-AA449</f>
        <v>-1028.4599999999919</v>
      </c>
      <c r="AF450" s="38">
        <f>(AA450)/AA449-1</f>
        <v>-1.1620692620217143E-2</v>
      </c>
      <c r="AG450" s="75"/>
      <c r="AH450" s="75"/>
    </row>
    <row r="451" spans="1:34" x14ac:dyDescent="0.45">
      <c r="A451" s="37">
        <v>44482</v>
      </c>
      <c r="B451" s="3">
        <v>65451.040000000001</v>
      </c>
      <c r="C451" s="3">
        <v>45825.15</v>
      </c>
      <c r="D451" s="3">
        <v>44450.74</v>
      </c>
      <c r="E451" s="3">
        <f t="shared" si="132"/>
        <v>21000.300000000003</v>
      </c>
      <c r="F451" s="38">
        <f t="shared" si="133"/>
        <v>0.47243982889823655</v>
      </c>
      <c r="G451" s="41">
        <f t="shared" si="145"/>
        <v>400.56999999999971</v>
      </c>
      <c r="H451" s="38">
        <f t="shared" si="146"/>
        <v>6.1578340633050566E-3</v>
      </c>
      <c r="J451" s="37">
        <v>44482</v>
      </c>
      <c r="K451" s="3">
        <v>22761.43</v>
      </c>
      <c r="L451" s="57">
        <f>L450+200</f>
        <v>17000</v>
      </c>
      <c r="M451" s="43">
        <f t="shared" si="151"/>
        <v>5761.43</v>
      </c>
      <c r="N451" s="38">
        <f t="shared" si="135"/>
        <v>0.33890764705882348</v>
      </c>
      <c r="O451" s="50">
        <f>K451-K450-200</f>
        <v>137.88999999999942</v>
      </c>
      <c r="P451" s="51">
        <f>(K451-200)/K450-1</f>
        <v>6.1493412726090213E-3</v>
      </c>
      <c r="R451" s="37">
        <v>44482</v>
      </c>
      <c r="S451" s="103"/>
      <c r="T451" s="101"/>
      <c r="U451" s="100"/>
      <c r="V451" s="102"/>
      <c r="W451" s="100"/>
      <c r="X451" s="102"/>
      <c r="Z451" s="37">
        <v>44482</v>
      </c>
      <c r="AA451" s="3">
        <f t="shared" si="134"/>
        <v>88212.47</v>
      </c>
      <c r="AB451" s="50">
        <f>AB450+200</f>
        <v>61450.74</v>
      </c>
      <c r="AC451" s="3">
        <f t="shared" si="143"/>
        <v>26761.730000000003</v>
      </c>
      <c r="AD451" s="38">
        <f t="shared" si="139"/>
        <v>0.4354989053020355</v>
      </c>
      <c r="AE451" s="50">
        <f>AA451-AA450-200</f>
        <v>538.45999999999185</v>
      </c>
      <c r="AF451" s="51">
        <f>(AA451-200)/AA450-1</f>
        <v>6.1556569774265935E-3</v>
      </c>
      <c r="AG451" s="75"/>
      <c r="AH451" s="75"/>
    </row>
    <row r="452" spans="1:34" x14ac:dyDescent="0.45">
      <c r="A452" s="37">
        <v>44483</v>
      </c>
      <c r="B452" s="3">
        <v>66724.02</v>
      </c>
      <c r="C452" s="3">
        <v>45825.15</v>
      </c>
      <c r="D452" s="3">
        <v>44450.74</v>
      </c>
      <c r="E452" s="3">
        <f t="shared" ref="E452:E515" si="152">B452-D452</f>
        <v>22273.280000000006</v>
      </c>
      <c r="F452" s="38">
        <f t="shared" ref="F452:F515" si="153">B452/D452-1</f>
        <v>0.50107782232646758</v>
      </c>
      <c r="G452" s="41">
        <f t="shared" si="145"/>
        <v>1272.9800000000032</v>
      </c>
      <c r="H452" s="38">
        <f t="shared" si="146"/>
        <v>1.9449347176148768E-2</v>
      </c>
      <c r="J452" s="37">
        <v>44483</v>
      </c>
      <c r="K452" s="3">
        <v>23202.720000000001</v>
      </c>
      <c r="L452" s="58">
        <v>17000</v>
      </c>
      <c r="M452" s="43">
        <f t="shared" si="151"/>
        <v>6202.7200000000012</v>
      </c>
      <c r="N452" s="38">
        <f t="shared" si="135"/>
        <v>0.36486588235294115</v>
      </c>
      <c r="O452" s="43">
        <f>K452-K451</f>
        <v>441.29000000000087</v>
      </c>
      <c r="P452" s="38">
        <f>K452/K451-1</f>
        <v>1.9387621955211154E-2</v>
      </c>
      <c r="R452" s="37">
        <v>44483</v>
      </c>
      <c r="S452" s="103"/>
      <c r="T452" s="101"/>
      <c r="U452" s="100"/>
      <c r="V452" s="102"/>
      <c r="W452" s="100"/>
      <c r="X452" s="102"/>
      <c r="Z452" s="37">
        <v>44483</v>
      </c>
      <c r="AA452" s="3">
        <f t="shared" ref="AA452:AA515" si="154">B452+K452</f>
        <v>89926.74</v>
      </c>
      <c r="AB452" s="43">
        <f>D452+L452</f>
        <v>61450.74</v>
      </c>
      <c r="AC452" s="3">
        <f t="shared" si="143"/>
        <v>28476.000000000007</v>
      </c>
      <c r="AD452" s="38">
        <f t="shared" si="139"/>
        <v>0.46339555878415806</v>
      </c>
      <c r="AE452" s="3">
        <f>AA452-AA451</f>
        <v>1714.2700000000041</v>
      </c>
      <c r="AF452" s="38">
        <f>(AA452)/AA451-1</f>
        <v>1.9433420240925203E-2</v>
      </c>
      <c r="AG452" s="75"/>
      <c r="AH452" s="75"/>
    </row>
    <row r="453" spans="1:34" x14ac:dyDescent="0.45">
      <c r="A453" s="37">
        <v>44484</v>
      </c>
      <c r="B453" s="3">
        <v>66724.02</v>
      </c>
      <c r="C453" s="3">
        <v>45825.15</v>
      </c>
      <c r="D453" s="3">
        <v>44450.74</v>
      </c>
      <c r="E453" s="3">
        <f t="shared" si="152"/>
        <v>22273.280000000006</v>
      </c>
      <c r="F453" s="38">
        <f t="shared" si="153"/>
        <v>0.50107782232646758</v>
      </c>
      <c r="G453" s="41">
        <f t="shared" si="145"/>
        <v>0</v>
      </c>
      <c r="H453" s="38">
        <f t="shared" si="146"/>
        <v>0</v>
      </c>
      <c r="J453" s="37">
        <v>44484</v>
      </c>
      <c r="K453" s="3">
        <v>23202.720000000001</v>
      </c>
      <c r="L453" s="58">
        <v>17000</v>
      </c>
      <c r="M453" s="43">
        <f t="shared" si="151"/>
        <v>6202.7200000000012</v>
      </c>
      <c r="N453" s="38">
        <f t="shared" ref="N453:N516" si="155">K453/L453-1</f>
        <v>0.36486588235294115</v>
      </c>
      <c r="O453" s="43">
        <f>K453-K452</f>
        <v>0</v>
      </c>
      <c r="P453" s="38">
        <f>K453/K452-1</f>
        <v>0</v>
      </c>
      <c r="R453" s="37">
        <v>44484</v>
      </c>
      <c r="S453" s="103"/>
      <c r="T453" s="101"/>
      <c r="U453" s="100"/>
      <c r="V453" s="102"/>
      <c r="W453" s="100"/>
      <c r="X453" s="102"/>
      <c r="Z453" s="37">
        <v>44484</v>
      </c>
      <c r="AA453" s="3">
        <f t="shared" si="154"/>
        <v>89926.74</v>
      </c>
      <c r="AB453" s="43">
        <f>D453+L453</f>
        <v>61450.74</v>
      </c>
      <c r="AC453" s="3">
        <f t="shared" si="143"/>
        <v>28476.000000000007</v>
      </c>
      <c r="AD453" s="38">
        <f t="shared" ref="AD453:AD516" si="156">(AA453)/(AB453)-1</f>
        <v>0.46339555878415806</v>
      </c>
      <c r="AE453" s="3">
        <f>AA453-AA452</f>
        <v>0</v>
      </c>
      <c r="AF453" s="38">
        <f>(AA453)/AA452-1</f>
        <v>0</v>
      </c>
      <c r="AG453" s="75"/>
      <c r="AH453" s="75"/>
    </row>
    <row r="454" spans="1:34" x14ac:dyDescent="0.45">
      <c r="A454" s="37">
        <v>44487</v>
      </c>
      <c r="B454" s="3">
        <v>67446.48</v>
      </c>
      <c r="C454" s="3">
        <v>45825.15</v>
      </c>
      <c r="D454" s="3">
        <v>44450.74</v>
      </c>
      <c r="E454" s="3">
        <f t="shared" si="152"/>
        <v>22995.739999999998</v>
      </c>
      <c r="F454" s="38">
        <f t="shared" si="153"/>
        <v>0.51733087008225276</v>
      </c>
      <c r="G454" s="41">
        <f t="shared" si="145"/>
        <v>722.45999999999185</v>
      </c>
      <c r="H454" s="38">
        <f t="shared" si="146"/>
        <v>1.0827585028599707E-2</v>
      </c>
      <c r="J454" s="37">
        <v>44487</v>
      </c>
      <c r="K454" s="3">
        <v>23452.33</v>
      </c>
      <c r="L454" s="58">
        <v>17000</v>
      </c>
      <c r="M454" s="43">
        <f t="shared" si="151"/>
        <v>6452.3300000000017</v>
      </c>
      <c r="N454" s="38">
        <f t="shared" si="155"/>
        <v>0.37954882352941177</v>
      </c>
      <c r="O454" s="43">
        <f>K454-K453</f>
        <v>249.61000000000058</v>
      </c>
      <c r="P454" s="38">
        <f>K454/K453-1</f>
        <v>1.0757790465945494E-2</v>
      </c>
      <c r="R454" s="37">
        <v>44487</v>
      </c>
      <c r="S454" s="103"/>
      <c r="T454" s="101"/>
      <c r="U454" s="100"/>
      <c r="V454" s="102"/>
      <c r="W454" s="100"/>
      <c r="X454" s="102"/>
      <c r="Z454" s="37">
        <v>44487</v>
      </c>
      <c r="AA454" s="3">
        <f t="shared" si="154"/>
        <v>90898.81</v>
      </c>
      <c r="AB454" s="43">
        <f>D454+L454</f>
        <v>61450.74</v>
      </c>
      <c r="AC454" s="3">
        <f t="shared" si="143"/>
        <v>29448.07</v>
      </c>
      <c r="AD454" s="38">
        <f t="shared" si="156"/>
        <v>0.47921424542649937</v>
      </c>
      <c r="AE454" s="3">
        <f>AA454-AA453</f>
        <v>972.06999999999243</v>
      </c>
      <c r="AF454" s="38">
        <f>(AA454)/AA453-1</f>
        <v>1.0809576773271212E-2</v>
      </c>
      <c r="AG454" s="75"/>
      <c r="AH454" s="75"/>
    </row>
    <row r="455" spans="1:34" x14ac:dyDescent="0.45">
      <c r="A455" s="37">
        <v>44488</v>
      </c>
      <c r="B455" s="3">
        <v>67849.87</v>
      </c>
      <c r="C455" s="3">
        <v>45825.15</v>
      </c>
      <c r="D455" s="3">
        <v>44450.74</v>
      </c>
      <c r="E455" s="3">
        <f t="shared" si="152"/>
        <v>23399.129999999997</v>
      </c>
      <c r="F455" s="38">
        <f t="shared" si="153"/>
        <v>0.52640585960998632</v>
      </c>
      <c r="G455" s="41">
        <f t="shared" si="145"/>
        <v>403.38999999999942</v>
      </c>
      <c r="H455" s="38">
        <f t="shared" si="146"/>
        <v>5.9808903296361127E-3</v>
      </c>
      <c r="J455" s="37">
        <v>44488</v>
      </c>
      <c r="K455" s="3">
        <v>23592.1</v>
      </c>
      <c r="L455" s="58">
        <v>17000</v>
      </c>
      <c r="M455" s="43">
        <f t="shared" si="151"/>
        <v>6592.0999999999985</v>
      </c>
      <c r="N455" s="38">
        <f t="shared" si="155"/>
        <v>0.38777058823529398</v>
      </c>
      <c r="O455" s="43">
        <f>K455-K454</f>
        <v>139.7699999999968</v>
      </c>
      <c r="P455" s="38">
        <f>K455/K454-1</f>
        <v>5.9597489886931143E-3</v>
      </c>
      <c r="R455" s="37">
        <v>44488</v>
      </c>
      <c r="S455" s="103"/>
      <c r="T455" s="101"/>
      <c r="U455" s="100"/>
      <c r="V455" s="102"/>
      <c r="W455" s="100"/>
      <c r="X455" s="102"/>
      <c r="Z455" s="37">
        <v>44488</v>
      </c>
      <c r="AA455" s="3">
        <f t="shared" si="154"/>
        <v>91441.97</v>
      </c>
      <c r="AB455" s="43">
        <f>D455+L455</f>
        <v>61450.74</v>
      </c>
      <c r="AC455" s="3">
        <f t="shared" si="143"/>
        <v>29991.229999999996</v>
      </c>
      <c r="AD455" s="38">
        <f t="shared" si="156"/>
        <v>0.48805319512832557</v>
      </c>
      <c r="AE455" s="3">
        <f>AA455-AA454</f>
        <v>543.16000000000349</v>
      </c>
      <c r="AF455" s="38">
        <f>(AA455)/AA454-1</f>
        <v>5.9754357620303011E-3</v>
      </c>
      <c r="AG455" s="75"/>
      <c r="AH455" s="75"/>
    </row>
    <row r="456" spans="1:34" x14ac:dyDescent="0.45">
      <c r="A456" s="37">
        <v>44489</v>
      </c>
      <c r="B456" s="3">
        <v>67521</v>
      </c>
      <c r="C456" s="3">
        <v>45825.15</v>
      </c>
      <c r="D456" s="3">
        <v>44450.74</v>
      </c>
      <c r="E456" s="3">
        <f t="shared" si="152"/>
        <v>23070.260000000002</v>
      </c>
      <c r="F456" s="38">
        <f t="shared" si="153"/>
        <v>0.51900733261133558</v>
      </c>
      <c r="G456" s="41">
        <f t="shared" si="145"/>
        <v>-328.86999999999534</v>
      </c>
      <c r="H456" s="38">
        <f t="shared" si="146"/>
        <v>-4.8470247621696938E-3</v>
      </c>
      <c r="J456" s="37">
        <v>44489</v>
      </c>
      <c r="K456" s="3">
        <v>23677.16</v>
      </c>
      <c r="L456" s="57">
        <f>L455+200</f>
        <v>17200</v>
      </c>
      <c r="M456" s="43">
        <f t="shared" si="151"/>
        <v>6477.16</v>
      </c>
      <c r="N456" s="38">
        <f t="shared" si="155"/>
        <v>0.37657906976744182</v>
      </c>
      <c r="O456" s="50">
        <f>K456-K455-200</f>
        <v>-114.93999999999869</v>
      </c>
      <c r="P456" s="51">
        <f>(K456-200)/K455-1</f>
        <v>-4.8719698543155943E-3</v>
      </c>
      <c r="R456" s="37">
        <v>44489</v>
      </c>
      <c r="S456" s="103"/>
      <c r="T456" s="101"/>
      <c r="U456" s="100"/>
      <c r="V456" s="102"/>
      <c r="W456" s="100"/>
      <c r="X456" s="102"/>
      <c r="Z456" s="37">
        <v>44489</v>
      </c>
      <c r="AA456" s="3">
        <f t="shared" si="154"/>
        <v>91198.16</v>
      </c>
      <c r="AB456" s="50">
        <f>AB455+200</f>
        <v>61650.74</v>
      </c>
      <c r="AC456" s="3">
        <f t="shared" si="143"/>
        <v>29547.420000000002</v>
      </c>
      <c r="AD456" s="38">
        <f t="shared" si="156"/>
        <v>0.47927113283636191</v>
      </c>
      <c r="AE456" s="50">
        <f>AA456-AA455-200</f>
        <v>-443.80999999999767</v>
      </c>
      <c r="AF456" s="51">
        <f>(AA456-200)/AA455-1</f>
        <v>-4.8534606155138382E-3</v>
      </c>
      <c r="AG456" s="75"/>
      <c r="AH456" s="75"/>
    </row>
    <row r="457" spans="1:34" x14ac:dyDescent="0.45">
      <c r="A457" s="37">
        <v>44490</v>
      </c>
      <c r="B457" s="3">
        <v>68230.98</v>
      </c>
      <c r="C457" s="3">
        <v>45825.15</v>
      </c>
      <c r="D457" s="3">
        <v>44450.74</v>
      </c>
      <c r="E457" s="3">
        <f t="shared" si="152"/>
        <v>23780.239999999998</v>
      </c>
      <c r="F457" s="38">
        <f t="shared" si="153"/>
        <v>0.53497962013680755</v>
      </c>
      <c r="G457" s="41">
        <f t="shared" si="145"/>
        <v>709.97999999999593</v>
      </c>
      <c r="H457" s="38">
        <f t="shared" si="146"/>
        <v>1.0514950904163101E-2</v>
      </c>
      <c r="J457" s="37">
        <v>44490</v>
      </c>
      <c r="K457" s="3">
        <v>23925.599999999999</v>
      </c>
      <c r="L457" s="58">
        <v>17200</v>
      </c>
      <c r="M457" s="43">
        <f t="shared" si="151"/>
        <v>6725.5999999999985</v>
      </c>
      <c r="N457" s="38">
        <f t="shared" si="155"/>
        <v>0.39102325581395347</v>
      </c>
      <c r="O457" s="43">
        <f>K457-K456</f>
        <v>248.43999999999869</v>
      </c>
      <c r="P457" s="38">
        <f>K457/K456-1</f>
        <v>1.0492812482578051E-2</v>
      </c>
      <c r="R457" s="37">
        <v>44490</v>
      </c>
      <c r="S457" s="103"/>
      <c r="T457" s="101"/>
      <c r="U457" s="100"/>
      <c r="V457" s="102"/>
      <c r="W457" s="100"/>
      <c r="X457" s="102"/>
      <c r="Z457" s="37">
        <v>44490</v>
      </c>
      <c r="AA457" s="3">
        <f t="shared" si="154"/>
        <v>92156.579999999987</v>
      </c>
      <c r="AB457" s="43">
        <f>D457+L457</f>
        <v>61650.74</v>
      </c>
      <c r="AC457" s="3">
        <f t="shared" si="143"/>
        <v>30505.839999999997</v>
      </c>
      <c r="AD457" s="38">
        <f t="shared" si="156"/>
        <v>0.49481709384185812</v>
      </c>
      <c r="AE457" s="3">
        <f>AA457-AA456</f>
        <v>958.4199999999837</v>
      </c>
      <c r="AF457" s="38">
        <f>(AA457)/AA456-1</f>
        <v>1.0509203255854915E-2</v>
      </c>
      <c r="AG457" s="75"/>
      <c r="AH457" s="75"/>
    </row>
    <row r="458" spans="1:34" x14ac:dyDescent="0.45">
      <c r="A458" s="37">
        <v>44491</v>
      </c>
      <c r="B458" s="3">
        <v>67602.759999999995</v>
      </c>
      <c r="C458" s="3">
        <v>45825.15</v>
      </c>
      <c r="D458" s="3">
        <v>44450.74</v>
      </c>
      <c r="E458" s="3">
        <f t="shared" si="152"/>
        <v>23152.019999999997</v>
      </c>
      <c r="F458" s="38">
        <f t="shared" si="153"/>
        <v>0.52084667206890134</v>
      </c>
      <c r="G458" s="41">
        <f t="shared" si="145"/>
        <v>-628.22000000000116</v>
      </c>
      <c r="H458" s="38">
        <f t="shared" si="146"/>
        <v>-9.2072545345237566E-3</v>
      </c>
      <c r="J458" s="37">
        <v>44491</v>
      </c>
      <c r="K458" s="3">
        <v>23704.76</v>
      </c>
      <c r="L458" s="58">
        <v>17200</v>
      </c>
      <c r="M458" s="43">
        <f t="shared" si="151"/>
        <v>6504.7599999999984</v>
      </c>
      <c r="N458" s="38">
        <f t="shared" si="155"/>
        <v>0.37818372093023256</v>
      </c>
      <c r="O458" s="43">
        <f>K458-K457</f>
        <v>-220.84000000000015</v>
      </c>
      <c r="P458" s="38">
        <f>K458/K457-1</f>
        <v>-9.2302805363293494E-3</v>
      </c>
      <c r="R458" s="37">
        <v>44491</v>
      </c>
      <c r="S458" s="103"/>
      <c r="T458" s="101"/>
      <c r="U458" s="100"/>
      <c r="V458" s="102"/>
      <c r="W458" s="100"/>
      <c r="X458" s="102"/>
      <c r="Z458" s="37">
        <v>44491</v>
      </c>
      <c r="AA458" s="3">
        <f t="shared" si="154"/>
        <v>91307.51999999999</v>
      </c>
      <c r="AB458" s="43">
        <f>D458+L458</f>
        <v>61650.74</v>
      </c>
      <c r="AC458" s="3">
        <f t="shared" si="143"/>
        <v>29656.779999999995</v>
      </c>
      <c r="AD458" s="38">
        <f t="shared" si="156"/>
        <v>0.48104499637798326</v>
      </c>
      <c r="AE458" s="3">
        <f>AA458-AA457</f>
        <v>-849.05999999999767</v>
      </c>
      <c r="AF458" s="38">
        <f>(AA458)/AA457-1</f>
        <v>-9.2132325223006628E-3</v>
      </c>
      <c r="AG458" s="75"/>
      <c r="AH458" s="75"/>
    </row>
    <row r="459" spans="1:34" x14ac:dyDescent="0.45">
      <c r="A459" s="37">
        <v>44494</v>
      </c>
      <c r="B459" s="3">
        <v>68398.66</v>
      </c>
      <c r="C459" s="3">
        <v>45825.15</v>
      </c>
      <c r="D459" s="3">
        <v>44450.74</v>
      </c>
      <c r="E459" s="3">
        <f t="shared" si="152"/>
        <v>23947.920000000006</v>
      </c>
      <c r="F459" s="38">
        <f t="shared" si="153"/>
        <v>0.53875188579537725</v>
      </c>
      <c r="G459" s="41">
        <f t="shared" si="145"/>
        <v>795.90000000000873</v>
      </c>
      <c r="H459" s="38">
        <f t="shared" si="146"/>
        <v>1.1773187958598275E-2</v>
      </c>
      <c r="J459" s="37">
        <v>44494</v>
      </c>
      <c r="K459" s="3">
        <v>23982.2</v>
      </c>
      <c r="L459" s="58">
        <v>17200</v>
      </c>
      <c r="M459" s="43">
        <f t="shared" si="151"/>
        <v>6782.2000000000007</v>
      </c>
      <c r="N459" s="38">
        <f t="shared" si="155"/>
        <v>0.39431395348837217</v>
      </c>
      <c r="O459" s="43">
        <f>K459-K458</f>
        <v>277.44000000000233</v>
      </c>
      <c r="P459" s="38">
        <f>K459/K458-1</f>
        <v>1.1703978441460761E-2</v>
      </c>
      <c r="R459" s="37">
        <v>44494</v>
      </c>
      <c r="S459" s="103"/>
      <c r="T459" s="101"/>
      <c r="U459" s="100"/>
      <c r="V459" s="102"/>
      <c r="W459" s="100"/>
      <c r="X459" s="102"/>
      <c r="Z459" s="37">
        <v>44494</v>
      </c>
      <c r="AA459" s="3">
        <f t="shared" si="154"/>
        <v>92380.86</v>
      </c>
      <c r="AB459" s="43">
        <f>D459+L459</f>
        <v>61650.74</v>
      </c>
      <c r="AC459" s="3">
        <f t="shared" si="143"/>
        <v>30730.120000000006</v>
      </c>
      <c r="AD459" s="38">
        <f t="shared" si="156"/>
        <v>0.49845500637948548</v>
      </c>
      <c r="AE459" s="3">
        <f>AA459-AA458</f>
        <v>1073.3400000000111</v>
      </c>
      <c r="AF459" s="38">
        <f>(AA459)/AA458-1</f>
        <v>1.1755220161493884E-2</v>
      </c>
      <c r="AG459" s="75"/>
      <c r="AH459" s="75"/>
    </row>
    <row r="460" spans="1:34" x14ac:dyDescent="0.45">
      <c r="A460" s="37">
        <v>44495</v>
      </c>
      <c r="B460" s="3">
        <v>68617.990000000005</v>
      </c>
      <c r="C460" s="3">
        <v>45825.15</v>
      </c>
      <c r="D460" s="3">
        <v>44450.74</v>
      </c>
      <c r="E460" s="3">
        <f t="shared" si="152"/>
        <v>24167.250000000007</v>
      </c>
      <c r="F460" s="38">
        <f t="shared" si="153"/>
        <v>0.54368611186225491</v>
      </c>
      <c r="G460" s="41">
        <f t="shared" si="145"/>
        <v>219.33000000000175</v>
      </c>
      <c r="H460" s="38">
        <f t="shared" si="146"/>
        <v>3.2066417675433723E-3</v>
      </c>
      <c r="J460" s="37">
        <v>44495</v>
      </c>
      <c r="K460" s="3">
        <v>24058.55</v>
      </c>
      <c r="L460" s="58">
        <v>17200</v>
      </c>
      <c r="M460" s="43">
        <f t="shared" si="151"/>
        <v>6858.5499999999993</v>
      </c>
      <c r="N460" s="38">
        <f t="shared" si="155"/>
        <v>0.39875290697674415</v>
      </c>
      <c r="O460" s="43">
        <f>K460-K459</f>
        <v>76.349999999998545</v>
      </c>
      <c r="P460" s="38">
        <f>K460/K459-1</f>
        <v>3.1836111782905796E-3</v>
      </c>
      <c r="R460" s="37">
        <v>44495</v>
      </c>
      <c r="S460" s="103"/>
      <c r="T460" s="101"/>
      <c r="U460" s="100"/>
      <c r="V460" s="102"/>
      <c r="W460" s="100"/>
      <c r="X460" s="102"/>
      <c r="Z460" s="37">
        <v>44495</v>
      </c>
      <c r="AA460" s="3">
        <f t="shared" si="154"/>
        <v>92676.540000000008</v>
      </c>
      <c r="AB460" s="43">
        <f>D460+L460</f>
        <v>61650.74</v>
      </c>
      <c r="AC460" s="3">
        <f t="shared" si="143"/>
        <v>31025.800000000007</v>
      </c>
      <c r="AD460" s="38">
        <f t="shared" si="156"/>
        <v>0.50325105586729402</v>
      </c>
      <c r="AE460" s="3">
        <f>AA460-AA459</f>
        <v>295.68000000000757</v>
      </c>
      <c r="AF460" s="38">
        <f>(AA460)/AA459-1</f>
        <v>3.2006629944774101E-3</v>
      </c>
      <c r="AG460" s="75"/>
      <c r="AH460" s="75"/>
    </row>
    <row r="461" spans="1:34" x14ac:dyDescent="0.45">
      <c r="A461" s="37">
        <v>44496</v>
      </c>
      <c r="B461" s="3">
        <v>68633.88</v>
      </c>
      <c r="C461" s="3">
        <v>45825.15</v>
      </c>
      <c r="D461" s="3">
        <v>44450.74</v>
      </c>
      <c r="E461" s="3">
        <f t="shared" si="152"/>
        <v>24183.140000000007</v>
      </c>
      <c r="F461" s="38">
        <f t="shared" si="153"/>
        <v>0.54404358622601134</v>
      </c>
      <c r="G461" s="41">
        <f t="shared" si="145"/>
        <v>15.889999999999418</v>
      </c>
      <c r="H461" s="38">
        <f t="shared" si="146"/>
        <v>2.3157192450540265E-4</v>
      </c>
      <c r="J461" s="37">
        <v>44496</v>
      </c>
      <c r="K461" s="3">
        <v>24262.15</v>
      </c>
      <c r="L461" s="57">
        <f>L460+200</f>
        <v>17400</v>
      </c>
      <c r="M461" s="43">
        <f t="shared" si="151"/>
        <v>6862.1500000000015</v>
      </c>
      <c r="N461" s="38">
        <f t="shared" si="155"/>
        <v>0.39437643678160939</v>
      </c>
      <c r="O461" s="50">
        <f>K461-K460-200</f>
        <v>3.6000000000021828</v>
      </c>
      <c r="P461" s="51">
        <f>(K461-200)/K460-1</f>
        <v>1.4963495306252739E-4</v>
      </c>
      <c r="R461" s="37">
        <v>44496</v>
      </c>
      <c r="S461" s="103"/>
      <c r="T461" s="101"/>
      <c r="U461" s="100"/>
      <c r="V461" s="102"/>
      <c r="W461" s="100"/>
      <c r="X461" s="102"/>
      <c r="Z461" s="37">
        <v>44496</v>
      </c>
      <c r="AA461" s="3">
        <f t="shared" si="154"/>
        <v>92896.03</v>
      </c>
      <c r="AB461" s="50">
        <f>AB460+200</f>
        <v>61850.74</v>
      </c>
      <c r="AC461" s="3">
        <f t="shared" si="143"/>
        <v>31045.290000000008</v>
      </c>
      <c r="AD461" s="38">
        <f t="shared" si="156"/>
        <v>0.50193886120036724</v>
      </c>
      <c r="AE461" s="50">
        <f>AA461-AA460-200</f>
        <v>19.489999999990687</v>
      </c>
      <c r="AF461" s="51">
        <f>(AA461-200)/AA460-1</f>
        <v>2.1030133408084239E-4</v>
      </c>
      <c r="AG461" s="75"/>
      <c r="AH461" s="75"/>
    </row>
    <row r="462" spans="1:34" x14ac:dyDescent="0.45">
      <c r="A462" s="37">
        <v>44497</v>
      </c>
      <c r="B462" s="3">
        <v>69301.929999999993</v>
      </c>
      <c r="C462" s="3">
        <v>45825.15</v>
      </c>
      <c r="D462" s="3">
        <v>44450.74</v>
      </c>
      <c r="E462" s="3">
        <f t="shared" si="152"/>
        <v>24851.189999999995</v>
      </c>
      <c r="F462" s="38">
        <f t="shared" si="153"/>
        <v>0.55907258236870749</v>
      </c>
      <c r="G462" s="41">
        <f t="shared" si="145"/>
        <v>668.04999999998836</v>
      </c>
      <c r="H462" s="38">
        <f t="shared" si="146"/>
        <v>9.7335310199566649E-3</v>
      </c>
      <c r="J462" s="37">
        <v>44497</v>
      </c>
      <c r="K462" s="3">
        <v>24497.7</v>
      </c>
      <c r="L462" s="58">
        <v>17400</v>
      </c>
      <c r="M462" s="43">
        <f t="shared" si="151"/>
        <v>7097.7000000000007</v>
      </c>
      <c r="N462" s="38">
        <f t="shared" si="155"/>
        <v>0.40791379310344822</v>
      </c>
      <c r="O462" s="43">
        <f>K462-K461</f>
        <v>235.54999999999927</v>
      </c>
      <c r="P462" s="38">
        <f>K462/K461-1</f>
        <v>9.7085377841616971E-3</v>
      </c>
      <c r="R462" s="37">
        <v>44497</v>
      </c>
      <c r="S462" s="103"/>
      <c r="T462" s="101"/>
      <c r="U462" s="100"/>
      <c r="V462" s="102"/>
      <c r="W462" s="100"/>
      <c r="X462" s="102"/>
      <c r="Z462" s="37">
        <v>44497</v>
      </c>
      <c r="AA462" s="3">
        <f t="shared" si="154"/>
        <v>93799.62999999999</v>
      </c>
      <c r="AB462" s="43">
        <f>D462+L462</f>
        <v>61850.74</v>
      </c>
      <c r="AC462" s="3">
        <f t="shared" si="143"/>
        <v>31948.889999999996</v>
      </c>
      <c r="AD462" s="38">
        <f t="shared" si="156"/>
        <v>0.51654822561540881</v>
      </c>
      <c r="AE462" s="3">
        <f>AA462-AA461</f>
        <v>903.59999999999127</v>
      </c>
      <c r="AF462" s="38">
        <f>(AA462)/AA461-1</f>
        <v>9.7270034036975872E-3</v>
      </c>
      <c r="AG462" s="75"/>
      <c r="AH462" s="75"/>
    </row>
    <row r="463" spans="1:34" x14ac:dyDescent="0.45">
      <c r="A463" s="37">
        <v>44498</v>
      </c>
      <c r="B463" s="3">
        <v>69821.11</v>
      </c>
      <c r="C463" s="3">
        <v>45825.15</v>
      </c>
      <c r="D463" s="3">
        <v>44450.74</v>
      </c>
      <c r="E463" s="3">
        <f t="shared" si="152"/>
        <v>25370.370000000003</v>
      </c>
      <c r="F463" s="38">
        <f t="shared" si="153"/>
        <v>0.57075247791150385</v>
      </c>
      <c r="G463" s="41">
        <f t="shared" si="145"/>
        <v>519.18000000000757</v>
      </c>
      <c r="H463" s="38">
        <f t="shared" si="146"/>
        <v>7.4915662521954918E-3</v>
      </c>
      <c r="J463" s="37">
        <v>44498</v>
      </c>
      <c r="K463" s="3">
        <v>24680.62</v>
      </c>
      <c r="L463" s="58">
        <v>17400</v>
      </c>
      <c r="M463" s="43">
        <f t="shared" si="151"/>
        <v>7280.619999999999</v>
      </c>
      <c r="N463" s="38">
        <f t="shared" si="155"/>
        <v>0.41842643678160907</v>
      </c>
      <c r="O463" s="43">
        <f>K463-K462</f>
        <v>182.91999999999825</v>
      </c>
      <c r="P463" s="38">
        <f>K463/K462-1</f>
        <v>7.4668234160757407E-3</v>
      </c>
      <c r="R463" s="37">
        <v>44498</v>
      </c>
      <c r="S463" s="103"/>
      <c r="T463" s="101"/>
      <c r="U463" s="100"/>
      <c r="V463" s="102"/>
      <c r="W463" s="100"/>
      <c r="X463" s="102"/>
      <c r="Z463" s="37">
        <v>44498</v>
      </c>
      <c r="AA463" s="3">
        <f t="shared" si="154"/>
        <v>94501.73</v>
      </c>
      <c r="AB463" s="43">
        <f>D463+L463</f>
        <v>61850.74</v>
      </c>
      <c r="AC463" s="3">
        <f t="shared" si="143"/>
        <v>32650.99</v>
      </c>
      <c r="AD463" s="38">
        <f t="shared" si="156"/>
        <v>0.52789974703617126</v>
      </c>
      <c r="AE463" s="3">
        <f>AA463-AA462</f>
        <v>702.10000000000582</v>
      </c>
      <c r="AF463" s="38">
        <f>(AA463)/AA462-1</f>
        <v>7.4851041523298356E-3</v>
      </c>
      <c r="AG463" s="75"/>
      <c r="AH463" s="75"/>
    </row>
    <row r="464" spans="1:34" x14ac:dyDescent="0.45">
      <c r="A464" s="37">
        <v>44501</v>
      </c>
      <c r="B464" s="3">
        <v>70023.97</v>
      </c>
      <c r="C464" s="3">
        <v>45825.15</v>
      </c>
      <c r="D464" s="3">
        <v>44450.74</v>
      </c>
      <c r="E464" s="3">
        <f t="shared" si="152"/>
        <v>25573.230000000003</v>
      </c>
      <c r="F464" s="38">
        <f t="shared" si="153"/>
        <v>0.57531618146289598</v>
      </c>
      <c r="G464" s="41">
        <f t="shared" si="145"/>
        <v>202.86000000000058</v>
      </c>
      <c r="H464" s="38">
        <f t="shared" si="146"/>
        <v>2.9054250211719701E-3</v>
      </c>
      <c r="J464" s="37">
        <v>44501</v>
      </c>
      <c r="K464" s="3">
        <v>24750.43</v>
      </c>
      <c r="L464" s="58">
        <v>17400</v>
      </c>
      <c r="M464" s="43">
        <f t="shared" si="151"/>
        <v>7350.43</v>
      </c>
      <c r="N464" s="38">
        <f t="shared" si="155"/>
        <v>0.42243850574712649</v>
      </c>
      <c r="O464" s="43">
        <f>K464-K463</f>
        <v>69.81000000000131</v>
      </c>
      <c r="P464" s="38">
        <f>K464/K463-1</f>
        <v>2.8285351016303917E-3</v>
      </c>
      <c r="R464" s="37">
        <v>44501</v>
      </c>
      <c r="S464" s="103"/>
      <c r="T464" s="101"/>
      <c r="U464" s="100"/>
      <c r="V464" s="102"/>
      <c r="W464" s="100"/>
      <c r="X464" s="102"/>
      <c r="Z464" s="37">
        <v>44501</v>
      </c>
      <c r="AA464" s="3">
        <f t="shared" si="154"/>
        <v>94774.399999999994</v>
      </c>
      <c r="AB464" s="43">
        <f>D464+L464</f>
        <v>61850.74</v>
      </c>
      <c r="AC464" s="3">
        <f t="shared" si="143"/>
        <v>32923.660000000003</v>
      </c>
      <c r="AD464" s="38">
        <f t="shared" si="156"/>
        <v>0.53230826340962123</v>
      </c>
      <c r="AE464" s="3">
        <f>AA464-AA463</f>
        <v>272.66999999999825</v>
      </c>
      <c r="AF464" s="38">
        <f>(AA464)/AA463-1</f>
        <v>2.8853440037552858E-3</v>
      </c>
      <c r="AG464" s="75"/>
      <c r="AH464" s="75"/>
    </row>
    <row r="465" spans="1:34" x14ac:dyDescent="0.45">
      <c r="A465" s="37">
        <v>44502</v>
      </c>
      <c r="B465" s="3">
        <v>70505.88</v>
      </c>
      <c r="C465" s="3">
        <v>45825.15</v>
      </c>
      <c r="D465" s="3">
        <v>44450.74</v>
      </c>
      <c r="E465" s="3">
        <f t="shared" si="152"/>
        <v>26055.140000000007</v>
      </c>
      <c r="F465" s="38">
        <f t="shared" si="153"/>
        <v>0.5861576207730177</v>
      </c>
      <c r="G465" s="41">
        <f t="shared" si="145"/>
        <v>481.91000000000349</v>
      </c>
      <c r="H465" s="38">
        <f t="shared" si="146"/>
        <v>6.8820719533611019E-3</v>
      </c>
      <c r="J465" s="37">
        <v>44502</v>
      </c>
      <c r="K465" s="3">
        <v>24920.1</v>
      </c>
      <c r="L465" s="58">
        <v>17400</v>
      </c>
      <c r="M465" s="43">
        <f t="shared" si="151"/>
        <v>7520.0999999999985</v>
      </c>
      <c r="N465" s="38">
        <f t="shared" si="155"/>
        <v>0.43218965517241381</v>
      </c>
      <c r="O465" s="43">
        <f>K465-K464</f>
        <v>169.66999999999825</v>
      </c>
      <c r="P465" s="38">
        <f>K465/K464-1</f>
        <v>6.8552344343106864E-3</v>
      </c>
      <c r="R465" s="37">
        <v>44502</v>
      </c>
      <c r="S465" s="103"/>
      <c r="T465" s="101"/>
      <c r="U465" s="100"/>
      <c r="V465" s="102"/>
      <c r="W465" s="100"/>
      <c r="X465" s="102"/>
      <c r="Z465" s="37">
        <v>44502</v>
      </c>
      <c r="AA465" s="3">
        <f t="shared" si="154"/>
        <v>95425.98000000001</v>
      </c>
      <c r="AB465" s="43">
        <f>D465+L465</f>
        <v>61850.74</v>
      </c>
      <c r="AC465" s="3">
        <f t="shared" si="143"/>
        <v>33575.240000000005</v>
      </c>
      <c r="AD465" s="38">
        <f t="shared" si="156"/>
        <v>0.54284297972829454</v>
      </c>
      <c r="AE465" s="3">
        <f>AA465-AA464</f>
        <v>651.5800000000163</v>
      </c>
      <c r="AF465" s="38">
        <f>(AA465)/AA464-1</f>
        <v>6.8750633082352852E-3</v>
      </c>
      <c r="AG465" s="75"/>
      <c r="AH465" s="75"/>
    </row>
    <row r="466" spans="1:34" x14ac:dyDescent="0.45">
      <c r="A466" s="37">
        <v>44503</v>
      </c>
      <c r="B466" s="3">
        <v>71182.259999999995</v>
      </c>
      <c r="C466" s="3">
        <v>45825.15</v>
      </c>
      <c r="D466" s="3">
        <v>44450.74</v>
      </c>
      <c r="E466" s="3">
        <f t="shared" si="152"/>
        <v>26731.519999999997</v>
      </c>
      <c r="F466" s="38">
        <f t="shared" si="153"/>
        <v>0.60137401537072277</v>
      </c>
      <c r="G466" s="41">
        <f t="shared" si="145"/>
        <v>676.3799999999901</v>
      </c>
      <c r="H466" s="38">
        <f t="shared" si="146"/>
        <v>9.5932424359499446E-3</v>
      </c>
      <c r="J466" s="37">
        <v>44503</v>
      </c>
      <c r="K466" s="3">
        <v>25358.61</v>
      </c>
      <c r="L466" s="57">
        <f>L465+200</f>
        <v>17600</v>
      </c>
      <c r="M466" s="43">
        <f t="shared" si="151"/>
        <v>7758.6100000000006</v>
      </c>
      <c r="N466" s="38">
        <f t="shared" si="155"/>
        <v>0.44083011363636371</v>
      </c>
      <c r="O466" s="50">
        <f>K466-K465-200</f>
        <v>238.51000000000204</v>
      </c>
      <c r="P466" s="51">
        <f>(K466-200)/K465-1</f>
        <v>9.5709888804620391E-3</v>
      </c>
      <c r="R466" s="37">
        <v>44503</v>
      </c>
      <c r="S466" s="103"/>
      <c r="T466" s="101"/>
      <c r="U466" s="100"/>
      <c r="V466" s="102"/>
      <c r="W466" s="100"/>
      <c r="X466" s="102"/>
      <c r="Z466" s="37">
        <v>44503</v>
      </c>
      <c r="AA466" s="3">
        <f t="shared" si="154"/>
        <v>96540.87</v>
      </c>
      <c r="AB466" s="50">
        <f>AB465+200</f>
        <v>62050.74</v>
      </c>
      <c r="AC466" s="3">
        <f t="shared" si="143"/>
        <v>34490.129999999997</v>
      </c>
      <c r="AD466" s="38">
        <f t="shared" si="156"/>
        <v>0.55583752909312611</v>
      </c>
      <c r="AE466" s="50">
        <f>AA466-AA465-200</f>
        <v>914.88999999998487</v>
      </c>
      <c r="AF466" s="51">
        <f>(AA466-200)/AA465-1</f>
        <v>9.5874310119736794E-3</v>
      </c>
      <c r="AG466" s="75"/>
      <c r="AH466" s="75"/>
    </row>
    <row r="467" spans="1:34" x14ac:dyDescent="0.45">
      <c r="A467" s="37">
        <v>44504</v>
      </c>
      <c r="B467" s="3">
        <v>72484.36</v>
      </c>
      <c r="C467" s="3">
        <v>45825.15</v>
      </c>
      <c r="D467" s="3">
        <v>44450.74</v>
      </c>
      <c r="E467" s="3">
        <f t="shared" si="152"/>
        <v>28033.620000000003</v>
      </c>
      <c r="F467" s="38">
        <f t="shared" si="153"/>
        <v>0.63066711600301817</v>
      </c>
      <c r="G467" s="41">
        <f t="shared" si="145"/>
        <v>1302.1000000000058</v>
      </c>
      <c r="H467" s="38">
        <f t="shared" si="146"/>
        <v>1.8292479053067412E-2</v>
      </c>
      <c r="J467" s="37">
        <v>44504</v>
      </c>
      <c r="K467" s="3">
        <v>25821.82</v>
      </c>
      <c r="L467" s="58">
        <v>17600</v>
      </c>
      <c r="M467" s="43">
        <f t="shared" si="151"/>
        <v>8221.82</v>
      </c>
      <c r="N467" s="38">
        <f t="shared" si="155"/>
        <v>0.46714886363636365</v>
      </c>
      <c r="O467" s="43">
        <f>K467-K466</f>
        <v>463.20999999999913</v>
      </c>
      <c r="P467" s="38">
        <f>K467/K466-1</f>
        <v>1.8266379742422734E-2</v>
      </c>
      <c r="R467" s="37">
        <v>44504</v>
      </c>
      <c r="S467" s="103"/>
      <c r="T467" s="101"/>
      <c r="U467" s="100"/>
      <c r="V467" s="102"/>
      <c r="W467" s="100"/>
      <c r="X467" s="102"/>
      <c r="Z467" s="37">
        <v>44504</v>
      </c>
      <c r="AA467" s="3">
        <f t="shared" si="154"/>
        <v>98306.18</v>
      </c>
      <c r="AB467" s="43">
        <f>D467+L467</f>
        <v>62050.74</v>
      </c>
      <c r="AC467" s="3">
        <f t="shared" si="143"/>
        <v>36255.440000000002</v>
      </c>
      <c r="AD467" s="38">
        <f t="shared" si="156"/>
        <v>0.58428698835823711</v>
      </c>
      <c r="AE467" s="3">
        <f>AA467-AA466</f>
        <v>1765.3099999999977</v>
      </c>
      <c r="AF467" s="38">
        <f>(AA467)/AA466-1</f>
        <v>1.8285623487751756E-2</v>
      </c>
      <c r="AG467" s="75"/>
      <c r="AH467" s="75"/>
    </row>
    <row r="468" spans="1:34" x14ac:dyDescent="0.45">
      <c r="A468" s="37">
        <v>44505</v>
      </c>
      <c r="B468" s="3">
        <v>72482.61</v>
      </c>
      <c r="C468" s="3">
        <v>45825.15</v>
      </c>
      <c r="D468" s="3">
        <v>44450.74</v>
      </c>
      <c r="E468" s="3">
        <f t="shared" si="152"/>
        <v>28031.870000000003</v>
      </c>
      <c r="F468" s="38">
        <f t="shared" si="153"/>
        <v>0.630627746579697</v>
      </c>
      <c r="G468" s="41">
        <f t="shared" si="145"/>
        <v>-1.75</v>
      </c>
      <c r="H468" s="38">
        <f t="shared" si="146"/>
        <v>-2.4143139292442939E-5</v>
      </c>
      <c r="J468" s="37">
        <v>44505</v>
      </c>
      <c r="K468" s="3">
        <v>25820.55</v>
      </c>
      <c r="L468" s="58">
        <v>17600</v>
      </c>
      <c r="M468" s="43">
        <f t="shared" si="151"/>
        <v>8220.5499999999993</v>
      </c>
      <c r="N468" s="38">
        <f t="shared" si="155"/>
        <v>0.46707670454545447</v>
      </c>
      <c r="O468" s="43">
        <f>K468-K467</f>
        <v>-1.2700000000004366</v>
      </c>
      <c r="P468" s="38">
        <f>K468/K467-1</f>
        <v>-4.9183210168779468E-5</v>
      </c>
      <c r="R468" s="37">
        <v>44505</v>
      </c>
      <c r="S468" s="103"/>
      <c r="T468" s="101"/>
      <c r="U468" s="100"/>
      <c r="V468" s="102"/>
      <c r="W468" s="100"/>
      <c r="X468" s="102"/>
      <c r="Z468" s="37">
        <v>44505</v>
      </c>
      <c r="AA468" s="3">
        <f t="shared" si="154"/>
        <v>98303.16</v>
      </c>
      <c r="AB468" s="43">
        <f>D468+L468</f>
        <v>62050.74</v>
      </c>
      <c r="AC468" s="3">
        <f t="shared" si="143"/>
        <v>36252.42</v>
      </c>
      <c r="AD468" s="38">
        <f t="shared" si="156"/>
        <v>0.58423831851159247</v>
      </c>
      <c r="AE468" s="3">
        <f>AA468-AA467</f>
        <v>-3.0199999999895226</v>
      </c>
      <c r="AF468" s="38">
        <f>(AA468)/AA467-1</f>
        <v>-3.0720347388046854E-5</v>
      </c>
      <c r="AG468" s="75"/>
      <c r="AH468" s="75"/>
    </row>
    <row r="469" spans="1:34" x14ac:dyDescent="0.45">
      <c r="A469" s="37">
        <v>44508</v>
      </c>
      <c r="B469" s="3">
        <v>72353.36</v>
      </c>
      <c r="C469" s="3">
        <v>45825.15</v>
      </c>
      <c r="D469" s="3">
        <v>44450.74</v>
      </c>
      <c r="E469" s="3">
        <f t="shared" si="152"/>
        <v>27902.620000000003</v>
      </c>
      <c r="F469" s="38">
        <f t="shared" si="153"/>
        <v>0.6277200334572608</v>
      </c>
      <c r="G469" s="41">
        <f t="shared" si="145"/>
        <v>-129.25</v>
      </c>
      <c r="H469" s="38">
        <f t="shared" si="146"/>
        <v>-1.7831863394544012E-3</v>
      </c>
      <c r="J469" s="37">
        <v>44508</v>
      </c>
      <c r="K469" s="3">
        <v>25772.5</v>
      </c>
      <c r="L469" s="58">
        <v>17600</v>
      </c>
      <c r="M469" s="43">
        <f t="shared" si="151"/>
        <v>8172.5</v>
      </c>
      <c r="N469" s="38">
        <f t="shared" si="155"/>
        <v>0.46434659090909092</v>
      </c>
      <c r="O469" s="43">
        <f>K469-K468</f>
        <v>-48.049999999999272</v>
      </c>
      <c r="P469" s="38">
        <f>K469/K468-1</f>
        <v>-1.860920855675019E-3</v>
      </c>
      <c r="R469" s="37">
        <v>44508</v>
      </c>
      <c r="S469" s="103"/>
      <c r="T469" s="101"/>
      <c r="U469" s="100"/>
      <c r="V469" s="102"/>
      <c r="W469" s="100"/>
      <c r="X469" s="102"/>
      <c r="Z469" s="37">
        <v>44508</v>
      </c>
      <c r="AA469" s="3">
        <f t="shared" si="154"/>
        <v>98125.86</v>
      </c>
      <c r="AB469" s="43">
        <f>D469+L469</f>
        <v>62050.74</v>
      </c>
      <c r="AC469" s="3">
        <f t="shared" si="143"/>
        <v>36075.120000000003</v>
      </c>
      <c r="AD469" s="38">
        <f t="shared" si="156"/>
        <v>0.58138097950161449</v>
      </c>
      <c r="AE469" s="3">
        <f>AA469-AA468</f>
        <v>-177.30000000000291</v>
      </c>
      <c r="AF469" s="38">
        <f>(AA469)/AA468-1</f>
        <v>-1.8036042788451834E-3</v>
      </c>
      <c r="AG469" s="75"/>
      <c r="AH469" s="75"/>
    </row>
    <row r="470" spans="1:34" x14ac:dyDescent="0.45">
      <c r="A470" s="37">
        <v>44509</v>
      </c>
      <c r="B470" s="3">
        <v>71839.509999999995</v>
      </c>
      <c r="C470" s="3">
        <v>45825.15</v>
      </c>
      <c r="D470" s="3">
        <v>44450.74</v>
      </c>
      <c r="E470" s="3">
        <f t="shared" si="152"/>
        <v>27388.769999999997</v>
      </c>
      <c r="F470" s="38">
        <f t="shared" si="153"/>
        <v>0.61616004592949403</v>
      </c>
      <c r="G470" s="41">
        <f t="shared" si="145"/>
        <v>-513.85000000000582</v>
      </c>
      <c r="H470" s="38">
        <f t="shared" si="146"/>
        <v>-7.1019507594395348E-3</v>
      </c>
      <c r="J470" s="37">
        <v>44509</v>
      </c>
      <c r="K470" s="3">
        <v>25588.87</v>
      </c>
      <c r="L470" s="58">
        <v>17600</v>
      </c>
      <c r="M470" s="43">
        <f t="shared" si="151"/>
        <v>7988.869999999999</v>
      </c>
      <c r="N470" s="38">
        <f t="shared" si="155"/>
        <v>0.4539130681818182</v>
      </c>
      <c r="O470" s="43">
        <f>K470-K469</f>
        <v>-183.63000000000102</v>
      </c>
      <c r="P470" s="38">
        <f>K470/K469-1</f>
        <v>-7.1250363759821633E-3</v>
      </c>
      <c r="R470" s="37">
        <v>44509</v>
      </c>
      <c r="S470" s="103"/>
      <c r="T470" s="101"/>
      <c r="U470" s="100"/>
      <c r="V470" s="102"/>
      <c r="W470" s="100"/>
      <c r="X470" s="102"/>
      <c r="Z470" s="37">
        <v>44509</v>
      </c>
      <c r="AA470" s="3">
        <f t="shared" si="154"/>
        <v>97428.37999999999</v>
      </c>
      <c r="AB470" s="43">
        <f>D470+L470</f>
        <v>62050.74</v>
      </c>
      <c r="AC470" s="3">
        <f t="shared" si="143"/>
        <v>35377.64</v>
      </c>
      <c r="AD470" s="38">
        <f t="shared" si="156"/>
        <v>0.57014050114470827</v>
      </c>
      <c r="AE470" s="3">
        <f>AA470-AA469</f>
        <v>-697.48000000001048</v>
      </c>
      <c r="AF470" s="38">
        <f>(AA470)/AA469-1</f>
        <v>-7.1080141361309357E-3</v>
      </c>
      <c r="AG470" s="75"/>
      <c r="AH470" s="75"/>
    </row>
    <row r="471" spans="1:34" x14ac:dyDescent="0.45">
      <c r="A471" s="37">
        <v>44510</v>
      </c>
      <c r="B471" s="3">
        <v>71106.820000000007</v>
      </c>
      <c r="C471" s="3">
        <v>45825.15</v>
      </c>
      <c r="D471" s="3">
        <v>44450.74</v>
      </c>
      <c r="E471" s="3">
        <f t="shared" si="152"/>
        <v>26656.080000000009</v>
      </c>
      <c r="F471" s="38">
        <f t="shared" si="153"/>
        <v>0.59967685577338004</v>
      </c>
      <c r="G471" s="41">
        <f t="shared" ref="G471:G502" si="157">B471-B470</f>
        <v>-732.68999999998778</v>
      </c>
      <c r="H471" s="38">
        <f t="shared" ref="H471:H502" si="158">(B471)/B470-1</f>
        <v>-1.0198983818235807E-2</v>
      </c>
      <c r="J471" s="37">
        <v>44510</v>
      </c>
      <c r="K471" s="3">
        <v>25527.200000000001</v>
      </c>
      <c r="L471" s="57">
        <f>L470+200</f>
        <v>17800</v>
      </c>
      <c r="M471" s="43">
        <f t="shared" si="151"/>
        <v>7727.2000000000007</v>
      </c>
      <c r="N471" s="38">
        <f t="shared" si="155"/>
        <v>0.43411235955056182</v>
      </c>
      <c r="O471" s="50">
        <f>K471-K470-200</f>
        <v>-261.66999999999825</v>
      </c>
      <c r="P471" s="51">
        <f>(K471-200)/K470-1</f>
        <v>-1.0225930257959703E-2</v>
      </c>
      <c r="R471" s="37">
        <v>44510</v>
      </c>
      <c r="S471" s="103"/>
      <c r="T471" s="101"/>
      <c r="U471" s="100"/>
      <c r="V471" s="102"/>
      <c r="W471" s="100"/>
      <c r="X471" s="102"/>
      <c r="Z471" s="37">
        <v>44510</v>
      </c>
      <c r="AA471" s="3">
        <f t="shared" si="154"/>
        <v>96634.02</v>
      </c>
      <c r="AB471" s="50">
        <f>AB470+200</f>
        <v>62250.74</v>
      </c>
      <c r="AC471" s="3">
        <f t="shared" si="143"/>
        <v>34383.280000000013</v>
      </c>
      <c r="AD471" s="38">
        <f t="shared" si="156"/>
        <v>0.55233528147617217</v>
      </c>
      <c r="AE471" s="50">
        <f>AA471-AA470-200</f>
        <v>-994.35999999998603</v>
      </c>
      <c r="AF471" s="51">
        <f>(AA471-200)/AA470-1</f>
        <v>-1.020606110868294E-2</v>
      </c>
      <c r="AG471" s="75"/>
      <c r="AH471" s="75"/>
    </row>
    <row r="472" spans="1:34" x14ac:dyDescent="0.45">
      <c r="A472" s="37">
        <v>44511</v>
      </c>
      <c r="B472" s="3">
        <v>71835.600000000006</v>
      </c>
      <c r="C472" s="3">
        <v>45825.15</v>
      </c>
      <c r="D472" s="3">
        <v>44450.74</v>
      </c>
      <c r="E472" s="3">
        <f t="shared" si="152"/>
        <v>27384.860000000008</v>
      </c>
      <c r="F472" s="38">
        <f t="shared" si="153"/>
        <v>0.61607208338938801</v>
      </c>
      <c r="G472" s="41">
        <f t="shared" si="157"/>
        <v>728.77999999999884</v>
      </c>
      <c r="H472" s="38">
        <f t="shared" si="158"/>
        <v>1.0249087218356712E-2</v>
      </c>
      <c r="J472" s="37">
        <v>44511</v>
      </c>
      <c r="K472" s="3">
        <v>25788.23</v>
      </c>
      <c r="L472" s="58">
        <v>17800</v>
      </c>
      <c r="M472" s="43">
        <f t="shared" si="151"/>
        <v>7988.23</v>
      </c>
      <c r="N472" s="38">
        <f t="shared" si="155"/>
        <v>0.44877696629213482</v>
      </c>
      <c r="O472" s="43">
        <f>K472-K471</f>
        <v>261.02999999999884</v>
      </c>
      <c r="P472" s="38">
        <f>K472/K471-1</f>
        <v>1.0225563320693132E-2</v>
      </c>
      <c r="R472" s="37">
        <v>44511</v>
      </c>
      <c r="S472" s="103"/>
      <c r="T472" s="101"/>
      <c r="U472" s="100"/>
      <c r="V472" s="102"/>
      <c r="W472" s="100"/>
      <c r="X472" s="102"/>
      <c r="Z472" s="37">
        <v>44511</v>
      </c>
      <c r="AA472" s="3">
        <f t="shared" si="154"/>
        <v>97623.83</v>
      </c>
      <c r="AB472" s="43">
        <f>D472+L472</f>
        <v>62250.74</v>
      </c>
      <c r="AC472" s="3">
        <f t="shared" si="143"/>
        <v>35373.090000000011</v>
      </c>
      <c r="AD472" s="38">
        <f t="shared" si="156"/>
        <v>0.56823565470868309</v>
      </c>
      <c r="AE472" s="3">
        <f>AA472-AA471</f>
        <v>989.80999999999767</v>
      </c>
      <c r="AF472" s="38">
        <f>(AA472)/AA471-1</f>
        <v>1.0242873058577073E-2</v>
      </c>
      <c r="AG472" s="75"/>
      <c r="AH472" s="75"/>
    </row>
    <row r="473" spans="1:34" x14ac:dyDescent="0.45">
      <c r="A473" s="37">
        <v>44512</v>
      </c>
      <c r="B473" s="3">
        <v>72355.94</v>
      </c>
      <c r="C473" s="3">
        <v>45825.15</v>
      </c>
      <c r="D473" s="3">
        <v>44450.74</v>
      </c>
      <c r="E473" s="3">
        <f t="shared" si="152"/>
        <v>27905.200000000004</v>
      </c>
      <c r="F473" s="38">
        <f t="shared" si="153"/>
        <v>0.627778075235643</v>
      </c>
      <c r="G473" s="41">
        <f t="shared" si="157"/>
        <v>520.33999999999651</v>
      </c>
      <c r="H473" s="38">
        <f t="shared" si="158"/>
        <v>7.2434837322998824E-3</v>
      </c>
      <c r="J473" s="37">
        <v>44512</v>
      </c>
      <c r="K473" s="3">
        <v>25974.36</v>
      </c>
      <c r="L473" s="58">
        <v>17800</v>
      </c>
      <c r="M473" s="43">
        <f t="shared" si="151"/>
        <v>8174.3600000000006</v>
      </c>
      <c r="N473" s="38">
        <f t="shared" si="155"/>
        <v>0.45923370786516848</v>
      </c>
      <c r="O473" s="43">
        <f>K473-K472</f>
        <v>186.13000000000102</v>
      </c>
      <c r="P473" s="38">
        <f>K473/K472-1</f>
        <v>7.217633780992383E-3</v>
      </c>
      <c r="R473" s="37">
        <v>44512</v>
      </c>
      <c r="S473" s="103"/>
      <c r="T473" s="101"/>
      <c r="U473" s="100"/>
      <c r="V473" s="102"/>
      <c r="W473" s="100"/>
      <c r="X473" s="102"/>
      <c r="Z473" s="37">
        <v>44512</v>
      </c>
      <c r="AA473" s="3">
        <f t="shared" si="154"/>
        <v>98330.3</v>
      </c>
      <c r="AB473" s="43">
        <f>D473+L473</f>
        <v>62250.74</v>
      </c>
      <c r="AC473" s="3">
        <f t="shared" si="143"/>
        <v>36079.560000000005</v>
      </c>
      <c r="AD473" s="38">
        <f t="shared" si="156"/>
        <v>0.57958443546213267</v>
      </c>
      <c r="AE473" s="3">
        <f>AA473-AA472</f>
        <v>706.47000000000116</v>
      </c>
      <c r="AF473" s="38">
        <f>(AA473)/AA472-1</f>
        <v>7.2366552305926923E-3</v>
      </c>
      <c r="AG473" s="75"/>
      <c r="AH473" s="75"/>
    </row>
    <row r="474" spans="1:34" x14ac:dyDescent="0.45">
      <c r="A474" s="37">
        <v>44515</v>
      </c>
      <c r="B474" s="3">
        <v>72138.600000000006</v>
      </c>
      <c r="C474" s="3">
        <v>45825.15</v>
      </c>
      <c r="D474" s="3">
        <v>44450.74</v>
      </c>
      <c r="E474" s="3">
        <f t="shared" si="152"/>
        <v>27687.860000000008</v>
      </c>
      <c r="F474" s="38">
        <f t="shared" si="153"/>
        <v>0.622888617827285</v>
      </c>
      <c r="G474" s="41">
        <f t="shared" si="157"/>
        <v>-217.33999999999651</v>
      </c>
      <c r="H474" s="38">
        <f t="shared" si="158"/>
        <v>-3.0037616814873047E-3</v>
      </c>
      <c r="J474" s="37">
        <v>44515</v>
      </c>
      <c r="K474" s="3">
        <v>25894.34</v>
      </c>
      <c r="L474" s="58">
        <v>17800</v>
      </c>
      <c r="M474" s="43">
        <f t="shared" si="151"/>
        <v>8094.34</v>
      </c>
      <c r="N474" s="38">
        <f t="shared" si="155"/>
        <v>0.45473820224719108</v>
      </c>
      <c r="O474" s="43">
        <f>K474-K473</f>
        <v>-80.020000000000437</v>
      </c>
      <c r="P474" s="38">
        <f>K474/K473-1</f>
        <v>-3.0807303818073395E-3</v>
      </c>
      <c r="R474" s="37">
        <v>44515</v>
      </c>
      <c r="S474" s="103"/>
      <c r="T474" s="101"/>
      <c r="U474" s="100"/>
      <c r="V474" s="102"/>
      <c r="W474" s="100"/>
      <c r="X474" s="102"/>
      <c r="Z474" s="37">
        <v>44515</v>
      </c>
      <c r="AA474" s="3">
        <f t="shared" si="154"/>
        <v>98032.94</v>
      </c>
      <c r="AB474" s="43">
        <f>D474+L474</f>
        <v>62250.74</v>
      </c>
      <c r="AC474" s="3">
        <f t="shared" si="143"/>
        <v>35782.200000000012</v>
      </c>
      <c r="AD474" s="38">
        <f t="shared" si="156"/>
        <v>0.57480762477683012</v>
      </c>
      <c r="AE474" s="3">
        <f>AA474-AA473</f>
        <v>-297.36000000000058</v>
      </c>
      <c r="AF474" s="38">
        <f>(AA474)/AA473-1</f>
        <v>-3.024093285589502E-3</v>
      </c>
      <c r="AG474" s="75"/>
      <c r="AH474" s="75"/>
    </row>
    <row r="475" spans="1:34" x14ac:dyDescent="0.45">
      <c r="A475" s="37">
        <v>44516</v>
      </c>
      <c r="B475" s="3">
        <v>72972.179999999993</v>
      </c>
      <c r="C475" s="3">
        <v>45825.15</v>
      </c>
      <c r="D475" s="3">
        <v>44450.74</v>
      </c>
      <c r="E475" s="3">
        <f t="shared" si="152"/>
        <v>28521.439999999995</v>
      </c>
      <c r="F475" s="38">
        <f t="shared" si="153"/>
        <v>0.64164151147989879</v>
      </c>
      <c r="G475" s="41">
        <f t="shared" si="157"/>
        <v>833.57999999998719</v>
      </c>
      <c r="H475" s="38">
        <f t="shared" si="158"/>
        <v>1.1555256131945857E-2</v>
      </c>
      <c r="J475" s="37">
        <v>44516</v>
      </c>
      <c r="K475" s="3">
        <v>26192.98</v>
      </c>
      <c r="L475" s="58">
        <v>17800</v>
      </c>
      <c r="M475" s="43">
        <f t="shared" si="151"/>
        <v>8392.98</v>
      </c>
      <c r="N475" s="38">
        <f t="shared" si="155"/>
        <v>0.47151573033707872</v>
      </c>
      <c r="O475" s="43">
        <f>K475-K474</f>
        <v>298.63999999999942</v>
      </c>
      <c r="P475" s="38">
        <f>K475/K474-1</f>
        <v>1.1533022274365701E-2</v>
      </c>
      <c r="R475" s="37">
        <v>44516</v>
      </c>
      <c r="S475" s="103"/>
      <c r="T475" s="101"/>
      <c r="U475" s="100"/>
      <c r="V475" s="102"/>
      <c r="W475" s="100"/>
      <c r="X475" s="102"/>
      <c r="Z475" s="37">
        <v>44516</v>
      </c>
      <c r="AA475" s="3">
        <f t="shared" si="154"/>
        <v>99165.159999999989</v>
      </c>
      <c r="AB475" s="43">
        <f>D475+L475</f>
        <v>62250.74</v>
      </c>
      <c r="AC475" s="3">
        <f t="shared" si="143"/>
        <v>36914.42</v>
      </c>
      <c r="AD475" s="38">
        <f t="shared" si="156"/>
        <v>0.59299568165776018</v>
      </c>
      <c r="AE475" s="3">
        <f>AA475-AA474</f>
        <v>1132.2199999999866</v>
      </c>
      <c r="AF475" s="38">
        <f>(AA475)/AA474-1</f>
        <v>1.1549383299123583E-2</v>
      </c>
      <c r="AG475" s="75"/>
      <c r="AH475" s="75"/>
    </row>
    <row r="476" spans="1:34" x14ac:dyDescent="0.45">
      <c r="A476" s="37">
        <v>44517</v>
      </c>
      <c r="B476" s="3">
        <v>73231.600000000006</v>
      </c>
      <c r="C476" s="3">
        <v>45825.15</v>
      </c>
      <c r="D476" s="3">
        <v>44450.74</v>
      </c>
      <c r="E476" s="3">
        <f t="shared" si="152"/>
        <v>28780.860000000008</v>
      </c>
      <c r="F476" s="38">
        <f t="shared" si="153"/>
        <v>0.64747763479303178</v>
      </c>
      <c r="G476" s="41">
        <f t="shared" si="157"/>
        <v>259.42000000001281</v>
      </c>
      <c r="H476" s="38">
        <f t="shared" si="158"/>
        <v>3.5550534463957284E-3</v>
      </c>
      <c r="J476" s="37">
        <v>44517</v>
      </c>
      <c r="K476" s="3">
        <v>26485.4</v>
      </c>
      <c r="L476" s="57">
        <f>L475+200</f>
        <v>18000</v>
      </c>
      <c r="M476" s="43">
        <f t="shared" si="151"/>
        <v>8485.4000000000015</v>
      </c>
      <c r="N476" s="38">
        <f t="shared" si="155"/>
        <v>0.47141111111111123</v>
      </c>
      <c r="O476" s="50">
        <f>K476-K475-200</f>
        <v>92.420000000001892</v>
      </c>
      <c r="P476" s="51">
        <f>(K476-200)/K475-1</f>
        <v>3.5284263188075649E-3</v>
      </c>
      <c r="R476" s="37">
        <v>44517</v>
      </c>
      <c r="S476" s="103"/>
      <c r="T476" s="101"/>
      <c r="U476" s="100"/>
      <c r="V476" s="102"/>
      <c r="W476" s="100"/>
      <c r="X476" s="102"/>
      <c r="Z476" s="37">
        <v>44517</v>
      </c>
      <c r="AA476" s="3">
        <f t="shared" si="154"/>
        <v>99717</v>
      </c>
      <c r="AB476" s="50">
        <f>AB475+200</f>
        <v>62450.74</v>
      </c>
      <c r="AC476" s="3">
        <f t="shared" ref="AC476:AC539" si="159">E476+M476</f>
        <v>37266.260000000009</v>
      </c>
      <c r="AD476" s="38">
        <f t="shared" si="156"/>
        <v>0.59673047909440302</v>
      </c>
      <c r="AE476" s="50">
        <f>AA476-AA475-200</f>
        <v>351.84000000001106</v>
      </c>
      <c r="AF476" s="51">
        <f>(AA476-200)/AA475-1</f>
        <v>3.5480202926110316E-3</v>
      </c>
      <c r="AG476" s="121"/>
      <c r="AH476" s="75"/>
    </row>
    <row r="477" spans="1:34" x14ac:dyDescent="0.45">
      <c r="A477" s="37">
        <v>44518</v>
      </c>
      <c r="B477" s="3">
        <v>73945.899999999994</v>
      </c>
      <c r="C477" s="3">
        <v>45825.15</v>
      </c>
      <c r="D477" s="3">
        <v>44450.74</v>
      </c>
      <c r="E477" s="3">
        <f t="shared" si="152"/>
        <v>29495.159999999996</v>
      </c>
      <c r="F477" s="38">
        <f t="shared" si="153"/>
        <v>0.66354710855207344</v>
      </c>
      <c r="G477" s="41">
        <f t="shared" si="157"/>
        <v>714.29999999998836</v>
      </c>
      <c r="H477" s="38">
        <f t="shared" si="158"/>
        <v>9.7539859841924148E-3</v>
      </c>
      <c r="J477" s="37">
        <v>44518</v>
      </c>
      <c r="K477" s="3">
        <v>26743.040000000001</v>
      </c>
      <c r="L477" s="58">
        <v>18000</v>
      </c>
      <c r="M477" s="43">
        <f t="shared" si="151"/>
        <v>8743.0400000000009</v>
      </c>
      <c r="N477" s="38">
        <f t="shared" si="155"/>
        <v>0.4857244444444444</v>
      </c>
      <c r="O477" s="43">
        <f>K477-K476</f>
        <v>257.63999999999942</v>
      </c>
      <c r="P477" s="38">
        <f>K477/K476-1</f>
        <v>9.7276235208831885E-3</v>
      </c>
      <c r="R477" s="37">
        <v>44518</v>
      </c>
      <c r="S477" s="103"/>
      <c r="T477" s="101"/>
      <c r="U477" s="100"/>
      <c r="V477" s="102"/>
      <c r="W477" s="100"/>
      <c r="X477" s="102"/>
      <c r="Z477" s="37">
        <v>44518</v>
      </c>
      <c r="AA477" s="3">
        <f t="shared" si="154"/>
        <v>100688.94</v>
      </c>
      <c r="AB477" s="43">
        <f>D477+L477</f>
        <v>62450.74</v>
      </c>
      <c r="AC477" s="3">
        <f t="shared" si="159"/>
        <v>38238.199999999997</v>
      </c>
      <c r="AD477" s="38">
        <f t="shared" si="156"/>
        <v>0.61229378546995616</v>
      </c>
      <c r="AE477" s="3">
        <f>AA477-AA476</f>
        <v>971.94000000000233</v>
      </c>
      <c r="AF477" s="38">
        <f>(AA477)/AA476-1</f>
        <v>9.7469839646198153E-3</v>
      </c>
      <c r="AG477" s="75"/>
      <c r="AH477" s="75"/>
    </row>
    <row r="478" spans="1:34" x14ac:dyDescent="0.45">
      <c r="A478" s="37">
        <v>44519</v>
      </c>
      <c r="B478" s="3">
        <v>74632.67</v>
      </c>
      <c r="C478" s="3">
        <v>45825.15</v>
      </c>
      <c r="D478" s="3">
        <v>44450.74</v>
      </c>
      <c r="E478" s="3">
        <f t="shared" si="152"/>
        <v>30181.93</v>
      </c>
      <c r="F478" s="38">
        <f t="shared" si="153"/>
        <v>0.67899724504024017</v>
      </c>
      <c r="G478" s="41">
        <f t="shared" si="157"/>
        <v>686.77000000000407</v>
      </c>
      <c r="H478" s="38">
        <f t="shared" si="158"/>
        <v>9.2874655660422079E-3</v>
      </c>
      <c r="J478" s="37">
        <v>44519</v>
      </c>
      <c r="K478" s="3">
        <v>26990.75</v>
      </c>
      <c r="L478" s="58">
        <v>18000</v>
      </c>
      <c r="M478" s="43">
        <f t="shared" si="151"/>
        <v>8990.75</v>
      </c>
      <c r="N478" s="38">
        <f t="shared" si="155"/>
        <v>0.49948611111111108</v>
      </c>
      <c r="O478" s="43">
        <f>K478-K477</f>
        <v>247.70999999999913</v>
      </c>
      <c r="P478" s="38">
        <f>K478/K477-1</f>
        <v>9.2625969224142679E-3</v>
      </c>
      <c r="R478" s="37">
        <v>44519</v>
      </c>
      <c r="S478" s="103"/>
      <c r="T478" s="101"/>
      <c r="U478" s="100"/>
      <c r="V478" s="102"/>
      <c r="W478" s="100"/>
      <c r="X478" s="102"/>
      <c r="Z478" s="37">
        <v>44519</v>
      </c>
      <c r="AA478" s="3">
        <f t="shared" si="154"/>
        <v>101623.42</v>
      </c>
      <c r="AB478" s="43">
        <f>D478+L478</f>
        <v>62450.74</v>
      </c>
      <c r="AC478" s="3">
        <f t="shared" si="159"/>
        <v>39172.68</v>
      </c>
      <c r="AD478" s="38">
        <f t="shared" si="156"/>
        <v>0.62725725908131746</v>
      </c>
      <c r="AE478" s="3">
        <f>AA478-AA477</f>
        <v>934.47999999999593</v>
      </c>
      <c r="AF478" s="38">
        <f>(AA478)/AA477-1</f>
        <v>9.2808604400840267E-3</v>
      </c>
      <c r="AG478" s="75"/>
      <c r="AH478" s="75"/>
    </row>
    <row r="479" spans="1:34" x14ac:dyDescent="0.45">
      <c r="A479" s="37">
        <v>44522</v>
      </c>
      <c r="B479" s="3">
        <v>74069</v>
      </c>
      <c r="C479" s="3">
        <v>45825.15</v>
      </c>
      <c r="D479" s="3">
        <v>44450.74</v>
      </c>
      <c r="E479" s="3">
        <f t="shared" si="152"/>
        <v>29618.260000000002</v>
      </c>
      <c r="F479" s="38">
        <f t="shared" si="153"/>
        <v>0.66631646627255248</v>
      </c>
      <c r="G479" s="41">
        <f t="shared" si="157"/>
        <v>-563.66999999999825</v>
      </c>
      <c r="H479" s="38">
        <f t="shared" si="158"/>
        <v>-7.5525905746102184E-3</v>
      </c>
      <c r="J479" s="37">
        <v>44522</v>
      </c>
      <c r="K479" s="3">
        <v>26784.87</v>
      </c>
      <c r="L479" s="58">
        <v>18000</v>
      </c>
      <c r="M479" s="43">
        <f t="shared" si="151"/>
        <v>8784.869999999999</v>
      </c>
      <c r="N479" s="38">
        <f t="shared" si="155"/>
        <v>0.4880483333333332</v>
      </c>
      <c r="O479" s="43">
        <f>K479-K478</f>
        <v>-205.88000000000102</v>
      </c>
      <c r="P479" s="38">
        <f>K479/K478-1</f>
        <v>-7.6277984124191178E-3</v>
      </c>
      <c r="R479" s="37">
        <v>44522</v>
      </c>
      <c r="S479" s="103"/>
      <c r="T479" s="101"/>
      <c r="U479" s="100"/>
      <c r="V479" s="102"/>
      <c r="W479" s="100"/>
      <c r="X479" s="102"/>
      <c r="Z479" s="37">
        <v>44522</v>
      </c>
      <c r="AA479" s="3">
        <f t="shared" si="154"/>
        <v>100853.87</v>
      </c>
      <c r="AB479" s="43">
        <f>D479+L479</f>
        <v>62450.74</v>
      </c>
      <c r="AC479" s="3">
        <f t="shared" si="159"/>
        <v>38403.130000000005</v>
      </c>
      <c r="AD479" s="38">
        <f t="shared" si="156"/>
        <v>0.61493474697017203</v>
      </c>
      <c r="AE479" s="3">
        <f>AA479-AA478</f>
        <v>-769.55000000000291</v>
      </c>
      <c r="AF479" s="38">
        <f>(AA479)/AA478-1</f>
        <v>-7.5725654578442381E-3</v>
      </c>
      <c r="AG479" s="75"/>
      <c r="AH479" s="75"/>
    </row>
    <row r="480" spans="1:34" x14ac:dyDescent="0.45">
      <c r="A480" s="37">
        <v>44523</v>
      </c>
      <c r="B480" s="3">
        <v>73570.12</v>
      </c>
      <c r="C480" s="3">
        <v>45825.15</v>
      </c>
      <c r="D480" s="3">
        <v>44450.74</v>
      </c>
      <c r="E480" s="3">
        <f t="shared" si="152"/>
        <v>29119.379999999997</v>
      </c>
      <c r="F480" s="38">
        <f t="shared" si="153"/>
        <v>0.65509325604028179</v>
      </c>
      <c r="G480" s="41">
        <f t="shared" si="157"/>
        <v>-498.88000000000466</v>
      </c>
      <c r="H480" s="38">
        <f t="shared" si="158"/>
        <v>-6.7353413708839405E-3</v>
      </c>
      <c r="J480" s="37">
        <v>44523</v>
      </c>
      <c r="K480" s="3">
        <v>26603.77</v>
      </c>
      <c r="L480" s="58">
        <v>18000</v>
      </c>
      <c r="M480" s="43">
        <f t="shared" si="151"/>
        <v>8603.77</v>
      </c>
      <c r="N480" s="38">
        <f t="shared" si="155"/>
        <v>0.47798722222222234</v>
      </c>
      <c r="O480" s="43">
        <f>K480-K479</f>
        <v>-181.09999999999854</v>
      </c>
      <c r="P480" s="38">
        <f>K480/K479-1</f>
        <v>-6.7612797822053095E-3</v>
      </c>
      <c r="R480" s="37">
        <v>44523</v>
      </c>
      <c r="S480" s="103"/>
      <c r="T480" s="101"/>
      <c r="U480" s="100"/>
      <c r="V480" s="102"/>
      <c r="W480" s="100"/>
      <c r="X480" s="102"/>
      <c r="Z480" s="37">
        <v>44523</v>
      </c>
      <c r="AA480" s="3">
        <f t="shared" si="154"/>
        <v>100173.89</v>
      </c>
      <c r="AB480" s="43">
        <f>D480+L480</f>
        <v>62450.74</v>
      </c>
      <c r="AC480" s="3">
        <f t="shared" si="159"/>
        <v>37723.149999999994</v>
      </c>
      <c r="AD480" s="38">
        <f t="shared" si="156"/>
        <v>0.60404648527783666</v>
      </c>
      <c r="AE480" s="3">
        <f>AA480-AA479</f>
        <v>-679.97999999999593</v>
      </c>
      <c r="AF480" s="38">
        <f>(AA480)/AA479-1</f>
        <v>-6.7422301196771173E-3</v>
      </c>
      <c r="AG480" s="75"/>
      <c r="AH480" s="75"/>
    </row>
    <row r="481" spans="1:34" x14ac:dyDescent="0.45">
      <c r="A481" s="37">
        <v>44524</v>
      </c>
      <c r="B481" s="3">
        <v>73787.12</v>
      </c>
      <c r="C481" s="3">
        <v>45825.15</v>
      </c>
      <c r="D481" s="3">
        <v>44450.74</v>
      </c>
      <c r="E481" s="3">
        <f t="shared" si="152"/>
        <v>29336.379999999997</v>
      </c>
      <c r="F481" s="38">
        <f t="shared" si="153"/>
        <v>0.65997506453210897</v>
      </c>
      <c r="G481" s="41">
        <f t="shared" si="157"/>
        <v>217</v>
      </c>
      <c r="H481" s="38">
        <f t="shared" si="158"/>
        <v>2.9495670253085748E-3</v>
      </c>
      <c r="J481" s="37">
        <v>44524</v>
      </c>
      <c r="K481" s="3">
        <v>26881.59</v>
      </c>
      <c r="L481" s="57">
        <f>L480+200</f>
        <v>18200</v>
      </c>
      <c r="M481" s="43">
        <f t="shared" si="151"/>
        <v>8681.59</v>
      </c>
      <c r="N481" s="38">
        <f t="shared" si="155"/>
        <v>0.47701043956043954</v>
      </c>
      <c r="O481" s="50">
        <f>K481-K480-200</f>
        <v>77.819999999999709</v>
      </c>
      <c r="P481" s="51">
        <f>(K481-200)/K480-1</f>
        <v>2.9251493303392717E-3</v>
      </c>
      <c r="R481" s="37">
        <v>44524</v>
      </c>
      <c r="S481" s="103"/>
      <c r="T481" s="101"/>
      <c r="U481" s="100"/>
      <c r="V481" s="102"/>
      <c r="W481" s="100"/>
      <c r="X481" s="102"/>
      <c r="Z481" s="37">
        <v>44524</v>
      </c>
      <c r="AA481" s="3">
        <f t="shared" si="154"/>
        <v>100668.70999999999</v>
      </c>
      <c r="AB481" s="50">
        <f>AB480+200</f>
        <v>62650.74</v>
      </c>
      <c r="AC481" s="3">
        <f t="shared" si="159"/>
        <v>38017.97</v>
      </c>
      <c r="AD481" s="38">
        <f t="shared" si="156"/>
        <v>0.60682395770584674</v>
      </c>
      <c r="AE481" s="50">
        <f>AA481-AA480-200</f>
        <v>294.81999999999243</v>
      </c>
      <c r="AF481" s="51">
        <f>(AA481-200)/AA480-1</f>
        <v>2.943082274233344E-3</v>
      </c>
      <c r="AG481" s="38"/>
      <c r="AH481" s="38"/>
    </row>
    <row r="482" spans="1:34" x14ac:dyDescent="0.45">
      <c r="A482" s="37">
        <v>44525</v>
      </c>
      <c r="B482" s="3">
        <v>73701.78</v>
      </c>
      <c r="C482" s="3">
        <v>45825.15</v>
      </c>
      <c r="D482" s="3">
        <v>44450.74</v>
      </c>
      <c r="E482" s="3">
        <f t="shared" si="152"/>
        <v>29251.040000000001</v>
      </c>
      <c r="F482" s="38">
        <f t="shared" si="153"/>
        <v>0.65805518648283479</v>
      </c>
      <c r="G482" s="41">
        <f t="shared" si="157"/>
        <v>-85.339999999996508</v>
      </c>
      <c r="H482" s="38">
        <f t="shared" si="158"/>
        <v>-1.1565704149991696E-3</v>
      </c>
      <c r="J482" s="37">
        <v>44525</v>
      </c>
      <c r="K482" s="3">
        <v>26849.83</v>
      </c>
      <c r="L482" s="58">
        <v>18200</v>
      </c>
      <c r="M482" s="43">
        <f t="shared" si="151"/>
        <v>8649.8300000000017</v>
      </c>
      <c r="N482" s="38">
        <f t="shared" si="155"/>
        <v>0.4752653846153847</v>
      </c>
      <c r="O482" s="43">
        <f>K482-K481</f>
        <v>-31.759999999998399</v>
      </c>
      <c r="P482" s="38">
        <f>K482/K481-1</f>
        <v>-1.1814777325298564E-3</v>
      </c>
      <c r="R482" s="37">
        <v>44525</v>
      </c>
      <c r="S482" s="103"/>
      <c r="T482" s="101"/>
      <c r="U482" s="100"/>
      <c r="V482" s="102"/>
      <c r="W482" s="100"/>
      <c r="X482" s="102"/>
      <c r="Z482" s="37">
        <v>44525</v>
      </c>
      <c r="AA482" s="3">
        <f t="shared" si="154"/>
        <v>100551.61</v>
      </c>
      <c r="AB482" s="43">
        <f>D482+L482</f>
        <v>62650.74</v>
      </c>
      <c r="AC482" s="3">
        <f t="shared" si="159"/>
        <v>37900.870000000003</v>
      </c>
      <c r="AD482" s="38">
        <f t="shared" si="156"/>
        <v>0.60495486565681422</v>
      </c>
      <c r="AE482" s="3">
        <f>AA482-AA481</f>
        <v>-117.09999999999127</v>
      </c>
      <c r="AF482" s="38">
        <f>(AA482)/AA481-1</f>
        <v>-1.1632214220286263E-3</v>
      </c>
      <c r="AG482" s="38"/>
      <c r="AH482" s="38"/>
    </row>
    <row r="483" spans="1:34" x14ac:dyDescent="0.45">
      <c r="A483" s="37">
        <v>44526</v>
      </c>
      <c r="B483" s="3">
        <v>72964.27</v>
      </c>
      <c r="C483" s="3">
        <v>45825.15</v>
      </c>
      <c r="D483" s="3">
        <v>44450.74</v>
      </c>
      <c r="E483" s="3">
        <f t="shared" si="152"/>
        <v>28513.530000000006</v>
      </c>
      <c r="F483" s="38">
        <f t="shared" si="153"/>
        <v>0.64146356168648722</v>
      </c>
      <c r="G483" s="41">
        <f t="shared" si="157"/>
        <v>-737.50999999999476</v>
      </c>
      <c r="H483" s="38">
        <f t="shared" si="158"/>
        <v>-1.0006678264758206E-2</v>
      </c>
      <c r="J483" s="37">
        <v>44526</v>
      </c>
      <c r="K483" s="3">
        <v>26580.49</v>
      </c>
      <c r="L483" s="58">
        <v>18200</v>
      </c>
      <c r="M483" s="43">
        <f t="shared" si="151"/>
        <v>8380.4900000000016</v>
      </c>
      <c r="N483" s="38">
        <f t="shared" si="155"/>
        <v>0.46046648351648356</v>
      </c>
      <c r="O483" s="43">
        <f>K483-K482</f>
        <v>-269.34000000000015</v>
      </c>
      <c r="P483" s="38">
        <f>K483/K482-1</f>
        <v>-1.0031348429394127E-2</v>
      </c>
      <c r="R483" s="37">
        <v>44526</v>
      </c>
      <c r="S483" s="103"/>
      <c r="T483" s="101"/>
      <c r="U483" s="100"/>
      <c r="V483" s="102"/>
      <c r="W483" s="100"/>
      <c r="X483" s="102"/>
      <c r="Z483" s="37">
        <v>44526</v>
      </c>
      <c r="AA483" s="3">
        <f t="shared" si="154"/>
        <v>99544.760000000009</v>
      </c>
      <c r="AB483" s="43">
        <f>D483+L483</f>
        <v>62650.74</v>
      </c>
      <c r="AC483" s="3">
        <f t="shared" si="159"/>
        <v>36894.020000000004</v>
      </c>
      <c r="AD483" s="38">
        <f t="shared" si="156"/>
        <v>0.58888402595085099</v>
      </c>
      <c r="AE483" s="3">
        <f>AA483-AA482</f>
        <v>-1006.8499999999913</v>
      </c>
      <c r="AF483" s="38">
        <f>(AA483)/AA482-1</f>
        <v>-1.0013265824385997E-2</v>
      </c>
      <c r="AG483" s="38"/>
      <c r="AH483" s="38"/>
    </row>
    <row r="484" spans="1:34" x14ac:dyDescent="0.45">
      <c r="A484" s="37">
        <v>44529</v>
      </c>
      <c r="B484" s="3">
        <v>74458.009999999995</v>
      </c>
      <c r="C484" s="3">
        <v>45825.15</v>
      </c>
      <c r="D484" s="3">
        <v>44450.74</v>
      </c>
      <c r="E484" s="3">
        <f t="shared" si="152"/>
        <v>30007.269999999997</v>
      </c>
      <c r="F484" s="38">
        <f t="shared" si="153"/>
        <v>0.67506795162465227</v>
      </c>
      <c r="G484" s="41">
        <f t="shared" si="157"/>
        <v>1493.7399999999907</v>
      </c>
      <c r="H484" s="38">
        <f t="shared" si="158"/>
        <v>2.0472211947025531E-2</v>
      </c>
      <c r="J484" s="37">
        <v>44529</v>
      </c>
      <c r="K484" s="3">
        <v>27122.61</v>
      </c>
      <c r="L484" s="58">
        <v>18200</v>
      </c>
      <c r="M484" s="43">
        <f t="shared" si="151"/>
        <v>8922.61</v>
      </c>
      <c r="N484" s="38">
        <f t="shared" si="155"/>
        <v>0.49025329670329665</v>
      </c>
      <c r="O484" s="43">
        <f>K484-K483</f>
        <v>542.11999999999898</v>
      </c>
      <c r="P484" s="38">
        <f>K484/K483-1</f>
        <v>2.0395410317868512E-2</v>
      </c>
      <c r="R484" s="37">
        <v>44529</v>
      </c>
      <c r="S484" s="103"/>
      <c r="T484" s="101"/>
      <c r="U484" s="100"/>
      <c r="V484" s="102"/>
      <c r="W484" s="100"/>
      <c r="X484" s="102"/>
      <c r="Z484" s="37">
        <v>44529</v>
      </c>
      <c r="AA484" s="3">
        <f t="shared" si="154"/>
        <v>101580.62</v>
      </c>
      <c r="AB484" s="43">
        <f>D484+L484</f>
        <v>62650.74</v>
      </c>
      <c r="AC484" s="3">
        <f t="shared" si="159"/>
        <v>38929.879999999997</v>
      </c>
      <c r="AD484" s="38">
        <f t="shared" si="156"/>
        <v>0.62137941227829074</v>
      </c>
      <c r="AE484" s="3">
        <f>AA484-AA483</f>
        <v>2035.859999999986</v>
      </c>
      <c r="AF484" s="38">
        <f>(AA484)/AA483-1</f>
        <v>2.0451704338831922E-2</v>
      </c>
      <c r="AG484" s="38"/>
      <c r="AH484" s="38"/>
    </row>
    <row r="485" spans="1:34" x14ac:dyDescent="0.45">
      <c r="A485" s="37">
        <v>44530</v>
      </c>
      <c r="B485" s="3">
        <v>73386.63</v>
      </c>
      <c r="C485" s="3">
        <v>45825.15</v>
      </c>
      <c r="D485" s="3">
        <v>44450.74</v>
      </c>
      <c r="E485" s="3">
        <f t="shared" si="152"/>
        <v>28935.890000000007</v>
      </c>
      <c r="F485" s="38">
        <f t="shared" si="153"/>
        <v>0.65096531576302241</v>
      </c>
      <c r="G485" s="41">
        <f t="shared" si="157"/>
        <v>-1071.3799999999901</v>
      </c>
      <c r="H485" s="38">
        <f t="shared" si="158"/>
        <v>-1.4389049613332316E-2</v>
      </c>
      <c r="J485" s="37">
        <v>44530</v>
      </c>
      <c r="K485" s="3">
        <v>26731.65</v>
      </c>
      <c r="L485" s="58">
        <v>18200</v>
      </c>
      <c r="M485" s="43">
        <f t="shared" si="151"/>
        <v>8531.6500000000015</v>
      </c>
      <c r="N485" s="38">
        <f t="shared" si="155"/>
        <v>0.46877197802197812</v>
      </c>
      <c r="O485" s="43">
        <f>K485-K484</f>
        <v>-390.95999999999913</v>
      </c>
      <c r="P485" s="38">
        <f>K485/K484-1</f>
        <v>-1.4414541963328698E-2</v>
      </c>
      <c r="R485" s="37">
        <v>44530</v>
      </c>
      <c r="S485" s="103"/>
      <c r="T485" s="101"/>
      <c r="U485" s="100"/>
      <c r="V485" s="102"/>
      <c r="W485" s="100"/>
      <c r="X485" s="102"/>
      <c r="Z485" s="37">
        <v>44530</v>
      </c>
      <c r="AA485" s="3">
        <f t="shared" si="154"/>
        <v>100118.28</v>
      </c>
      <c r="AB485" s="43">
        <f>D485+L485</f>
        <v>62650.74</v>
      </c>
      <c r="AC485" s="3">
        <f t="shared" si="159"/>
        <v>37467.540000000008</v>
      </c>
      <c r="AD485" s="38">
        <f t="shared" si="156"/>
        <v>0.59803826738518984</v>
      </c>
      <c r="AE485" s="3">
        <f>AA485-AA484</f>
        <v>-1462.3399999999965</v>
      </c>
      <c r="AF485" s="38">
        <f>(AA485)/AA484-1</f>
        <v>-1.4395856217455649E-2</v>
      </c>
      <c r="AG485" s="38"/>
      <c r="AH485" s="38"/>
    </row>
    <row r="486" spans="1:34" x14ac:dyDescent="0.45">
      <c r="A486" s="37">
        <v>44531</v>
      </c>
      <c r="B486" s="3">
        <v>72480.61</v>
      </c>
      <c r="C486" s="3">
        <v>45825.15</v>
      </c>
      <c r="D486" s="3">
        <v>44450.74</v>
      </c>
      <c r="E486" s="3">
        <f t="shared" si="152"/>
        <v>28029.870000000003</v>
      </c>
      <c r="F486" s="38">
        <f t="shared" si="153"/>
        <v>0.63058275295304433</v>
      </c>
      <c r="G486" s="41">
        <f t="shared" si="157"/>
        <v>-906.02000000000407</v>
      </c>
      <c r="H486" s="38">
        <f t="shared" si="158"/>
        <v>-1.234584555797158E-2</v>
      </c>
      <c r="J486" s="37">
        <v>44531</v>
      </c>
      <c r="K486" s="3">
        <v>26600.92</v>
      </c>
      <c r="L486" s="57">
        <f>L485+200</f>
        <v>18400</v>
      </c>
      <c r="M486" s="43">
        <f t="shared" si="151"/>
        <v>8200.9199999999983</v>
      </c>
      <c r="N486" s="38">
        <f t="shared" si="155"/>
        <v>0.44570217391304334</v>
      </c>
      <c r="O486" s="50">
        <f>K486-K485-200</f>
        <v>-330.7300000000032</v>
      </c>
      <c r="P486" s="51">
        <f>(K486-200)/K485-1</f>
        <v>-1.2372225433147754E-2</v>
      </c>
      <c r="R486" s="37">
        <v>44531</v>
      </c>
      <c r="S486" s="103"/>
      <c r="T486" s="101"/>
      <c r="U486" s="100"/>
      <c r="V486" s="102"/>
      <c r="W486" s="100"/>
      <c r="X486" s="102"/>
      <c r="Z486" s="37">
        <v>44531</v>
      </c>
      <c r="AA486" s="3">
        <f t="shared" si="154"/>
        <v>99081.53</v>
      </c>
      <c r="AB486" s="50">
        <f>AB485+200</f>
        <v>62850.74</v>
      </c>
      <c r="AC486" s="3">
        <f t="shared" si="159"/>
        <v>36230.79</v>
      </c>
      <c r="AD486" s="38">
        <f t="shared" si="156"/>
        <v>0.57645765189081311</v>
      </c>
      <c r="AE486" s="50">
        <f>AA486-AA485-200</f>
        <v>-1236.75</v>
      </c>
      <c r="AF486" s="51">
        <f>(AA486-200)/AA485-1</f>
        <v>-1.2352889002887335E-2</v>
      </c>
      <c r="AG486" s="38"/>
      <c r="AH486" s="38"/>
    </row>
    <row r="487" spans="1:34" x14ac:dyDescent="0.45">
      <c r="A487" s="37">
        <v>44532</v>
      </c>
      <c r="B487" s="3">
        <v>72939.490000000005</v>
      </c>
      <c r="C487" s="3">
        <v>45825.15</v>
      </c>
      <c r="D487" s="3">
        <v>44450.74</v>
      </c>
      <c r="E487" s="3">
        <f t="shared" si="152"/>
        <v>28488.750000000007</v>
      </c>
      <c r="F487" s="38">
        <f t="shared" si="153"/>
        <v>0.64090609065225923</v>
      </c>
      <c r="G487" s="41">
        <f t="shared" si="157"/>
        <v>458.88000000000466</v>
      </c>
      <c r="H487" s="38">
        <f t="shared" si="158"/>
        <v>6.3310725447813798E-3</v>
      </c>
      <c r="J487" s="37">
        <v>44532</v>
      </c>
      <c r="K487" s="3">
        <v>26768.69</v>
      </c>
      <c r="L487" s="58">
        <v>18400</v>
      </c>
      <c r="M487" s="43">
        <f t="shared" si="151"/>
        <v>8368.6899999999987</v>
      </c>
      <c r="N487" s="38">
        <f t="shared" si="155"/>
        <v>0.45482010869565204</v>
      </c>
      <c r="O487" s="43">
        <f>K487-K486</f>
        <v>167.77000000000044</v>
      </c>
      <c r="P487" s="38">
        <f>K487/K486-1</f>
        <v>6.3069247229043945E-3</v>
      </c>
      <c r="R487" s="37">
        <v>44532</v>
      </c>
      <c r="S487" s="103"/>
      <c r="T487" s="101"/>
      <c r="U487" s="100"/>
      <c r="V487" s="102"/>
      <c r="W487" s="100"/>
      <c r="X487" s="102"/>
      <c r="Z487" s="37">
        <v>44532</v>
      </c>
      <c r="AA487" s="3">
        <f t="shared" si="154"/>
        <v>99708.180000000008</v>
      </c>
      <c r="AB487" s="43">
        <f>D487+L487</f>
        <v>62850.74</v>
      </c>
      <c r="AC487" s="3">
        <f t="shared" si="159"/>
        <v>36857.440000000002</v>
      </c>
      <c r="AD487" s="38">
        <f t="shared" si="156"/>
        <v>0.58642809933502793</v>
      </c>
      <c r="AE487" s="3">
        <f>AA487-AA486</f>
        <v>626.65000000000873</v>
      </c>
      <c r="AF487" s="38">
        <f>(AA487)/AA486-1</f>
        <v>6.3245894567838246E-3</v>
      </c>
      <c r="AG487" s="38"/>
      <c r="AH487" s="38"/>
    </row>
    <row r="488" spans="1:34" x14ac:dyDescent="0.45">
      <c r="A488" s="37">
        <v>44533</v>
      </c>
      <c r="B488" s="3">
        <v>71826.2</v>
      </c>
      <c r="C488" s="3">
        <v>45825.15</v>
      </c>
      <c r="D488" s="3">
        <v>44450.74</v>
      </c>
      <c r="E488" s="3">
        <f t="shared" si="152"/>
        <v>27375.46</v>
      </c>
      <c r="F488" s="38">
        <f t="shared" si="153"/>
        <v>0.61586061334411979</v>
      </c>
      <c r="G488" s="41">
        <f t="shared" si="157"/>
        <v>-1113.2900000000081</v>
      </c>
      <c r="H488" s="38">
        <f t="shared" si="158"/>
        <v>-1.5263199674140915E-2</v>
      </c>
      <c r="J488" s="37">
        <v>44533</v>
      </c>
      <c r="K488" s="3">
        <v>26359.46</v>
      </c>
      <c r="L488" s="58">
        <v>18400</v>
      </c>
      <c r="M488" s="43">
        <f t="shared" ref="M488:M519" si="160">K488-L488</f>
        <v>7959.4599999999991</v>
      </c>
      <c r="N488" s="38">
        <f t="shared" si="155"/>
        <v>0.43257934782608687</v>
      </c>
      <c r="O488" s="43">
        <f>K488-K487</f>
        <v>-409.22999999999956</v>
      </c>
      <c r="P488" s="38">
        <f>K488/K487-1</f>
        <v>-1.5287636414034411E-2</v>
      </c>
      <c r="R488" s="37">
        <v>44533</v>
      </c>
      <c r="S488" s="103"/>
      <c r="T488" s="101"/>
      <c r="U488" s="100"/>
      <c r="V488" s="102"/>
      <c r="W488" s="100"/>
      <c r="X488" s="102"/>
      <c r="Z488" s="37">
        <v>44533</v>
      </c>
      <c r="AA488" s="3">
        <f t="shared" si="154"/>
        <v>98185.66</v>
      </c>
      <c r="AB488" s="43">
        <f>D488+L488</f>
        <v>62850.74</v>
      </c>
      <c r="AC488" s="3">
        <f t="shared" si="159"/>
        <v>35334.92</v>
      </c>
      <c r="AD488" s="38">
        <f t="shared" si="156"/>
        <v>0.56220372266102214</v>
      </c>
      <c r="AE488" s="3">
        <f>AA488-AA487</f>
        <v>-1522.5200000000041</v>
      </c>
      <c r="AF488" s="38">
        <f>(AA488)/AA487-1</f>
        <v>-1.52697602142573E-2</v>
      </c>
      <c r="AG488" s="38"/>
      <c r="AH488" s="38"/>
    </row>
    <row r="489" spans="1:34" x14ac:dyDescent="0.45">
      <c r="A489" s="37">
        <v>44536</v>
      </c>
      <c r="B489" s="3">
        <v>72002.44</v>
      </c>
      <c r="C489" s="3">
        <v>45825.15</v>
      </c>
      <c r="D489" s="3">
        <v>44450.74</v>
      </c>
      <c r="E489" s="3">
        <f t="shared" si="152"/>
        <v>27551.700000000004</v>
      </c>
      <c r="F489" s="38">
        <f t="shared" si="153"/>
        <v>0.61982545172476322</v>
      </c>
      <c r="G489" s="41">
        <f t="shared" si="157"/>
        <v>176.24000000000524</v>
      </c>
      <c r="H489" s="38">
        <f t="shared" si="158"/>
        <v>2.4537007387277487E-3</v>
      </c>
      <c r="J489" s="37">
        <v>44536</v>
      </c>
      <c r="K489" s="3">
        <v>26422.16</v>
      </c>
      <c r="L489" s="58">
        <v>18400</v>
      </c>
      <c r="M489" s="43">
        <f t="shared" si="160"/>
        <v>8022.16</v>
      </c>
      <c r="N489" s="38">
        <f t="shared" si="155"/>
        <v>0.43598695652173913</v>
      </c>
      <c r="O489" s="43">
        <f>K489-K488</f>
        <v>62.700000000000728</v>
      </c>
      <c r="P489" s="38">
        <f>K489/K488-1</f>
        <v>2.3786526734614899E-3</v>
      </c>
      <c r="R489" s="37">
        <v>44536</v>
      </c>
      <c r="S489" s="103"/>
      <c r="T489" s="101"/>
      <c r="U489" s="100"/>
      <c r="V489" s="102"/>
      <c r="W489" s="100"/>
      <c r="X489" s="102"/>
      <c r="Z489" s="37">
        <v>44536</v>
      </c>
      <c r="AA489" s="3">
        <f t="shared" si="154"/>
        <v>98424.6</v>
      </c>
      <c r="AB489" s="43">
        <f>D489+L489</f>
        <v>62850.74</v>
      </c>
      <c r="AC489" s="3">
        <f t="shared" si="159"/>
        <v>35573.86</v>
      </c>
      <c r="AD489" s="38">
        <f t="shared" si="156"/>
        <v>0.56600542809838061</v>
      </c>
      <c r="AE489" s="3">
        <f>AA489-AA488</f>
        <v>238.94000000000233</v>
      </c>
      <c r="AF489" s="38">
        <f>(AA489)/AA488-1</f>
        <v>2.4335529241235054E-3</v>
      </c>
      <c r="AG489" s="38"/>
      <c r="AH489" s="38"/>
    </row>
    <row r="490" spans="1:34" x14ac:dyDescent="0.45">
      <c r="A490" s="37">
        <v>44537</v>
      </c>
      <c r="B490" s="3">
        <v>73500.33</v>
      </c>
      <c r="C490" s="3">
        <v>45825.15</v>
      </c>
      <c r="D490" s="3">
        <v>44450.74</v>
      </c>
      <c r="E490" s="3">
        <f t="shared" si="152"/>
        <v>29049.590000000004</v>
      </c>
      <c r="F490" s="38">
        <f t="shared" si="153"/>
        <v>0.653523203438233</v>
      </c>
      <c r="G490" s="41">
        <f t="shared" si="157"/>
        <v>1497.8899999999994</v>
      </c>
      <c r="H490" s="38">
        <f t="shared" si="158"/>
        <v>2.0803322776283606E-2</v>
      </c>
      <c r="J490" s="37">
        <v>44537</v>
      </c>
      <c r="K490" s="3">
        <v>26971.07</v>
      </c>
      <c r="L490" s="58">
        <v>18400</v>
      </c>
      <c r="M490" s="43">
        <f t="shared" si="160"/>
        <v>8571.07</v>
      </c>
      <c r="N490" s="38">
        <f t="shared" si="155"/>
        <v>0.46581902173913048</v>
      </c>
      <c r="O490" s="43">
        <f>K490-K489</f>
        <v>548.90999999999985</v>
      </c>
      <c r="P490" s="38">
        <f>K490/K489-1</f>
        <v>2.0774607375021459E-2</v>
      </c>
      <c r="R490" s="37">
        <v>44537</v>
      </c>
      <c r="S490" s="103"/>
      <c r="T490" s="101"/>
      <c r="U490" s="100"/>
      <c r="V490" s="102"/>
      <c r="W490" s="100"/>
      <c r="X490" s="102"/>
      <c r="Z490" s="37">
        <v>44537</v>
      </c>
      <c r="AA490" s="3">
        <f t="shared" si="154"/>
        <v>100471.4</v>
      </c>
      <c r="AB490" s="43">
        <f>D490+L490</f>
        <v>62850.74</v>
      </c>
      <c r="AC490" s="3">
        <f t="shared" si="159"/>
        <v>37620.660000000003</v>
      </c>
      <c r="AD490" s="38">
        <f t="shared" si="156"/>
        <v>0.59857147266682942</v>
      </c>
      <c r="AE490" s="3">
        <f>AA490-AA489</f>
        <v>2046.7999999999884</v>
      </c>
      <c r="AF490" s="38">
        <f>(AA490)/AA489-1</f>
        <v>2.0795614104603732E-2</v>
      </c>
      <c r="AG490" s="38"/>
      <c r="AH490" s="38"/>
    </row>
    <row r="491" spans="1:34" x14ac:dyDescent="0.45">
      <c r="A491" s="37">
        <v>44538</v>
      </c>
      <c r="B491" s="3">
        <v>73828.710000000006</v>
      </c>
      <c r="C491" s="3">
        <v>45825.15</v>
      </c>
      <c r="D491" s="3">
        <v>44450.74</v>
      </c>
      <c r="E491" s="3">
        <f t="shared" si="152"/>
        <v>29377.970000000008</v>
      </c>
      <c r="F491" s="38">
        <f t="shared" si="153"/>
        <v>0.66091070699835397</v>
      </c>
      <c r="G491" s="41">
        <f t="shared" si="157"/>
        <v>328.38000000000466</v>
      </c>
      <c r="H491" s="38">
        <f t="shared" si="158"/>
        <v>4.467735042822385E-3</v>
      </c>
      <c r="J491" s="37">
        <v>44538</v>
      </c>
      <c r="K491" s="3">
        <v>27290.92</v>
      </c>
      <c r="L491" s="57">
        <f>L490+200</f>
        <v>18600</v>
      </c>
      <c r="M491" s="43">
        <f t="shared" si="160"/>
        <v>8690.9199999999983</v>
      </c>
      <c r="N491" s="38">
        <f t="shared" si="155"/>
        <v>0.46725376344086023</v>
      </c>
      <c r="O491" s="50">
        <f>K491-K490-200</f>
        <v>119.84999999999854</v>
      </c>
      <c r="P491" s="51">
        <f>(K491-200)/K490-1</f>
        <v>4.443650177764491E-3</v>
      </c>
      <c r="R491" s="37">
        <v>44538</v>
      </c>
      <c r="S491" s="103"/>
      <c r="T491" s="101"/>
      <c r="U491" s="100"/>
      <c r="V491" s="102"/>
      <c r="W491" s="100"/>
      <c r="X491" s="102"/>
      <c r="Z491" s="37">
        <v>44538</v>
      </c>
      <c r="AA491" s="3">
        <f t="shared" si="154"/>
        <v>101119.63</v>
      </c>
      <c r="AB491" s="50">
        <f>AB490+200</f>
        <v>63050.74</v>
      </c>
      <c r="AC491" s="3">
        <f t="shared" si="159"/>
        <v>38068.890000000007</v>
      </c>
      <c r="AD491" s="38">
        <f t="shared" si="156"/>
        <v>0.60378181128405495</v>
      </c>
      <c r="AE491" s="50">
        <f>AA491-AA490-200</f>
        <v>448.23000000001048</v>
      </c>
      <c r="AF491" s="51">
        <f>(AA491-200)/AA490-1</f>
        <v>4.4612695752224152E-3</v>
      </c>
      <c r="AG491" s="38"/>
      <c r="AH491" s="38"/>
    </row>
    <row r="492" spans="1:34" x14ac:dyDescent="0.45">
      <c r="A492" s="37">
        <v>44539</v>
      </c>
      <c r="B492" s="3">
        <v>73105.42</v>
      </c>
      <c r="C492" s="3">
        <v>45825.15</v>
      </c>
      <c r="D492" s="3">
        <v>44450.74</v>
      </c>
      <c r="E492" s="3">
        <f t="shared" si="152"/>
        <v>28654.68</v>
      </c>
      <c r="F492" s="38">
        <f t="shared" si="153"/>
        <v>0.64463898688750731</v>
      </c>
      <c r="G492" s="41">
        <f t="shared" si="157"/>
        <v>-723.29000000000815</v>
      </c>
      <c r="H492" s="38">
        <f t="shared" si="158"/>
        <v>-9.7968662868416212E-3</v>
      </c>
      <c r="J492" s="37">
        <v>44539</v>
      </c>
      <c r="K492" s="3">
        <v>27022.880000000001</v>
      </c>
      <c r="L492" s="58">
        <v>18600</v>
      </c>
      <c r="M492" s="43">
        <f t="shared" si="160"/>
        <v>8422.880000000001</v>
      </c>
      <c r="N492" s="38">
        <f t="shared" si="155"/>
        <v>0.45284301075268818</v>
      </c>
      <c r="O492" s="43">
        <f>K492-K491</f>
        <v>-268.03999999999724</v>
      </c>
      <c r="P492" s="38">
        <f>K492/K491-1</f>
        <v>-9.8215816835781622E-3</v>
      </c>
      <c r="R492" s="37">
        <v>44539</v>
      </c>
      <c r="S492" s="103"/>
      <c r="T492" s="101"/>
      <c r="U492" s="100"/>
      <c r="V492" s="102"/>
      <c r="W492" s="100"/>
      <c r="X492" s="102"/>
      <c r="Z492" s="37">
        <v>44539</v>
      </c>
      <c r="AA492" s="3">
        <f t="shared" si="154"/>
        <v>100128.3</v>
      </c>
      <c r="AB492" s="43">
        <f>D492+L492</f>
        <v>63050.74</v>
      </c>
      <c r="AC492" s="3">
        <f t="shared" si="159"/>
        <v>37077.56</v>
      </c>
      <c r="AD492" s="38">
        <f t="shared" si="156"/>
        <v>0.58805907749853548</v>
      </c>
      <c r="AE492" s="3">
        <f>AA492-AA491</f>
        <v>-991.33000000000175</v>
      </c>
      <c r="AF492" s="38">
        <f>(AA492)/AA491-1</f>
        <v>-9.8035366624660281E-3</v>
      </c>
      <c r="AG492" s="38"/>
      <c r="AH492" s="38"/>
    </row>
    <row r="493" spans="1:34" x14ac:dyDescent="0.45">
      <c r="A493" s="37">
        <v>44540</v>
      </c>
      <c r="B493" s="3">
        <v>73976.09</v>
      </c>
      <c r="C493" s="3">
        <v>45825.15</v>
      </c>
      <c r="D493" s="3">
        <v>44450.74</v>
      </c>
      <c r="E493" s="3">
        <f t="shared" si="152"/>
        <v>29525.35</v>
      </c>
      <c r="F493" s="38">
        <f t="shared" si="153"/>
        <v>0.66422628734639733</v>
      </c>
      <c r="G493" s="41">
        <f t="shared" si="157"/>
        <v>870.66999999999825</v>
      </c>
      <c r="H493" s="38">
        <f t="shared" si="158"/>
        <v>1.1909787263379323E-2</v>
      </c>
      <c r="J493" s="37">
        <v>44540</v>
      </c>
      <c r="K493" s="3">
        <v>27344</v>
      </c>
      <c r="L493" s="58">
        <v>18600</v>
      </c>
      <c r="M493" s="43">
        <f t="shared" si="160"/>
        <v>8744</v>
      </c>
      <c r="N493" s="38">
        <f t="shared" si="155"/>
        <v>0.47010752688172053</v>
      </c>
      <c r="O493" s="43">
        <f>K493-K492</f>
        <v>321.11999999999898</v>
      </c>
      <c r="P493" s="38">
        <f>K493/K492-1</f>
        <v>1.1883263367931107E-2</v>
      </c>
      <c r="R493" s="37">
        <v>44540</v>
      </c>
      <c r="S493" s="103"/>
      <c r="T493" s="101"/>
      <c r="U493" s="100"/>
      <c r="V493" s="102"/>
      <c r="W493" s="100"/>
      <c r="X493" s="102"/>
      <c r="Z493" s="37">
        <v>44540</v>
      </c>
      <c r="AA493" s="3">
        <f t="shared" si="154"/>
        <v>101320.09</v>
      </c>
      <c r="AB493" s="43">
        <f>D493+L493</f>
        <v>63050.74</v>
      </c>
      <c r="AC493" s="3">
        <f t="shared" si="159"/>
        <v>38269.35</v>
      </c>
      <c r="AD493" s="38">
        <f t="shared" si="156"/>
        <v>0.60696115541229179</v>
      </c>
      <c r="AE493" s="3">
        <f>AA493-AA492</f>
        <v>1191.7899999999936</v>
      </c>
      <c r="AF493" s="38">
        <f>(AA493)/AA492-1</f>
        <v>1.1902628927086489E-2</v>
      </c>
      <c r="AG493" s="38"/>
      <c r="AH493" s="38"/>
    </row>
    <row r="494" spans="1:34" x14ac:dyDescent="0.45">
      <c r="A494" s="37">
        <v>44543</v>
      </c>
      <c r="B494" s="3">
        <v>73405.27</v>
      </c>
      <c r="C494" s="3">
        <v>45825.15</v>
      </c>
      <c r="D494" s="3">
        <v>44450.74</v>
      </c>
      <c r="E494" s="3">
        <f t="shared" si="152"/>
        <v>28954.530000000006</v>
      </c>
      <c r="F494" s="38">
        <f t="shared" si="153"/>
        <v>0.65138465636342624</v>
      </c>
      <c r="G494" s="41">
        <f t="shared" si="157"/>
        <v>-570.81999999999243</v>
      </c>
      <c r="H494" s="38">
        <f t="shared" si="158"/>
        <v>-7.7162769754388627E-3</v>
      </c>
      <c r="J494" s="37">
        <v>44543</v>
      </c>
      <c r="K494" s="3">
        <v>27130.98</v>
      </c>
      <c r="L494" s="58">
        <v>18600</v>
      </c>
      <c r="M494" s="43">
        <f t="shared" si="160"/>
        <v>8530.98</v>
      </c>
      <c r="N494" s="38">
        <f t="shared" si="155"/>
        <v>0.45865483870967738</v>
      </c>
      <c r="O494" s="43">
        <f>K494-K493</f>
        <v>-213.02000000000044</v>
      </c>
      <c r="P494" s="38">
        <f>K494/K493-1</f>
        <v>-7.790374488004681E-3</v>
      </c>
      <c r="R494" s="37">
        <v>44543</v>
      </c>
      <c r="S494" s="103"/>
      <c r="T494" s="101"/>
      <c r="U494" s="100"/>
      <c r="V494" s="102"/>
      <c r="W494" s="100"/>
      <c r="X494" s="102"/>
      <c r="Z494" s="37">
        <v>44543</v>
      </c>
      <c r="AA494" s="3">
        <f t="shared" si="154"/>
        <v>100536.25</v>
      </c>
      <c r="AB494" s="43">
        <f>D494+L494</f>
        <v>63050.74</v>
      </c>
      <c r="AC494" s="3">
        <f t="shared" si="159"/>
        <v>37485.510000000009</v>
      </c>
      <c r="AD494" s="38">
        <f t="shared" si="156"/>
        <v>0.59452926325686262</v>
      </c>
      <c r="AE494" s="3">
        <f>AA494-AA493</f>
        <v>-783.83999999999651</v>
      </c>
      <c r="AF494" s="38">
        <f>(AA494)/AA493-1</f>
        <v>-7.7362742176797505E-3</v>
      </c>
      <c r="AG494" s="38"/>
      <c r="AH494" s="38"/>
    </row>
    <row r="495" spans="1:34" x14ac:dyDescent="0.45">
      <c r="A495" s="37">
        <v>44544</v>
      </c>
      <c r="B495" s="3">
        <v>72857.23</v>
      </c>
      <c r="C495" s="3">
        <v>45825.15</v>
      </c>
      <c r="D495" s="3">
        <v>44450.74</v>
      </c>
      <c r="E495" s="3">
        <f t="shared" si="152"/>
        <v>28406.489999999998</v>
      </c>
      <c r="F495" s="38">
        <f t="shared" si="153"/>
        <v>0.63905550278803003</v>
      </c>
      <c r="G495" s="41">
        <f t="shared" si="157"/>
        <v>-548.04000000000815</v>
      </c>
      <c r="H495" s="38">
        <f t="shared" si="158"/>
        <v>-7.4659489706938587E-3</v>
      </c>
      <c r="J495" s="37">
        <v>44544</v>
      </c>
      <c r="K495" s="3">
        <v>26927.72</v>
      </c>
      <c r="L495" s="58">
        <v>18600</v>
      </c>
      <c r="M495" s="43">
        <f t="shared" si="160"/>
        <v>8327.7200000000012</v>
      </c>
      <c r="N495" s="38">
        <f t="shared" si="155"/>
        <v>0.44772688172043007</v>
      </c>
      <c r="O495" s="43">
        <f>K495-K494</f>
        <v>-203.2599999999984</v>
      </c>
      <c r="P495" s="38">
        <f>K495/K494-1</f>
        <v>-7.4918045717478066E-3</v>
      </c>
      <c r="R495" s="37">
        <v>44544</v>
      </c>
      <c r="S495" s="103"/>
      <c r="T495" s="101"/>
      <c r="U495" s="100"/>
      <c r="V495" s="102"/>
      <c r="W495" s="100"/>
      <c r="X495" s="102"/>
      <c r="Z495" s="37">
        <v>44544</v>
      </c>
      <c r="AA495" s="3">
        <f t="shared" si="154"/>
        <v>99784.95</v>
      </c>
      <c r="AB495" s="43">
        <f>D495+L495</f>
        <v>63050.74</v>
      </c>
      <c r="AC495" s="3">
        <f t="shared" si="159"/>
        <v>36734.21</v>
      </c>
      <c r="AD495" s="38">
        <f t="shared" si="156"/>
        <v>0.58261346337885955</v>
      </c>
      <c r="AE495" s="3">
        <f>AA495-AA494</f>
        <v>-751.30000000000291</v>
      </c>
      <c r="AF495" s="38">
        <f>(AA495)/AA494-1</f>
        <v>-7.4729264320083644E-3</v>
      </c>
      <c r="AG495" s="38"/>
      <c r="AH495" s="38"/>
    </row>
    <row r="496" spans="1:34" x14ac:dyDescent="0.45">
      <c r="A496" s="37">
        <v>44545</v>
      </c>
      <c r="B496" s="3">
        <v>74483.62</v>
      </c>
      <c r="C496" s="3">
        <v>45825.15</v>
      </c>
      <c r="D496" s="3">
        <v>44450.74</v>
      </c>
      <c r="E496" s="3">
        <f t="shared" si="152"/>
        <v>30032.879999999997</v>
      </c>
      <c r="F496" s="38">
        <f t="shared" si="153"/>
        <v>0.67564409501394129</v>
      </c>
      <c r="G496" s="41">
        <f t="shared" si="157"/>
        <v>1626.3899999999994</v>
      </c>
      <c r="H496" s="38">
        <f t="shared" si="158"/>
        <v>2.2322973299973015E-2</v>
      </c>
      <c r="J496" s="37">
        <v>44545</v>
      </c>
      <c r="K496" s="3">
        <v>27728.12</v>
      </c>
      <c r="L496" s="57">
        <f>L495+200</f>
        <v>18800</v>
      </c>
      <c r="M496" s="43">
        <f t="shared" si="160"/>
        <v>8928.119999999999</v>
      </c>
      <c r="N496" s="38">
        <f t="shared" si="155"/>
        <v>0.47489999999999988</v>
      </c>
      <c r="O496" s="50">
        <f>K496-K495-200</f>
        <v>600.39999999999782</v>
      </c>
      <c r="P496" s="51">
        <f>(K496-200)/K495-1</f>
        <v>2.2296726198876016E-2</v>
      </c>
      <c r="R496" s="37">
        <v>44545</v>
      </c>
      <c r="S496" s="103"/>
      <c r="T496" s="101"/>
      <c r="U496" s="100"/>
      <c r="V496" s="102"/>
      <c r="W496" s="100"/>
      <c r="X496" s="102"/>
      <c r="Z496" s="37">
        <v>44545</v>
      </c>
      <c r="AA496" s="3">
        <f t="shared" si="154"/>
        <v>102211.73999999999</v>
      </c>
      <c r="AB496" s="50">
        <f>AB495+200</f>
        <v>63250.74</v>
      </c>
      <c r="AC496" s="3">
        <f t="shared" si="159"/>
        <v>38961</v>
      </c>
      <c r="AD496" s="38">
        <f t="shared" si="156"/>
        <v>0.61597698303608772</v>
      </c>
      <c r="AE496" s="50">
        <f>AA496-AA495-200</f>
        <v>2226.7899999999936</v>
      </c>
      <c r="AF496" s="51">
        <f>(AA496-200)/AA495-1</f>
        <v>2.2315890322137655E-2</v>
      </c>
      <c r="AG496" s="38"/>
      <c r="AH496" s="38"/>
    </row>
    <row r="497" spans="1:34" x14ac:dyDescent="0.45">
      <c r="A497" s="37">
        <v>44546</v>
      </c>
      <c r="B497" s="3">
        <v>72189.919999999998</v>
      </c>
      <c r="C497" s="3">
        <v>45825.15</v>
      </c>
      <c r="D497" s="3">
        <v>44450.74</v>
      </c>
      <c r="E497" s="3">
        <f t="shared" si="152"/>
        <v>27739.18</v>
      </c>
      <c r="F497" s="38">
        <f t="shared" si="153"/>
        <v>0.62404315428719515</v>
      </c>
      <c r="G497" s="41">
        <f t="shared" si="157"/>
        <v>-2293.6999999999971</v>
      </c>
      <c r="H497" s="38">
        <f t="shared" si="158"/>
        <v>-3.0794690161407234E-2</v>
      </c>
      <c r="J497" s="37">
        <v>44546</v>
      </c>
      <c r="K497" s="3">
        <v>26873.59</v>
      </c>
      <c r="L497" s="58">
        <v>18800</v>
      </c>
      <c r="M497" s="43">
        <f t="shared" si="160"/>
        <v>8073.59</v>
      </c>
      <c r="N497" s="38">
        <f t="shared" si="155"/>
        <v>0.42944627659574475</v>
      </c>
      <c r="O497" s="43">
        <f>K497-K496</f>
        <v>-854.52999999999884</v>
      </c>
      <c r="P497" s="38">
        <f>K497/K496-1</f>
        <v>-3.0818173031564977E-2</v>
      </c>
      <c r="R497" s="37">
        <v>44546</v>
      </c>
      <c r="S497" s="103"/>
      <c r="T497" s="101"/>
      <c r="U497" s="100"/>
      <c r="V497" s="102"/>
      <c r="W497" s="100"/>
      <c r="X497" s="102"/>
      <c r="Z497" s="37">
        <v>44546</v>
      </c>
      <c r="AA497" s="3">
        <f t="shared" si="154"/>
        <v>99063.51</v>
      </c>
      <c r="AB497" s="43">
        <f>D497+L497</f>
        <v>63250.74</v>
      </c>
      <c r="AC497" s="3">
        <f t="shared" si="159"/>
        <v>35812.770000000004</v>
      </c>
      <c r="AD497" s="38">
        <f t="shared" si="156"/>
        <v>0.56620317801815445</v>
      </c>
      <c r="AE497" s="3">
        <f>AA497-AA496</f>
        <v>-3148.2299999999959</v>
      </c>
      <c r="AF497" s="38">
        <f>(AA497)/AA496-1</f>
        <v>-3.0801060621803322E-2</v>
      </c>
      <c r="AG497" s="38"/>
      <c r="AH497" s="38"/>
    </row>
    <row r="498" spans="1:34" x14ac:dyDescent="0.45">
      <c r="A498" s="37">
        <v>44547</v>
      </c>
      <c r="B498" s="3">
        <v>72547.320000000007</v>
      </c>
      <c r="C498" s="3">
        <v>45825.15</v>
      </c>
      <c r="D498" s="3">
        <v>44450.74</v>
      </c>
      <c r="E498" s="3">
        <f t="shared" si="152"/>
        <v>28096.580000000009</v>
      </c>
      <c r="F498" s="38">
        <f t="shared" si="153"/>
        <v>0.63208351537004814</v>
      </c>
      <c r="G498" s="41">
        <f t="shared" si="157"/>
        <v>357.40000000000873</v>
      </c>
      <c r="H498" s="38">
        <f t="shared" si="158"/>
        <v>4.9508297003240109E-3</v>
      </c>
      <c r="J498" s="37">
        <v>44547</v>
      </c>
      <c r="K498" s="3">
        <v>27005.97</v>
      </c>
      <c r="L498" s="58">
        <v>18800</v>
      </c>
      <c r="M498" s="43">
        <f t="shared" si="160"/>
        <v>8205.9700000000012</v>
      </c>
      <c r="N498" s="38">
        <f t="shared" si="155"/>
        <v>0.43648776595744687</v>
      </c>
      <c r="O498" s="43">
        <f>K498-K497</f>
        <v>132.38000000000102</v>
      </c>
      <c r="P498" s="38">
        <f>K498/K497-1</f>
        <v>4.9260258863814688E-3</v>
      </c>
      <c r="R498" s="37">
        <v>44547</v>
      </c>
      <c r="S498" s="103"/>
      <c r="T498" s="101"/>
      <c r="U498" s="100"/>
      <c r="V498" s="102"/>
      <c r="W498" s="100"/>
      <c r="X498" s="102"/>
      <c r="Z498" s="37">
        <v>44547</v>
      </c>
      <c r="AA498" s="3">
        <f t="shared" si="154"/>
        <v>99553.290000000008</v>
      </c>
      <c r="AB498" s="43">
        <f>D498+L498</f>
        <v>63250.74</v>
      </c>
      <c r="AC498" s="3">
        <f t="shared" si="159"/>
        <v>36302.55000000001</v>
      </c>
      <c r="AD498" s="38">
        <f t="shared" si="156"/>
        <v>0.57394664473490753</v>
      </c>
      <c r="AE498" s="3">
        <f>AA498-AA497</f>
        <v>489.78000000001339</v>
      </c>
      <c r="AF498" s="38">
        <f>(AA498)/AA497-1</f>
        <v>4.9441010115633954E-3</v>
      </c>
      <c r="AG498" s="38"/>
      <c r="AH498" s="38"/>
    </row>
    <row r="499" spans="1:34" x14ac:dyDescent="0.45">
      <c r="A499" s="37">
        <v>44550</v>
      </c>
      <c r="B499" s="3">
        <v>71982.14</v>
      </c>
      <c r="C499" s="3">
        <v>45825.15</v>
      </c>
      <c r="D499" s="3">
        <v>44450.74</v>
      </c>
      <c r="E499" s="3">
        <f t="shared" si="152"/>
        <v>27531.4</v>
      </c>
      <c r="F499" s="38">
        <f t="shared" si="153"/>
        <v>0.61936876641423755</v>
      </c>
      <c r="G499" s="41">
        <f t="shared" si="157"/>
        <v>-565.18000000000757</v>
      </c>
      <c r="H499" s="38">
        <f t="shared" si="158"/>
        <v>-7.7905014272064976E-3</v>
      </c>
      <c r="J499" s="37">
        <v>44550</v>
      </c>
      <c r="K499" s="3">
        <v>26793.51</v>
      </c>
      <c r="L499" s="58">
        <v>18800</v>
      </c>
      <c r="M499" s="43">
        <f t="shared" si="160"/>
        <v>7993.5099999999984</v>
      </c>
      <c r="N499" s="38">
        <f t="shared" si="155"/>
        <v>0.42518670212765941</v>
      </c>
      <c r="O499" s="43">
        <f>K499-K498</f>
        <v>-212.46000000000276</v>
      </c>
      <c r="P499" s="38">
        <f>K499/K498-1</f>
        <v>-7.8671493747494159E-3</v>
      </c>
      <c r="R499" s="37">
        <v>44550</v>
      </c>
      <c r="S499" s="103"/>
      <c r="T499" s="101"/>
      <c r="U499" s="100"/>
      <c r="V499" s="102"/>
      <c r="W499" s="100"/>
      <c r="X499" s="102"/>
      <c r="Z499" s="37">
        <v>44550</v>
      </c>
      <c r="AA499" s="3">
        <f t="shared" si="154"/>
        <v>98775.65</v>
      </c>
      <c r="AB499" s="43">
        <f>D499+L499</f>
        <v>63250.74</v>
      </c>
      <c r="AC499" s="3">
        <f t="shared" si="159"/>
        <v>35524.910000000003</v>
      </c>
      <c r="AD499" s="38">
        <f t="shared" si="156"/>
        <v>0.56165208501908426</v>
      </c>
      <c r="AE499" s="3">
        <f>AA499-AA498</f>
        <v>-777.64000000001397</v>
      </c>
      <c r="AF499" s="38">
        <f>(AA499)/AA498-1</f>
        <v>-7.8112938306711399E-3</v>
      </c>
      <c r="AG499" s="38"/>
      <c r="AH499" s="38"/>
    </row>
    <row r="500" spans="1:34" x14ac:dyDescent="0.45">
      <c r="A500" s="37">
        <v>44551</v>
      </c>
      <c r="B500" s="3">
        <v>73513.2</v>
      </c>
      <c r="C500" s="3">
        <v>45825.15</v>
      </c>
      <c r="D500" s="3">
        <v>44450.74</v>
      </c>
      <c r="E500" s="3">
        <f t="shared" si="152"/>
        <v>29062.46</v>
      </c>
      <c r="F500" s="38">
        <f t="shared" si="153"/>
        <v>0.65381273742574364</v>
      </c>
      <c r="G500" s="41">
        <f t="shared" si="157"/>
        <v>1531.0599999999977</v>
      </c>
      <c r="H500" s="38">
        <f t="shared" si="158"/>
        <v>2.1269998363482978E-2</v>
      </c>
      <c r="J500" s="37">
        <v>44551</v>
      </c>
      <c r="K500" s="3">
        <v>27362.75</v>
      </c>
      <c r="L500" s="58">
        <v>18800</v>
      </c>
      <c r="M500" s="43">
        <f t="shared" si="160"/>
        <v>8562.75</v>
      </c>
      <c r="N500" s="38">
        <f t="shared" si="155"/>
        <v>0.45546542553191482</v>
      </c>
      <c r="O500" s="43">
        <f>K500-K499</f>
        <v>569.2400000000016</v>
      </c>
      <c r="P500" s="38">
        <f>K500/K499-1</f>
        <v>2.124544339282175E-2</v>
      </c>
      <c r="R500" s="37">
        <v>44551</v>
      </c>
      <c r="S500" s="103"/>
      <c r="T500" s="101"/>
      <c r="U500" s="100"/>
      <c r="V500" s="102"/>
      <c r="W500" s="100"/>
      <c r="X500" s="102"/>
      <c r="Z500" s="37">
        <v>44551</v>
      </c>
      <c r="AA500" s="3">
        <f t="shared" si="154"/>
        <v>100875.95</v>
      </c>
      <c r="AB500" s="43">
        <f>D500+L500</f>
        <v>63250.74</v>
      </c>
      <c r="AC500" s="3">
        <f t="shared" si="159"/>
        <v>37625.21</v>
      </c>
      <c r="AD500" s="38">
        <f t="shared" si="156"/>
        <v>0.5948580206334344</v>
      </c>
      <c r="AE500" s="3">
        <f>AA500-AA499</f>
        <v>2100.3000000000029</v>
      </c>
      <c r="AF500" s="38">
        <f>(AA500)/AA499-1</f>
        <v>2.1263337674821692E-2</v>
      </c>
      <c r="AG500" s="38"/>
      <c r="AH500" s="38"/>
    </row>
    <row r="501" spans="1:34" x14ac:dyDescent="0.45">
      <c r="A501" s="37">
        <v>44552</v>
      </c>
      <c r="B501" s="3">
        <v>73939.899999999994</v>
      </c>
      <c r="C501" s="3">
        <v>45825.15</v>
      </c>
      <c r="D501" s="3">
        <v>44450.74</v>
      </c>
      <c r="E501" s="3">
        <f t="shared" si="152"/>
        <v>29489.159999999996</v>
      </c>
      <c r="F501" s="38">
        <f t="shared" si="153"/>
        <v>0.66341212767211521</v>
      </c>
      <c r="G501" s="41">
        <f t="shared" si="157"/>
        <v>426.69999999999709</v>
      </c>
      <c r="H501" s="38">
        <f t="shared" si="158"/>
        <v>5.8043997540577763E-3</v>
      </c>
      <c r="J501" s="37">
        <v>44552</v>
      </c>
      <c r="K501" s="3">
        <v>27720.880000000001</v>
      </c>
      <c r="L501" s="57">
        <f>L500+200</f>
        <v>19000</v>
      </c>
      <c r="M501" s="43">
        <f t="shared" si="160"/>
        <v>8720.880000000001</v>
      </c>
      <c r="N501" s="38">
        <f t="shared" si="155"/>
        <v>0.45899368421052644</v>
      </c>
      <c r="O501" s="50">
        <f>K501-K500-200</f>
        <v>158.13000000000102</v>
      </c>
      <c r="P501" s="51">
        <f>(K501-200)/K500-1</f>
        <v>5.7790244036144411E-3</v>
      </c>
      <c r="R501" s="37">
        <v>44552</v>
      </c>
      <c r="S501" s="103"/>
      <c r="T501" s="101"/>
      <c r="U501" s="100"/>
      <c r="V501" s="102"/>
      <c r="W501" s="100"/>
      <c r="X501" s="102"/>
      <c r="Z501" s="37">
        <v>44552</v>
      </c>
      <c r="AA501" s="3">
        <f t="shared" si="154"/>
        <v>101660.78</v>
      </c>
      <c r="AB501" s="50">
        <f>AB500+200</f>
        <v>63450.74</v>
      </c>
      <c r="AC501" s="3">
        <f t="shared" si="159"/>
        <v>38210.039999999994</v>
      </c>
      <c r="AD501" s="38">
        <f t="shared" si="156"/>
        <v>0.60220006890384581</v>
      </c>
      <c r="AE501" s="50">
        <f>AA501-AA500-200</f>
        <v>584.83000000000175</v>
      </c>
      <c r="AF501" s="51">
        <f>(AA501-200)/AA500-1</f>
        <v>5.7975166528791977E-3</v>
      </c>
      <c r="AG501" s="38"/>
      <c r="AH501" s="38"/>
    </row>
    <row r="502" spans="1:34" x14ac:dyDescent="0.45">
      <c r="A502" s="37">
        <v>44553</v>
      </c>
      <c r="B502" s="3">
        <v>74334.02</v>
      </c>
      <c r="C502" s="3">
        <v>45825.15</v>
      </c>
      <c r="D502" s="3">
        <v>44450.74</v>
      </c>
      <c r="E502" s="3">
        <f t="shared" si="152"/>
        <v>29883.280000000006</v>
      </c>
      <c r="F502" s="38">
        <f t="shared" si="153"/>
        <v>0.67227857174031325</v>
      </c>
      <c r="G502" s="41">
        <f t="shared" si="157"/>
        <v>394.1200000000099</v>
      </c>
      <c r="H502" s="38">
        <f t="shared" si="158"/>
        <v>5.3302749936097182E-3</v>
      </c>
      <c r="J502" s="37">
        <v>44553</v>
      </c>
      <c r="K502" s="3">
        <v>27867.9</v>
      </c>
      <c r="L502" s="58">
        <v>19000</v>
      </c>
      <c r="M502" s="43">
        <f t="shared" si="160"/>
        <v>8867.9000000000015</v>
      </c>
      <c r="N502" s="38">
        <f t="shared" si="155"/>
        <v>0.4667315789473685</v>
      </c>
      <c r="O502" s="43">
        <f>K502-K501</f>
        <v>147.02000000000044</v>
      </c>
      <c r="P502" s="38">
        <f>K502/K501-1</f>
        <v>5.3035834360237732E-3</v>
      </c>
      <c r="R502" s="37">
        <v>44553</v>
      </c>
      <c r="S502" s="103"/>
      <c r="T502" s="101"/>
      <c r="U502" s="100"/>
      <c r="V502" s="102"/>
      <c r="W502" s="100"/>
      <c r="X502" s="102"/>
      <c r="Z502" s="37">
        <v>44553</v>
      </c>
      <c r="AA502" s="3">
        <f t="shared" si="154"/>
        <v>102201.92000000001</v>
      </c>
      <c r="AB502" s="43">
        <f>D502+L502</f>
        <v>63450.74</v>
      </c>
      <c r="AC502" s="3">
        <f t="shared" si="159"/>
        <v>38751.180000000008</v>
      </c>
      <c r="AD502" s="38">
        <f t="shared" si="156"/>
        <v>0.6107285746391613</v>
      </c>
      <c r="AE502" s="3">
        <f>AA502-AA501</f>
        <v>541.14000000001397</v>
      </c>
      <c r="AF502" s="38">
        <f>(AA502)/AA501-1</f>
        <v>5.3229967348273899E-3</v>
      </c>
      <c r="AG502" s="38"/>
      <c r="AH502" s="38"/>
    </row>
    <row r="503" spans="1:34" x14ac:dyDescent="0.45">
      <c r="A503" s="37">
        <v>44554</v>
      </c>
      <c r="B503" s="3">
        <v>74278.03</v>
      </c>
      <c r="C503" s="3">
        <v>45825.15</v>
      </c>
      <c r="D503" s="3">
        <v>44450.74</v>
      </c>
      <c r="E503" s="3">
        <f t="shared" si="152"/>
        <v>29827.29</v>
      </c>
      <c r="F503" s="38">
        <f t="shared" si="153"/>
        <v>0.67101897516216824</v>
      </c>
      <c r="G503" s="41">
        <f t="shared" ref="G503:G529" si="161">B503-B502</f>
        <v>-55.990000000005239</v>
      </c>
      <c r="H503" s="38">
        <f t="shared" ref="H503:H529" si="162">(B503)/B502-1</f>
        <v>-7.5322174153913402E-4</v>
      </c>
      <c r="J503" s="37">
        <v>44554</v>
      </c>
      <c r="K503" s="3">
        <v>27846.21</v>
      </c>
      <c r="L503" s="58">
        <v>19000</v>
      </c>
      <c r="M503" s="43">
        <f t="shared" si="160"/>
        <v>8846.2099999999991</v>
      </c>
      <c r="N503" s="38">
        <f t="shared" si="155"/>
        <v>0.46558999999999995</v>
      </c>
      <c r="O503" s="43">
        <f>K503-K502</f>
        <v>-21.690000000002328</v>
      </c>
      <c r="P503" s="38">
        <f>K503/K502-1</f>
        <v>-7.7831483534829271E-4</v>
      </c>
      <c r="R503" s="37">
        <v>44554</v>
      </c>
      <c r="S503" s="103"/>
      <c r="T503" s="101"/>
      <c r="U503" s="100"/>
      <c r="V503" s="102"/>
      <c r="W503" s="100"/>
      <c r="X503" s="102"/>
      <c r="Z503" s="37">
        <v>44554</v>
      </c>
      <c r="AA503" s="3">
        <f t="shared" si="154"/>
        <v>102124.23999999999</v>
      </c>
      <c r="AB503" s="43">
        <f>D503+L503</f>
        <v>63450.74</v>
      </c>
      <c r="AC503" s="3">
        <f t="shared" si="159"/>
        <v>38673.5</v>
      </c>
      <c r="AD503" s="38">
        <f t="shared" si="156"/>
        <v>0.60950431783774306</v>
      </c>
      <c r="AE503" s="3">
        <f>AA503-AA502</f>
        <v>-77.680000000022119</v>
      </c>
      <c r="AF503" s="38">
        <f>(AA503)/AA502-1</f>
        <v>-7.6006399879791076E-4</v>
      </c>
      <c r="AG503" s="38"/>
      <c r="AH503" s="38"/>
    </row>
    <row r="504" spans="1:34" x14ac:dyDescent="0.45">
      <c r="A504" s="37">
        <v>44557</v>
      </c>
      <c r="B504" s="3">
        <v>74278.03</v>
      </c>
      <c r="C504" s="3">
        <v>45825.15</v>
      </c>
      <c r="D504" s="3">
        <v>44450.74</v>
      </c>
      <c r="E504" s="3">
        <f t="shared" si="152"/>
        <v>29827.29</v>
      </c>
      <c r="F504" s="38">
        <f t="shared" si="153"/>
        <v>0.67101897516216824</v>
      </c>
      <c r="G504" s="41">
        <f t="shared" si="161"/>
        <v>0</v>
      </c>
      <c r="H504" s="38">
        <f t="shared" si="162"/>
        <v>0</v>
      </c>
      <c r="J504" s="37">
        <v>44557</v>
      </c>
      <c r="K504" s="3">
        <v>27846.21</v>
      </c>
      <c r="L504" s="58">
        <v>19000</v>
      </c>
      <c r="M504" s="43">
        <f t="shared" si="160"/>
        <v>8846.2099999999991</v>
      </c>
      <c r="N504" s="38">
        <f t="shared" si="155"/>
        <v>0.46558999999999995</v>
      </c>
      <c r="O504" s="43">
        <f>K504-K503</f>
        <v>0</v>
      </c>
      <c r="P504" s="38">
        <f>K504/K503-1</f>
        <v>0</v>
      </c>
      <c r="R504" s="37">
        <v>44557</v>
      </c>
      <c r="S504" s="103"/>
      <c r="T504" s="101"/>
      <c r="U504" s="100"/>
      <c r="V504" s="102"/>
      <c r="W504" s="100"/>
      <c r="X504" s="102"/>
      <c r="Z504" s="37">
        <v>44557</v>
      </c>
      <c r="AA504" s="3">
        <f t="shared" si="154"/>
        <v>102124.23999999999</v>
      </c>
      <c r="AB504" s="43">
        <f>D504+L504</f>
        <v>63450.74</v>
      </c>
      <c r="AC504" s="3">
        <f t="shared" si="159"/>
        <v>38673.5</v>
      </c>
      <c r="AD504" s="38">
        <f t="shared" si="156"/>
        <v>0.60950431783774306</v>
      </c>
      <c r="AE504" s="3">
        <f>AA504-AA503</f>
        <v>0</v>
      </c>
      <c r="AF504" s="38">
        <f>(AA504)/AA503-1</f>
        <v>0</v>
      </c>
      <c r="AG504" s="38"/>
      <c r="AH504" s="38"/>
    </row>
    <row r="505" spans="1:34" x14ac:dyDescent="0.45">
      <c r="A505" s="37">
        <v>44558</v>
      </c>
      <c r="B505" s="3">
        <v>74278.03</v>
      </c>
      <c r="C505" s="3">
        <v>45825.15</v>
      </c>
      <c r="D505" s="3">
        <v>44450.74</v>
      </c>
      <c r="E505" s="3">
        <f t="shared" si="152"/>
        <v>29827.29</v>
      </c>
      <c r="F505" s="38">
        <f t="shared" si="153"/>
        <v>0.67101897516216824</v>
      </c>
      <c r="G505" s="41">
        <f t="shared" si="161"/>
        <v>0</v>
      </c>
      <c r="H505" s="38">
        <f t="shared" si="162"/>
        <v>0</v>
      </c>
      <c r="J505" s="37">
        <v>44558</v>
      </c>
      <c r="K505" s="3">
        <v>27846.21</v>
      </c>
      <c r="L505" s="58">
        <v>19000</v>
      </c>
      <c r="M505" s="43">
        <f t="shared" si="160"/>
        <v>8846.2099999999991</v>
      </c>
      <c r="N505" s="38">
        <f t="shared" si="155"/>
        <v>0.46558999999999995</v>
      </c>
      <c r="O505" s="43">
        <f>K505-K504</f>
        <v>0</v>
      </c>
      <c r="P505" s="38">
        <f>K505/K504-1</f>
        <v>0</v>
      </c>
      <c r="R505" s="37">
        <v>44558</v>
      </c>
      <c r="S505" s="103"/>
      <c r="T505" s="101"/>
      <c r="U505" s="100"/>
      <c r="V505" s="102"/>
      <c r="W505" s="100"/>
      <c r="X505" s="102"/>
      <c r="Z505" s="37">
        <v>44558</v>
      </c>
      <c r="AA505" s="3">
        <f t="shared" si="154"/>
        <v>102124.23999999999</v>
      </c>
      <c r="AB505" s="43">
        <f>D505+L505</f>
        <v>63450.74</v>
      </c>
      <c r="AC505" s="3">
        <f t="shared" si="159"/>
        <v>38673.5</v>
      </c>
      <c r="AD505" s="38">
        <f t="shared" si="156"/>
        <v>0.60950431783774306</v>
      </c>
      <c r="AE505" s="3">
        <f>AA505-AA504</f>
        <v>0</v>
      </c>
      <c r="AF505" s="38">
        <f>(AA505)/AA504-1</f>
        <v>0</v>
      </c>
      <c r="AG505" s="38"/>
      <c r="AH505" s="38"/>
    </row>
    <row r="506" spans="1:34" x14ac:dyDescent="0.45">
      <c r="A506" s="37">
        <v>44559</v>
      </c>
      <c r="B506" s="3">
        <v>75113.509999999995</v>
      </c>
      <c r="C506" s="3">
        <v>45825.15</v>
      </c>
      <c r="D506" s="3">
        <v>44450.74</v>
      </c>
      <c r="E506" s="3">
        <f t="shared" si="152"/>
        <v>30662.769999999997</v>
      </c>
      <c r="F506" s="38">
        <f t="shared" si="153"/>
        <v>0.68981461276010259</v>
      </c>
      <c r="G506" s="41">
        <f t="shared" si="161"/>
        <v>835.47999999999593</v>
      </c>
      <c r="H506" s="38">
        <f t="shared" si="162"/>
        <v>1.1248009673923809E-2</v>
      </c>
      <c r="J506" s="37">
        <v>44559</v>
      </c>
      <c r="K506" s="3">
        <v>28355.89</v>
      </c>
      <c r="L506" s="57">
        <f>L505+200</f>
        <v>19200</v>
      </c>
      <c r="M506" s="43">
        <f t="shared" si="160"/>
        <v>9155.89</v>
      </c>
      <c r="N506" s="38">
        <f t="shared" si="155"/>
        <v>0.4768692708333333</v>
      </c>
      <c r="O506" s="50">
        <f>K506-K505-200</f>
        <v>309.68000000000029</v>
      </c>
      <c r="P506" s="51">
        <f>(K506-200)/K505-1</f>
        <v>1.1121082545883176E-2</v>
      </c>
      <c r="R506" s="37">
        <v>44559</v>
      </c>
      <c r="S506" s="103"/>
      <c r="T506" s="101"/>
      <c r="U506" s="100"/>
      <c r="V506" s="102"/>
      <c r="W506" s="100"/>
      <c r="X506" s="102"/>
      <c r="Z506" s="37">
        <v>44559</v>
      </c>
      <c r="AA506" s="3">
        <f t="shared" si="154"/>
        <v>103469.4</v>
      </c>
      <c r="AB506" s="50">
        <f>AB505+200</f>
        <v>63650.74</v>
      </c>
      <c r="AC506" s="3">
        <f t="shared" si="159"/>
        <v>39818.659999999996</v>
      </c>
      <c r="AD506" s="38">
        <f t="shared" si="156"/>
        <v>0.62558047243441317</v>
      </c>
      <c r="AE506" s="50">
        <f>AA506-AA505-200</f>
        <v>1145.1600000000035</v>
      </c>
      <c r="AF506" s="51">
        <f>(AA506-200)/AA505-1</f>
        <v>1.1213400462025458E-2</v>
      </c>
      <c r="AG506" s="38"/>
      <c r="AH506" s="38"/>
    </row>
    <row r="507" spans="1:34" x14ac:dyDescent="0.45">
      <c r="A507" s="37">
        <v>44560</v>
      </c>
      <c r="B507" s="3">
        <v>74550.5</v>
      </c>
      <c r="C507" s="3">
        <v>45825.15</v>
      </c>
      <c r="D507" s="3">
        <v>44450.74</v>
      </c>
      <c r="E507" s="3">
        <f t="shared" si="152"/>
        <v>30099.760000000002</v>
      </c>
      <c r="F507" s="38">
        <f t="shared" si="153"/>
        <v>0.67714868188921051</v>
      </c>
      <c r="G507" s="41">
        <f t="shared" si="161"/>
        <v>-563.00999999999476</v>
      </c>
      <c r="H507" s="38">
        <f t="shared" si="162"/>
        <v>-7.4954558773780988E-3</v>
      </c>
      <c r="J507" s="37">
        <v>44560</v>
      </c>
      <c r="K507" s="3">
        <v>28142.66</v>
      </c>
      <c r="L507" s="58">
        <v>19200</v>
      </c>
      <c r="M507" s="43">
        <f t="shared" si="160"/>
        <v>8942.66</v>
      </c>
      <c r="N507" s="38">
        <f t="shared" si="155"/>
        <v>0.46576354166666656</v>
      </c>
      <c r="O507" s="43">
        <f>K507-K506</f>
        <v>-213.22999999999956</v>
      </c>
      <c r="P507" s="38">
        <f>K507/K506-1</f>
        <v>-7.5197780778526457E-3</v>
      </c>
      <c r="R507" s="37">
        <v>44560</v>
      </c>
      <c r="S507" s="103"/>
      <c r="T507" s="101"/>
      <c r="U507" s="100"/>
      <c r="V507" s="102"/>
      <c r="W507" s="100"/>
      <c r="X507" s="102"/>
      <c r="Z507" s="37">
        <v>44560</v>
      </c>
      <c r="AA507" s="3">
        <f t="shared" si="154"/>
        <v>102693.16</v>
      </c>
      <c r="AB507" s="43">
        <f>D507+L507</f>
        <v>63650.74</v>
      </c>
      <c r="AC507" s="3">
        <f t="shared" si="159"/>
        <v>39042.42</v>
      </c>
      <c r="AD507" s="38">
        <f t="shared" si="156"/>
        <v>0.61338517038450791</v>
      </c>
      <c r="AE507" s="3">
        <f>AA507-AA506</f>
        <v>-776.23999999999069</v>
      </c>
      <c r="AF507" s="38">
        <f>(AA507)/AA506-1</f>
        <v>-7.5021214001432801E-3</v>
      </c>
      <c r="AG507" s="38"/>
      <c r="AH507" s="38"/>
    </row>
    <row r="508" spans="1:34" x14ac:dyDescent="0.45">
      <c r="A508" s="37">
        <v>44561</v>
      </c>
      <c r="B508" s="3">
        <v>73493.119999999995</v>
      </c>
      <c r="C508" s="3">
        <v>45825.15</v>
      </c>
      <c r="D508" s="3">
        <v>44450.74</v>
      </c>
      <c r="E508" s="3">
        <f t="shared" si="152"/>
        <v>29042.379999999997</v>
      </c>
      <c r="F508" s="38">
        <f t="shared" si="153"/>
        <v>0.65336100141414977</v>
      </c>
      <c r="G508" s="41">
        <f t="shared" si="161"/>
        <v>-1057.3800000000047</v>
      </c>
      <c r="H508" s="38">
        <f t="shared" si="162"/>
        <v>-1.4183405879236277E-2</v>
      </c>
      <c r="J508" s="37">
        <v>44561</v>
      </c>
      <c r="K508" s="3">
        <v>27742.81</v>
      </c>
      <c r="L508" s="58">
        <v>19200</v>
      </c>
      <c r="M508" s="43">
        <f t="shared" si="160"/>
        <v>8542.8100000000013</v>
      </c>
      <c r="N508" s="38">
        <f t="shared" si="155"/>
        <v>0.44493802083333334</v>
      </c>
      <c r="O508" s="43">
        <f>K508-K507</f>
        <v>-399.84999999999854</v>
      </c>
      <c r="P508" s="38">
        <f>K508/K507-1</f>
        <v>-1.4207967548198974E-2</v>
      </c>
      <c r="R508" s="37">
        <v>44561</v>
      </c>
      <c r="S508" s="103"/>
      <c r="T508" s="101"/>
      <c r="U508" s="100"/>
      <c r="V508" s="102"/>
      <c r="W508" s="100"/>
      <c r="X508" s="102"/>
      <c r="Z508" s="37">
        <v>44561</v>
      </c>
      <c r="AA508" s="3">
        <f t="shared" si="154"/>
        <v>101235.93</v>
      </c>
      <c r="AB508" s="43">
        <f>D508+L508</f>
        <v>63650.74</v>
      </c>
      <c r="AC508" s="3">
        <f t="shared" si="159"/>
        <v>37585.19</v>
      </c>
      <c r="AD508" s="38">
        <f t="shared" si="156"/>
        <v>0.59049101393008141</v>
      </c>
      <c r="AE508" s="3">
        <f>AA508-AA507</f>
        <v>-1457.2300000000105</v>
      </c>
      <c r="AF508" s="38">
        <f>(AA508)/AA507-1</f>
        <v>-1.4190136908826312E-2</v>
      </c>
      <c r="AG508" s="38"/>
      <c r="AH508" s="38"/>
    </row>
    <row r="509" spans="1:34" x14ac:dyDescent="0.45">
      <c r="A509" s="37">
        <v>44564</v>
      </c>
      <c r="B509" s="3">
        <v>73493.119999999995</v>
      </c>
      <c r="C509" s="3">
        <v>45825.15</v>
      </c>
      <c r="D509" s="3">
        <v>44450.74</v>
      </c>
      <c r="E509" s="3">
        <f t="shared" si="152"/>
        <v>29042.379999999997</v>
      </c>
      <c r="F509" s="38">
        <f t="shared" si="153"/>
        <v>0.65336100141414977</v>
      </c>
      <c r="G509" s="41">
        <f t="shared" si="161"/>
        <v>0</v>
      </c>
      <c r="H509" s="38">
        <f t="shared" si="162"/>
        <v>0</v>
      </c>
      <c r="J509" s="37">
        <v>44564</v>
      </c>
      <c r="K509" s="3">
        <v>27742.81</v>
      </c>
      <c r="L509" s="58">
        <v>19200</v>
      </c>
      <c r="M509" s="43">
        <f t="shared" si="160"/>
        <v>8542.8100000000013</v>
      </c>
      <c r="N509" s="38">
        <f t="shared" si="155"/>
        <v>0.44493802083333334</v>
      </c>
      <c r="O509" s="43">
        <f>K509-K508</f>
        <v>0</v>
      </c>
      <c r="P509" s="38">
        <f>K509/K508-1</f>
        <v>0</v>
      </c>
      <c r="R509" s="37">
        <v>44564</v>
      </c>
      <c r="S509" s="103"/>
      <c r="T509" s="101"/>
      <c r="U509" s="100"/>
      <c r="V509" s="102"/>
      <c r="W509" s="100"/>
      <c r="X509" s="102"/>
      <c r="Z509" s="37">
        <v>44564</v>
      </c>
      <c r="AA509" s="3">
        <f t="shared" si="154"/>
        <v>101235.93</v>
      </c>
      <c r="AB509" s="43">
        <f>D509+L509</f>
        <v>63650.74</v>
      </c>
      <c r="AC509" s="3">
        <f t="shared" si="159"/>
        <v>37585.19</v>
      </c>
      <c r="AD509" s="38">
        <f t="shared" si="156"/>
        <v>0.59049101393008141</v>
      </c>
      <c r="AE509" s="3">
        <f>AA509-AA508</f>
        <v>0</v>
      </c>
      <c r="AF509" s="38">
        <f>(AA509)/AA508-1</f>
        <v>0</v>
      </c>
      <c r="AG509" s="38"/>
      <c r="AH509" s="38"/>
    </row>
    <row r="510" spans="1:34" x14ac:dyDescent="0.45">
      <c r="A510" s="37">
        <v>44565</v>
      </c>
      <c r="B510" s="3">
        <v>73683.520000000004</v>
      </c>
      <c r="C510" s="3">
        <v>45825.15</v>
      </c>
      <c r="D510" s="3">
        <v>44450.74</v>
      </c>
      <c r="E510" s="3">
        <f t="shared" si="152"/>
        <v>29232.780000000006</v>
      </c>
      <c r="F510" s="38">
        <f t="shared" si="153"/>
        <v>0.65764439467149494</v>
      </c>
      <c r="G510" s="41">
        <f t="shared" si="161"/>
        <v>190.40000000000873</v>
      </c>
      <c r="H510" s="38">
        <f t="shared" si="162"/>
        <v>2.5907186958453732E-3</v>
      </c>
      <c r="J510" s="37">
        <v>44565</v>
      </c>
      <c r="K510" s="3">
        <v>27811.85</v>
      </c>
      <c r="L510" s="58">
        <v>19200</v>
      </c>
      <c r="M510" s="43">
        <f t="shared" si="160"/>
        <v>8611.8499999999985</v>
      </c>
      <c r="N510" s="38">
        <f t="shared" si="155"/>
        <v>0.44853385416666658</v>
      </c>
      <c r="O510" s="43">
        <f>K510-K509</f>
        <v>69.039999999997235</v>
      </c>
      <c r="P510" s="38">
        <f>K510/K509-1</f>
        <v>2.488572714876236E-3</v>
      </c>
      <c r="R510" s="37">
        <v>44565</v>
      </c>
      <c r="S510" s="103"/>
      <c r="T510" s="101"/>
      <c r="U510" s="100"/>
      <c r="V510" s="102"/>
      <c r="W510" s="100"/>
      <c r="X510" s="102"/>
      <c r="Z510" s="37">
        <v>44565</v>
      </c>
      <c r="AA510" s="3">
        <f t="shared" si="154"/>
        <v>101495.37</v>
      </c>
      <c r="AB510" s="43">
        <f>D510+L510</f>
        <v>63650.74</v>
      </c>
      <c r="AC510" s="3">
        <f t="shared" si="159"/>
        <v>37844.630000000005</v>
      </c>
      <c r="AD510" s="38">
        <f t="shared" si="156"/>
        <v>0.59456700739064461</v>
      </c>
      <c r="AE510" s="3">
        <f>AA510-AA509</f>
        <v>259.44000000000233</v>
      </c>
      <c r="AF510" s="38">
        <f>(AA510)/AA509-1</f>
        <v>2.5627264944372286E-3</v>
      </c>
      <c r="AG510" s="38"/>
      <c r="AH510" s="38"/>
    </row>
    <row r="511" spans="1:34" x14ac:dyDescent="0.45">
      <c r="A511" s="37">
        <v>44566</v>
      </c>
      <c r="B511" s="3">
        <v>71683.179999999993</v>
      </c>
      <c r="C511" s="3">
        <v>45825.15</v>
      </c>
      <c r="D511" s="3">
        <v>44450.74</v>
      </c>
      <c r="E511" s="3">
        <f t="shared" si="152"/>
        <v>27232.439999999995</v>
      </c>
      <c r="F511" s="38">
        <f t="shared" si="153"/>
        <v>0.61264311910217906</v>
      </c>
      <c r="G511" s="41">
        <f t="shared" si="161"/>
        <v>-2000.3400000000111</v>
      </c>
      <c r="H511" s="38">
        <f t="shared" si="162"/>
        <v>-2.7147725841545123E-2</v>
      </c>
      <c r="J511" s="37">
        <v>44566</v>
      </c>
      <c r="K511" s="3">
        <v>27256.09</v>
      </c>
      <c r="L511" s="57">
        <f>L510+200</f>
        <v>19400</v>
      </c>
      <c r="M511" s="43">
        <f t="shared" si="160"/>
        <v>7856.09</v>
      </c>
      <c r="N511" s="38">
        <f t="shared" si="155"/>
        <v>0.40495309278350522</v>
      </c>
      <c r="O511" s="50">
        <f>K511-K510-200</f>
        <v>-755.7599999999984</v>
      </c>
      <c r="P511" s="51">
        <f>(K511-200)/K510-1</f>
        <v>-2.7174028336842015E-2</v>
      </c>
      <c r="R511" s="37">
        <v>44566</v>
      </c>
      <c r="S511" s="103"/>
      <c r="T511" s="101"/>
      <c r="U511" s="100"/>
      <c r="V511" s="102"/>
      <c r="W511" s="100"/>
      <c r="X511" s="102"/>
      <c r="Z511" s="37">
        <v>44566</v>
      </c>
      <c r="AA511" s="3">
        <f t="shared" si="154"/>
        <v>98939.26999999999</v>
      </c>
      <c r="AB511" s="50">
        <f>AB510+200</f>
        <v>63850.74</v>
      </c>
      <c r="AC511" s="3">
        <f t="shared" si="159"/>
        <v>35088.53</v>
      </c>
      <c r="AD511" s="38">
        <f t="shared" si="156"/>
        <v>0.54953991136202962</v>
      </c>
      <c r="AE511" s="50">
        <f>AA511-AA510-200</f>
        <v>-2756.1000000000058</v>
      </c>
      <c r="AF511" s="51">
        <f>(AA511-200)/AA510-1</f>
        <v>-2.7154933274296189E-2</v>
      </c>
      <c r="AG511" s="38"/>
      <c r="AH511" s="38"/>
    </row>
    <row r="512" spans="1:34" x14ac:dyDescent="0.45">
      <c r="A512" s="37">
        <v>44567</v>
      </c>
      <c r="B512" s="3">
        <v>71683.179999999993</v>
      </c>
      <c r="C512" s="3">
        <v>45825.15</v>
      </c>
      <c r="D512" s="3">
        <v>44450.74</v>
      </c>
      <c r="E512" s="3">
        <f t="shared" si="152"/>
        <v>27232.439999999995</v>
      </c>
      <c r="F512" s="38">
        <f t="shared" si="153"/>
        <v>0.61264311910217906</v>
      </c>
      <c r="G512" s="41">
        <f t="shared" si="161"/>
        <v>0</v>
      </c>
      <c r="H512" s="38">
        <f t="shared" si="162"/>
        <v>0</v>
      </c>
      <c r="J512" s="37">
        <v>44567</v>
      </c>
      <c r="K512" s="3">
        <v>27256.09</v>
      </c>
      <c r="L512" s="58">
        <v>19400</v>
      </c>
      <c r="M512" s="43">
        <f t="shared" si="160"/>
        <v>7856.09</v>
      </c>
      <c r="N512" s="38">
        <f t="shared" si="155"/>
        <v>0.40495309278350522</v>
      </c>
      <c r="O512" s="43">
        <f>K512-K511</f>
        <v>0</v>
      </c>
      <c r="P512" s="38">
        <f>K512/K511-1</f>
        <v>0</v>
      </c>
      <c r="R512" s="37">
        <v>44567</v>
      </c>
      <c r="S512" s="103"/>
      <c r="T512" s="101"/>
      <c r="U512" s="100"/>
      <c r="V512" s="102"/>
      <c r="W512" s="100"/>
      <c r="X512" s="102"/>
      <c r="Z512" s="37">
        <v>44567</v>
      </c>
      <c r="AA512" s="3">
        <f t="shared" si="154"/>
        <v>98939.26999999999</v>
      </c>
      <c r="AB512" s="43">
        <f>D512+L512</f>
        <v>63850.74</v>
      </c>
      <c r="AC512" s="3">
        <f t="shared" si="159"/>
        <v>35088.53</v>
      </c>
      <c r="AD512" s="38">
        <f t="shared" si="156"/>
        <v>0.54953991136202962</v>
      </c>
      <c r="AE512" s="3">
        <f>AA512-AA511</f>
        <v>0</v>
      </c>
      <c r="AF512" s="38">
        <f>(AA512)/AA511-1</f>
        <v>0</v>
      </c>
      <c r="AG512" s="38"/>
      <c r="AH512" s="38"/>
    </row>
    <row r="513" spans="1:34" x14ac:dyDescent="0.45">
      <c r="A513" s="37">
        <v>44568</v>
      </c>
      <c r="B513" s="3">
        <v>70192.44</v>
      </c>
      <c r="C513" s="3">
        <v>45825.15</v>
      </c>
      <c r="D513" s="3">
        <v>44450.74</v>
      </c>
      <c r="E513" s="3">
        <f t="shared" si="152"/>
        <v>25741.700000000004</v>
      </c>
      <c r="F513" s="38">
        <f t="shared" si="153"/>
        <v>0.57910621960399311</v>
      </c>
      <c r="G513" s="41">
        <f t="shared" si="161"/>
        <v>-1490.7399999999907</v>
      </c>
      <c r="H513" s="38">
        <f t="shared" si="162"/>
        <v>-2.0796231417188671E-2</v>
      </c>
      <c r="J513" s="37">
        <v>44568</v>
      </c>
      <c r="K513" s="3">
        <v>26687.93</v>
      </c>
      <c r="L513" s="58">
        <v>19400</v>
      </c>
      <c r="M513" s="43">
        <f t="shared" si="160"/>
        <v>7287.93</v>
      </c>
      <c r="N513" s="38">
        <f t="shared" si="155"/>
        <v>0.37566649484536074</v>
      </c>
      <c r="O513" s="43">
        <f>K513-K512</f>
        <v>-568.15999999999985</v>
      </c>
      <c r="P513" s="38">
        <f>K513/K512-1</f>
        <v>-2.0845249630449536E-2</v>
      </c>
      <c r="R513" s="37">
        <v>44568</v>
      </c>
      <c r="S513" s="103"/>
      <c r="T513" s="101"/>
      <c r="U513" s="100"/>
      <c r="V513" s="102"/>
      <c r="W513" s="100"/>
      <c r="X513" s="102"/>
      <c r="Z513" s="37">
        <v>44568</v>
      </c>
      <c r="AA513" s="3">
        <f t="shared" si="154"/>
        <v>96880.37</v>
      </c>
      <c r="AB513" s="43">
        <f>D513+L513</f>
        <v>63850.74</v>
      </c>
      <c r="AC513" s="3">
        <f t="shared" si="159"/>
        <v>33029.630000000005</v>
      </c>
      <c r="AD513" s="38">
        <f t="shared" si="156"/>
        <v>0.51729439627481222</v>
      </c>
      <c r="AE513" s="3">
        <f>AA513-AA512</f>
        <v>-2058.8999999999942</v>
      </c>
      <c r="AF513" s="38">
        <f>(AA513)/AA512-1</f>
        <v>-2.0809735103159643E-2</v>
      </c>
      <c r="AG513" s="38"/>
      <c r="AH513" s="38"/>
    </row>
    <row r="514" spans="1:34" x14ac:dyDescent="0.45">
      <c r="A514" s="37">
        <v>44571</v>
      </c>
      <c r="B514" s="3">
        <v>70477.990000000005</v>
      </c>
      <c r="C514" s="3">
        <v>45825.15</v>
      </c>
      <c r="D514" s="3">
        <v>44450.74</v>
      </c>
      <c r="E514" s="3">
        <f t="shared" si="152"/>
        <v>26027.250000000007</v>
      </c>
      <c r="F514" s="38">
        <f t="shared" si="153"/>
        <v>0.58553018464934459</v>
      </c>
      <c r="G514" s="41">
        <f t="shared" si="161"/>
        <v>285.55000000000291</v>
      </c>
      <c r="H514" s="38">
        <f t="shared" si="162"/>
        <v>4.0681019209476421E-3</v>
      </c>
      <c r="J514" s="37">
        <v>44571</v>
      </c>
      <c r="K514" s="3">
        <v>26794.5</v>
      </c>
      <c r="L514" s="58">
        <v>19400</v>
      </c>
      <c r="M514" s="43">
        <f t="shared" si="160"/>
        <v>7394.5</v>
      </c>
      <c r="N514" s="38">
        <f t="shared" si="155"/>
        <v>0.38115979381443288</v>
      </c>
      <c r="O514" s="43">
        <f>K514-K513</f>
        <v>106.56999999999971</v>
      </c>
      <c r="P514" s="38">
        <f>K514/K513-1</f>
        <v>3.9931909293826617E-3</v>
      </c>
      <c r="R514" s="37">
        <v>44571</v>
      </c>
      <c r="S514" s="103"/>
      <c r="T514" s="101"/>
      <c r="U514" s="100"/>
      <c r="V514" s="102"/>
      <c r="W514" s="100"/>
      <c r="X514" s="102"/>
      <c r="Z514" s="37">
        <v>44571</v>
      </c>
      <c r="AA514" s="3">
        <f t="shared" si="154"/>
        <v>97272.49</v>
      </c>
      <c r="AB514" s="43">
        <f>D514+L514</f>
        <v>63850.74</v>
      </c>
      <c r="AC514" s="3">
        <f t="shared" si="159"/>
        <v>33421.750000000007</v>
      </c>
      <c r="AD514" s="38">
        <f t="shared" si="156"/>
        <v>0.5234355936986792</v>
      </c>
      <c r="AE514" s="3">
        <f>AA514-AA513</f>
        <v>392.1200000000099</v>
      </c>
      <c r="AF514" s="38">
        <f>(AA514)/AA513-1</f>
        <v>4.0474659624030185E-3</v>
      </c>
    </row>
    <row r="515" spans="1:34" x14ac:dyDescent="0.45">
      <c r="A515" s="37">
        <v>44572</v>
      </c>
      <c r="B515" s="3">
        <v>70950.350000000006</v>
      </c>
      <c r="C515" s="3">
        <v>45825.15</v>
      </c>
      <c r="D515" s="3">
        <v>44450.74</v>
      </c>
      <c r="E515" s="3">
        <f t="shared" si="152"/>
        <v>26499.610000000008</v>
      </c>
      <c r="F515" s="38">
        <f t="shared" si="153"/>
        <v>0.59615677939219935</v>
      </c>
      <c r="G515" s="41">
        <f t="shared" si="161"/>
        <v>472.36000000000058</v>
      </c>
      <c r="H515" s="38">
        <f t="shared" si="162"/>
        <v>6.7022342720046701E-3</v>
      </c>
      <c r="J515" s="37">
        <v>44572</v>
      </c>
      <c r="K515" s="3">
        <v>26973.41</v>
      </c>
      <c r="L515" s="58">
        <v>19400</v>
      </c>
      <c r="M515" s="43">
        <f t="shared" si="160"/>
        <v>7573.41</v>
      </c>
      <c r="N515" s="38">
        <f t="shared" si="155"/>
        <v>0.39038195876288651</v>
      </c>
      <c r="O515" s="43">
        <f>K515-K514</f>
        <v>178.90999999999985</v>
      </c>
      <c r="P515" s="38">
        <f>K515/K514-1</f>
        <v>6.6771165724308634E-3</v>
      </c>
      <c r="R515" s="37">
        <v>44572</v>
      </c>
      <c r="S515" s="103"/>
      <c r="T515" s="101"/>
      <c r="U515" s="100"/>
      <c r="V515" s="102"/>
      <c r="W515" s="100"/>
      <c r="X515" s="102"/>
      <c r="Z515" s="37">
        <v>44572</v>
      </c>
      <c r="AA515" s="3">
        <f t="shared" si="154"/>
        <v>97923.760000000009</v>
      </c>
      <c r="AB515" s="43">
        <f>D515+L515</f>
        <v>63850.74</v>
      </c>
      <c r="AC515" s="3">
        <f t="shared" si="159"/>
        <v>34073.020000000004</v>
      </c>
      <c r="AD515" s="38">
        <f t="shared" si="156"/>
        <v>0.53363547548548396</v>
      </c>
      <c r="AE515" s="3">
        <f>AA515-AA514</f>
        <v>651.27000000000407</v>
      </c>
      <c r="AF515" s="38">
        <f>(AA515)/AA514-1</f>
        <v>6.6953153969844248E-3</v>
      </c>
    </row>
    <row r="516" spans="1:34" x14ac:dyDescent="0.45">
      <c r="A516" s="37">
        <v>44573</v>
      </c>
      <c r="B516" s="3">
        <v>70823.11</v>
      </c>
      <c r="C516" s="3">
        <v>45825.15</v>
      </c>
      <c r="D516" s="3">
        <v>44450.74</v>
      </c>
      <c r="E516" s="3">
        <f t="shared" ref="E516:E579" si="163">B516-D516</f>
        <v>26372.370000000003</v>
      </c>
      <c r="F516" s="38">
        <f t="shared" ref="F516:F579" si="164">B516/D516-1</f>
        <v>0.59329428486454905</v>
      </c>
      <c r="G516" s="41">
        <f t="shared" si="161"/>
        <v>-127.24000000000524</v>
      </c>
      <c r="H516" s="38">
        <f t="shared" si="162"/>
        <v>-1.7933667698609712E-3</v>
      </c>
      <c r="J516" s="37">
        <v>44573</v>
      </c>
      <c r="K516" s="3">
        <v>27124.35</v>
      </c>
      <c r="L516" s="57">
        <f>L515+200</f>
        <v>19600</v>
      </c>
      <c r="M516" s="43">
        <f t="shared" si="160"/>
        <v>7524.3499999999985</v>
      </c>
      <c r="N516" s="38">
        <f t="shared" si="155"/>
        <v>0.38389540816326528</v>
      </c>
      <c r="O516" s="50">
        <f>K516-K515-200</f>
        <v>-49.06000000000131</v>
      </c>
      <c r="P516" s="51">
        <f>(K516-200)/K515-1</f>
        <v>-1.8188282460394056E-3</v>
      </c>
      <c r="R516" s="37">
        <v>44573</v>
      </c>
      <c r="S516" s="103"/>
      <c r="T516" s="101"/>
      <c r="U516" s="100"/>
      <c r="V516" s="102"/>
      <c r="W516" s="100"/>
      <c r="X516" s="102"/>
      <c r="Z516" s="37">
        <v>44573</v>
      </c>
      <c r="AA516" s="3">
        <f t="shared" ref="AA516:AA579" si="165">B516+K516</f>
        <v>97947.459999999992</v>
      </c>
      <c r="AB516" s="50">
        <f>AB515+200</f>
        <v>64050.74</v>
      </c>
      <c r="AC516" s="3">
        <f t="shared" si="159"/>
        <v>33896.720000000001</v>
      </c>
      <c r="AD516" s="38">
        <f t="shared" si="156"/>
        <v>0.52921668040056979</v>
      </c>
      <c r="AE516" s="50">
        <f>AA516-AA515-200</f>
        <v>-176.30000000001746</v>
      </c>
      <c r="AF516" s="51">
        <f>(AA516-200)/AA515-1</f>
        <v>-1.8003802141586256E-3</v>
      </c>
    </row>
    <row r="517" spans="1:34" x14ac:dyDescent="0.45">
      <c r="A517" s="37">
        <v>44574</v>
      </c>
      <c r="B517" s="3">
        <v>69054.41</v>
      </c>
      <c r="C517" s="3">
        <v>45825.15</v>
      </c>
      <c r="D517" s="3">
        <v>44450.74</v>
      </c>
      <c r="E517" s="3">
        <f t="shared" si="163"/>
        <v>24603.670000000006</v>
      </c>
      <c r="F517" s="38">
        <f t="shared" si="164"/>
        <v>0.55350417113415906</v>
      </c>
      <c r="G517" s="41">
        <f t="shared" si="161"/>
        <v>-1768.6999999999971</v>
      </c>
      <c r="H517" s="38">
        <f t="shared" si="162"/>
        <v>-2.4973486761595165E-2</v>
      </c>
      <c r="J517" s="37">
        <v>44574</v>
      </c>
      <c r="K517" s="3">
        <v>26446.22</v>
      </c>
      <c r="L517" s="58">
        <v>19600</v>
      </c>
      <c r="M517" s="43">
        <f t="shared" si="160"/>
        <v>6846.2200000000012</v>
      </c>
      <c r="N517" s="38">
        <f t="shared" ref="N517:N580" si="166">K517/L517-1</f>
        <v>0.34929693877551027</v>
      </c>
      <c r="O517" s="43">
        <f>K517-K516</f>
        <v>-678.12999999999738</v>
      </c>
      <c r="P517" s="38">
        <f>K517/K516-1</f>
        <v>-2.5000783428911544E-2</v>
      </c>
      <c r="R517" s="37">
        <v>44574</v>
      </c>
      <c r="S517" s="103"/>
      <c r="T517" s="101"/>
      <c r="U517" s="100"/>
      <c r="V517" s="102"/>
      <c r="W517" s="100"/>
      <c r="X517" s="102"/>
      <c r="Z517" s="37">
        <v>44574</v>
      </c>
      <c r="AA517" s="3">
        <f t="shared" si="165"/>
        <v>95500.63</v>
      </c>
      <c r="AB517" s="43">
        <f>D517+L517</f>
        <v>64050.74</v>
      </c>
      <c r="AC517" s="3">
        <f t="shared" si="159"/>
        <v>31449.890000000007</v>
      </c>
      <c r="AD517" s="38">
        <f t="shared" ref="AD517:AD580" si="167">(AA517)/(AB517)-1</f>
        <v>0.49101524822351794</v>
      </c>
      <c r="AE517" s="3">
        <f>AA517-AA516</f>
        <v>-2446.8299999999872</v>
      </c>
      <c r="AF517" s="38">
        <f>(AA517)/AA516-1</f>
        <v>-2.4981045960762893E-2</v>
      </c>
    </row>
    <row r="518" spans="1:34" x14ac:dyDescent="0.45">
      <c r="A518" s="37">
        <v>44575</v>
      </c>
      <c r="B518" s="3">
        <v>69778.320000000007</v>
      </c>
      <c r="C518" s="3">
        <v>45825.15</v>
      </c>
      <c r="D518" s="3">
        <v>44450.74</v>
      </c>
      <c r="E518" s="3">
        <f t="shared" si="163"/>
        <v>25327.580000000009</v>
      </c>
      <c r="F518" s="38">
        <f t="shared" si="164"/>
        <v>0.56978983926926774</v>
      </c>
      <c r="G518" s="41">
        <f t="shared" si="161"/>
        <v>723.91000000000349</v>
      </c>
      <c r="H518" s="38">
        <f t="shared" si="162"/>
        <v>1.0483182754005282E-2</v>
      </c>
      <c r="J518" s="37">
        <v>44575</v>
      </c>
      <c r="K518" s="3">
        <v>26722.81</v>
      </c>
      <c r="L518" s="58">
        <v>19600</v>
      </c>
      <c r="M518" s="43">
        <f t="shared" si="160"/>
        <v>7122.8100000000013</v>
      </c>
      <c r="N518" s="38">
        <f t="shared" si="166"/>
        <v>0.36340867346938777</v>
      </c>
      <c r="O518" s="43">
        <f>K518-K517</f>
        <v>276.59000000000015</v>
      </c>
      <c r="P518" s="38">
        <f>K518/K517-1</f>
        <v>1.0458583495108087E-2</v>
      </c>
      <c r="R518" s="37">
        <v>44575</v>
      </c>
      <c r="S518" s="103"/>
      <c r="T518" s="101"/>
      <c r="U518" s="100"/>
      <c r="V518" s="102"/>
      <c r="W518" s="100"/>
      <c r="X518" s="102"/>
      <c r="Z518" s="37">
        <v>44575</v>
      </c>
      <c r="AA518" s="3">
        <f t="shared" si="165"/>
        <v>96501.13</v>
      </c>
      <c r="AB518" s="43">
        <f>D518+L518</f>
        <v>64050.74</v>
      </c>
      <c r="AC518" s="3">
        <f t="shared" si="159"/>
        <v>32450.39000000001</v>
      </c>
      <c r="AD518" s="38">
        <f t="shared" si="167"/>
        <v>0.50663567665260389</v>
      </c>
      <c r="AE518" s="3">
        <f>AA518-AA517</f>
        <v>1000.5</v>
      </c>
      <c r="AF518" s="38">
        <f>(AA518)/AA517-1</f>
        <v>1.0476370679439517E-2</v>
      </c>
    </row>
    <row r="519" spans="1:34" x14ac:dyDescent="0.45">
      <c r="A519" s="37">
        <v>44578</v>
      </c>
      <c r="B519" s="3">
        <v>69612.09</v>
      </c>
      <c r="C519" s="3">
        <v>45825.15</v>
      </c>
      <c r="D519" s="3">
        <v>44450.74</v>
      </c>
      <c r="E519" s="3">
        <f t="shared" si="163"/>
        <v>25161.35</v>
      </c>
      <c r="F519" s="38">
        <f t="shared" si="164"/>
        <v>0.56605019399002132</v>
      </c>
      <c r="G519" s="41">
        <f t="shared" si="161"/>
        <v>-166.23000000001048</v>
      </c>
      <c r="H519" s="38">
        <f t="shared" si="162"/>
        <v>-2.3822585582456979E-3</v>
      </c>
      <c r="J519" s="37">
        <v>44578</v>
      </c>
      <c r="K519" s="3">
        <v>26657.16</v>
      </c>
      <c r="L519" s="58">
        <v>19600</v>
      </c>
      <c r="M519" s="43">
        <f t="shared" si="160"/>
        <v>7057.16</v>
      </c>
      <c r="N519" s="38">
        <f t="shared" si="166"/>
        <v>0.36005918367346945</v>
      </c>
      <c r="O519" s="43">
        <f>K519-K518</f>
        <v>-65.650000000001455</v>
      </c>
      <c r="P519" s="38">
        <f>K519/K518-1</f>
        <v>-2.4567027195119273E-3</v>
      </c>
      <c r="R519" s="37">
        <v>44578</v>
      </c>
      <c r="S519" s="103"/>
      <c r="T519" s="101"/>
      <c r="U519" s="100"/>
      <c r="V519" s="102"/>
      <c r="W519" s="100"/>
      <c r="X519" s="102"/>
      <c r="Z519" s="37">
        <v>44578</v>
      </c>
      <c r="AA519" s="3">
        <f t="shared" si="165"/>
        <v>96269.25</v>
      </c>
      <c r="AB519" s="43">
        <f>D519+L519</f>
        <v>64050.74</v>
      </c>
      <c r="AC519" s="3">
        <f t="shared" si="159"/>
        <v>32218.51</v>
      </c>
      <c r="AD519" s="38">
        <f t="shared" si="167"/>
        <v>0.50301542183587578</v>
      </c>
      <c r="AE519" s="3">
        <f>AA519-AA518</f>
        <v>-231.88000000000466</v>
      </c>
      <c r="AF519" s="38">
        <f>(AA519)/AA518-1</f>
        <v>-2.4028734171299693E-3</v>
      </c>
    </row>
    <row r="520" spans="1:34" x14ac:dyDescent="0.45">
      <c r="A520" s="37">
        <v>44579</v>
      </c>
      <c r="B520" s="3">
        <v>67795.649999999994</v>
      </c>
      <c r="C520" s="3">
        <v>45825.15</v>
      </c>
      <c r="D520" s="3">
        <v>44450.74</v>
      </c>
      <c r="E520" s="3">
        <f t="shared" si="163"/>
        <v>23344.909999999996</v>
      </c>
      <c r="F520" s="38">
        <f t="shared" si="164"/>
        <v>0.52518608239142917</v>
      </c>
      <c r="G520" s="41">
        <f t="shared" si="161"/>
        <v>-1816.4400000000023</v>
      </c>
      <c r="H520" s="38">
        <f t="shared" si="162"/>
        <v>-2.6093743198918551E-2</v>
      </c>
      <c r="J520" s="37">
        <v>44579</v>
      </c>
      <c r="K520" s="3">
        <v>25960.87</v>
      </c>
      <c r="L520" s="58">
        <v>19600</v>
      </c>
      <c r="M520" s="43">
        <f t="shared" ref="M520:M551" si="168">K520-L520</f>
        <v>6360.869999999999</v>
      </c>
      <c r="N520" s="38">
        <f t="shared" si="166"/>
        <v>0.32453418367346942</v>
      </c>
      <c r="O520" s="43">
        <f>K520-K519</f>
        <v>-696.29000000000087</v>
      </c>
      <c r="P520" s="38">
        <f>K520/K519-1</f>
        <v>-2.6120186846610882E-2</v>
      </c>
      <c r="R520" s="37">
        <v>44579</v>
      </c>
      <c r="S520" s="103"/>
      <c r="T520" s="101"/>
      <c r="U520" s="100"/>
      <c r="V520" s="102"/>
      <c r="W520" s="100"/>
      <c r="X520" s="102"/>
      <c r="Z520" s="37">
        <v>44579</v>
      </c>
      <c r="AA520" s="3">
        <f t="shared" si="165"/>
        <v>93756.51999999999</v>
      </c>
      <c r="AB520" s="43">
        <f>D520+L520</f>
        <v>64050.74</v>
      </c>
      <c r="AC520" s="3">
        <f t="shared" si="159"/>
        <v>29705.779999999995</v>
      </c>
      <c r="AD520" s="38">
        <f t="shared" si="167"/>
        <v>0.46378511786124554</v>
      </c>
      <c r="AE520" s="3">
        <f>AA520-AA519</f>
        <v>-2512.7300000000105</v>
      </c>
      <c r="AF520" s="38">
        <f>(AA520)/AA519-1</f>
        <v>-2.6101065501185627E-2</v>
      </c>
      <c r="AG520" s="43"/>
    </row>
    <row r="521" spans="1:34" x14ac:dyDescent="0.45">
      <c r="A521" s="37">
        <v>44580</v>
      </c>
      <c r="B521" s="3">
        <v>66989.08</v>
      </c>
      <c r="C521" s="3">
        <v>45825.15</v>
      </c>
      <c r="D521" s="3">
        <v>44450.74</v>
      </c>
      <c r="E521" s="3">
        <f t="shared" si="163"/>
        <v>22538.340000000004</v>
      </c>
      <c r="F521" s="38">
        <f t="shared" si="164"/>
        <v>0.50704082766676106</v>
      </c>
      <c r="G521" s="41">
        <f t="shared" si="161"/>
        <v>-806.56999999999243</v>
      </c>
      <c r="H521" s="38">
        <f t="shared" si="162"/>
        <v>-1.1897075992338579E-2</v>
      </c>
      <c r="J521" s="37">
        <v>44580</v>
      </c>
      <c r="K521" s="3">
        <v>25851.41</v>
      </c>
      <c r="L521" s="57">
        <f>L520+200</f>
        <v>19800</v>
      </c>
      <c r="M521" s="43">
        <f t="shared" si="168"/>
        <v>6051.41</v>
      </c>
      <c r="N521" s="38">
        <f t="shared" si="166"/>
        <v>0.30562676767676766</v>
      </c>
      <c r="O521" s="50">
        <f>K521-K520-200</f>
        <v>-309.45999999999913</v>
      </c>
      <c r="P521" s="51">
        <f>(K521-200)/K520-1</f>
        <v>-1.1920247665043515E-2</v>
      </c>
      <c r="R521" s="37">
        <v>44580</v>
      </c>
      <c r="S521" s="103"/>
      <c r="T521" s="101"/>
      <c r="U521" s="100"/>
      <c r="V521" s="102"/>
      <c r="W521" s="100"/>
      <c r="X521" s="102"/>
      <c r="Z521" s="37">
        <v>44580</v>
      </c>
      <c r="AA521" s="3">
        <f t="shared" si="165"/>
        <v>92840.49</v>
      </c>
      <c r="AB521" s="50">
        <f>AB520+200</f>
        <v>64250.74</v>
      </c>
      <c r="AC521" s="3">
        <f t="shared" si="159"/>
        <v>28589.750000000004</v>
      </c>
      <c r="AD521" s="38">
        <f t="shared" si="167"/>
        <v>0.4449715287325875</v>
      </c>
      <c r="AE521" s="50">
        <f>AA521-AA520-200</f>
        <v>-1116.0299999999843</v>
      </c>
      <c r="AF521" s="51">
        <f>(AA521-200)/AA520-1</f>
        <v>-1.1903492151798978E-2</v>
      </c>
    </row>
    <row r="522" spans="1:34" x14ac:dyDescent="0.45">
      <c r="A522" s="37">
        <v>44581</v>
      </c>
      <c r="B522" s="3">
        <v>66155.259999999995</v>
      </c>
      <c r="C522" s="3">
        <v>45825.15</v>
      </c>
      <c r="D522" s="3">
        <v>44450.74</v>
      </c>
      <c r="E522" s="3">
        <f t="shared" si="163"/>
        <v>21704.519999999997</v>
      </c>
      <c r="F522" s="38">
        <f t="shared" si="164"/>
        <v>0.48828253477894856</v>
      </c>
      <c r="G522" s="41">
        <f t="shared" si="161"/>
        <v>-833.82000000000698</v>
      </c>
      <c r="H522" s="38">
        <f t="shared" si="162"/>
        <v>-1.2447103318929065E-2</v>
      </c>
      <c r="J522" s="37">
        <v>44581</v>
      </c>
      <c r="K522" s="3">
        <v>25528.94</v>
      </c>
      <c r="L522" s="58">
        <v>19800</v>
      </c>
      <c r="M522" s="43">
        <f t="shared" si="168"/>
        <v>5728.9399999999987</v>
      </c>
      <c r="N522" s="38">
        <f t="shared" si="166"/>
        <v>0.28934040404040395</v>
      </c>
      <c r="O522" s="43">
        <f>K522-K521</f>
        <v>-322.47000000000116</v>
      </c>
      <c r="P522" s="38">
        <f>K522/K521-1</f>
        <v>-1.2473981109734522E-2</v>
      </c>
      <c r="R522" s="37">
        <v>44581</v>
      </c>
      <c r="S522" s="103"/>
      <c r="T522" s="101"/>
      <c r="U522" s="100"/>
      <c r="V522" s="102"/>
      <c r="W522" s="100"/>
      <c r="X522" s="102"/>
      <c r="Z522" s="37">
        <v>44581</v>
      </c>
      <c r="AA522" s="3">
        <f t="shared" si="165"/>
        <v>91684.2</v>
      </c>
      <c r="AB522" s="43">
        <f>D522+L522</f>
        <v>64250.74</v>
      </c>
      <c r="AC522" s="3">
        <f t="shared" si="159"/>
        <v>27433.459999999995</v>
      </c>
      <c r="AD522" s="38">
        <f t="shared" si="167"/>
        <v>0.42697500449022074</v>
      </c>
      <c r="AE522" s="3">
        <f>AA522-AA521</f>
        <v>-1156.2900000000081</v>
      </c>
      <c r="AF522" s="38">
        <f>(AA522)/AA521-1</f>
        <v>-1.2454587432703224E-2</v>
      </c>
    </row>
    <row r="523" spans="1:34" x14ac:dyDescent="0.45">
      <c r="A523" s="37">
        <v>44582</v>
      </c>
      <c r="B523" s="3">
        <v>64672.19</v>
      </c>
      <c r="C523" s="3">
        <v>45825.15</v>
      </c>
      <c r="D523" s="3">
        <v>44450.74</v>
      </c>
      <c r="E523" s="3">
        <f t="shared" si="163"/>
        <v>20221.450000000004</v>
      </c>
      <c r="F523" s="38">
        <f t="shared" si="164"/>
        <v>0.45491818583897592</v>
      </c>
      <c r="G523" s="41">
        <f t="shared" si="161"/>
        <v>-1483.0699999999924</v>
      </c>
      <c r="H523" s="38">
        <f t="shared" si="162"/>
        <v>-2.2418020879972245E-2</v>
      </c>
      <c r="J523" s="37">
        <v>44582</v>
      </c>
      <c r="K523" s="3">
        <v>24955.9</v>
      </c>
      <c r="L523" s="58">
        <v>19800</v>
      </c>
      <c r="M523" s="43">
        <f t="shared" si="168"/>
        <v>5155.9000000000015</v>
      </c>
      <c r="N523" s="38">
        <f t="shared" si="166"/>
        <v>0.26039898989899002</v>
      </c>
      <c r="O523" s="43">
        <f>K523-K522</f>
        <v>-573.03999999999724</v>
      </c>
      <c r="P523" s="38">
        <f>K523/K522-1</f>
        <v>-2.2446682079240166E-2</v>
      </c>
      <c r="R523" s="37">
        <v>44582</v>
      </c>
      <c r="S523" s="103"/>
      <c r="T523" s="101"/>
      <c r="U523" s="100"/>
      <c r="V523" s="102"/>
      <c r="W523" s="100"/>
      <c r="X523" s="102"/>
      <c r="Z523" s="37">
        <v>44582</v>
      </c>
      <c r="AA523" s="3">
        <f t="shared" si="165"/>
        <v>89628.09</v>
      </c>
      <c r="AB523" s="43">
        <f>D523+L523</f>
        <v>64250.74</v>
      </c>
      <c r="AC523" s="3">
        <f t="shared" si="159"/>
        <v>25377.350000000006</v>
      </c>
      <c r="AD523" s="38">
        <f t="shared" si="167"/>
        <v>0.39497366100374864</v>
      </c>
      <c r="AE523" s="3">
        <f>AA523-AA522</f>
        <v>-2056.1100000000006</v>
      </c>
      <c r="AF523" s="38">
        <f>(AA523)/AA522-1</f>
        <v>-2.24260014266362E-2</v>
      </c>
    </row>
    <row r="524" spans="1:34" x14ac:dyDescent="0.45">
      <c r="A524" s="37">
        <v>44585</v>
      </c>
      <c r="B524" s="3">
        <v>65295.95</v>
      </c>
      <c r="C524" s="3">
        <v>45825.15</v>
      </c>
      <c r="D524" s="3">
        <v>44450.74</v>
      </c>
      <c r="E524" s="3">
        <f t="shared" si="163"/>
        <v>20845.21</v>
      </c>
      <c r="F524" s="38">
        <f t="shared" si="164"/>
        <v>0.46895079811944629</v>
      </c>
      <c r="G524" s="41">
        <f t="shared" si="161"/>
        <v>623.75999999999476</v>
      </c>
      <c r="H524" s="38">
        <f t="shared" si="162"/>
        <v>9.6449493978787437E-3</v>
      </c>
      <c r="J524" s="37">
        <v>44585</v>
      </c>
      <c r="K524" s="3">
        <v>25194.799999999999</v>
      </c>
      <c r="L524" s="58">
        <v>19800</v>
      </c>
      <c r="M524" s="43">
        <f t="shared" si="168"/>
        <v>5394.7999999999993</v>
      </c>
      <c r="N524" s="38">
        <f t="shared" si="166"/>
        <v>0.27246464646464652</v>
      </c>
      <c r="O524" s="43">
        <f>K524-K523</f>
        <v>238.89999999999782</v>
      </c>
      <c r="P524" s="38">
        <f>K524/K523-1</f>
        <v>9.5728865719126865E-3</v>
      </c>
      <c r="R524" s="37">
        <v>44585</v>
      </c>
      <c r="S524" s="103"/>
      <c r="T524" s="101"/>
      <c r="U524" s="100"/>
      <c r="V524" s="102"/>
      <c r="W524" s="100"/>
      <c r="X524" s="102"/>
      <c r="Z524" s="37">
        <v>44585</v>
      </c>
      <c r="AA524" s="3">
        <f t="shared" si="165"/>
        <v>90490.75</v>
      </c>
      <c r="AB524" s="43">
        <f>D524+L524</f>
        <v>64250.74</v>
      </c>
      <c r="AC524" s="3">
        <f t="shared" si="159"/>
        <v>26240.01</v>
      </c>
      <c r="AD524" s="38">
        <f t="shared" si="167"/>
        <v>0.40840012115035562</v>
      </c>
      <c r="AE524" s="3">
        <f>AA524-AA523</f>
        <v>862.66000000000349</v>
      </c>
      <c r="AF524" s="38">
        <f>(AA524)/AA523-1</f>
        <v>9.6248843415049912E-3</v>
      </c>
    </row>
    <row r="525" spans="1:34" x14ac:dyDescent="0.45">
      <c r="A525" s="37">
        <v>44586</v>
      </c>
      <c r="B525" s="3">
        <v>63573.07</v>
      </c>
      <c r="C525" s="3">
        <v>45825.15</v>
      </c>
      <c r="D525" s="3">
        <v>44450.74</v>
      </c>
      <c r="E525" s="3">
        <f t="shared" si="163"/>
        <v>19122.330000000002</v>
      </c>
      <c r="F525" s="38">
        <f t="shared" si="164"/>
        <v>0.43019148837567167</v>
      </c>
      <c r="G525" s="41">
        <f t="shared" si="161"/>
        <v>-1722.8799999999974</v>
      </c>
      <c r="H525" s="38">
        <f t="shared" si="162"/>
        <v>-2.6385709986607053E-2</v>
      </c>
      <c r="J525" s="37">
        <v>44586</v>
      </c>
      <c r="K525" s="3">
        <v>24529.360000000001</v>
      </c>
      <c r="L525" s="58">
        <v>19800</v>
      </c>
      <c r="M525" s="43">
        <f t="shared" si="168"/>
        <v>4729.3600000000006</v>
      </c>
      <c r="N525" s="38">
        <f t="shared" si="166"/>
        <v>0.23885656565656577</v>
      </c>
      <c r="O525" s="43">
        <f>K525-K524</f>
        <v>-665.43999999999869</v>
      </c>
      <c r="P525" s="38">
        <f>K525/K524-1</f>
        <v>-2.6411799260164792E-2</v>
      </c>
      <c r="R525" s="37">
        <v>44586</v>
      </c>
      <c r="S525" s="103"/>
      <c r="T525" s="101"/>
      <c r="U525" s="100"/>
      <c r="V525" s="102"/>
      <c r="W525" s="100"/>
      <c r="X525" s="102"/>
      <c r="Z525" s="37">
        <v>44586</v>
      </c>
      <c r="AA525" s="3">
        <f t="shared" si="165"/>
        <v>88102.43</v>
      </c>
      <c r="AB525" s="43">
        <f>D525+L525</f>
        <v>64250.74</v>
      </c>
      <c r="AC525" s="3">
        <f t="shared" si="159"/>
        <v>23851.690000000002</v>
      </c>
      <c r="AD525" s="38">
        <f t="shared" si="167"/>
        <v>0.37122825355785771</v>
      </c>
      <c r="AE525" s="3">
        <f>AA525-AA524</f>
        <v>-2388.320000000007</v>
      </c>
      <c r="AF525" s="38">
        <f>(AA525)/AA524-1</f>
        <v>-2.639297386749484E-2</v>
      </c>
    </row>
    <row r="526" spans="1:34" x14ac:dyDescent="0.45">
      <c r="A526" s="37">
        <v>44587</v>
      </c>
      <c r="B526" s="3">
        <v>63958.53</v>
      </c>
      <c r="C526" s="3">
        <v>45825.15</v>
      </c>
      <c r="D526" s="3">
        <v>44450.74</v>
      </c>
      <c r="E526" s="3">
        <f t="shared" si="163"/>
        <v>19507.79</v>
      </c>
      <c r="F526" s="38">
        <f t="shared" si="164"/>
        <v>0.43886311004046274</v>
      </c>
      <c r="G526" s="41">
        <f t="shared" si="161"/>
        <v>385.45999999999913</v>
      </c>
      <c r="H526" s="38">
        <f t="shared" si="162"/>
        <v>6.0632591756226706E-3</v>
      </c>
      <c r="J526" s="37">
        <v>44587</v>
      </c>
      <c r="K526" s="3">
        <v>24877.48</v>
      </c>
      <c r="L526" s="57">
        <f>L525+200</f>
        <v>20000</v>
      </c>
      <c r="M526" s="43">
        <f t="shared" si="168"/>
        <v>4877.4799999999996</v>
      </c>
      <c r="N526" s="38">
        <f t="shared" si="166"/>
        <v>0.24387399999999992</v>
      </c>
      <c r="O526" s="50">
        <f>K526-K525-200</f>
        <v>148.11999999999898</v>
      </c>
      <c r="P526" s="51">
        <f>(K526-200)/K525-1</f>
        <v>6.0384779708886338E-3</v>
      </c>
      <c r="R526" s="37">
        <v>44587</v>
      </c>
      <c r="S526" s="103"/>
      <c r="T526" s="101"/>
      <c r="U526" s="100"/>
      <c r="V526" s="102"/>
      <c r="W526" s="100"/>
      <c r="X526" s="102"/>
      <c r="Z526" s="37">
        <v>44587</v>
      </c>
      <c r="AA526" s="3">
        <f t="shared" si="165"/>
        <v>88836.01</v>
      </c>
      <c r="AB526" s="50">
        <f>AB525+200</f>
        <v>64450.74</v>
      </c>
      <c r="AC526" s="3">
        <f t="shared" si="159"/>
        <v>24385.27</v>
      </c>
      <c r="AD526" s="38">
        <f t="shared" si="167"/>
        <v>0.37835515930460994</v>
      </c>
      <c r="AE526" s="50">
        <f>AA526-AA525-200</f>
        <v>533.58000000000175</v>
      </c>
      <c r="AF526" s="51">
        <f>(AA526-200)/AA525-1</f>
        <v>6.0563596259490815E-3</v>
      </c>
    </row>
    <row r="527" spans="1:34" x14ac:dyDescent="0.45">
      <c r="A527" s="37">
        <v>44588</v>
      </c>
      <c r="B527" s="3">
        <v>63548.24</v>
      </c>
      <c r="C527" s="3">
        <v>45825.15</v>
      </c>
      <c r="D527" s="3">
        <v>44450.74</v>
      </c>
      <c r="E527" s="3">
        <f t="shared" si="163"/>
        <v>19097.5</v>
      </c>
      <c r="F527" s="38">
        <f t="shared" si="164"/>
        <v>0.4296328925007773</v>
      </c>
      <c r="G527" s="41">
        <f t="shared" si="161"/>
        <v>-410.29000000000087</v>
      </c>
      <c r="H527" s="38">
        <f t="shared" si="162"/>
        <v>-6.4149379293113595E-3</v>
      </c>
      <c r="J527" s="37">
        <v>44588</v>
      </c>
      <c r="K527" s="3">
        <v>24717.3</v>
      </c>
      <c r="L527" s="58">
        <v>20000</v>
      </c>
      <c r="M527" s="43">
        <f t="shared" si="168"/>
        <v>4717.2999999999993</v>
      </c>
      <c r="N527" s="38">
        <f t="shared" si="166"/>
        <v>0.23586499999999999</v>
      </c>
      <c r="O527" s="43">
        <f>K527-K526</f>
        <v>-160.18000000000029</v>
      </c>
      <c r="P527" s="38">
        <f>K527/K526-1</f>
        <v>-6.4387550507527536E-3</v>
      </c>
      <c r="R527" s="37">
        <v>44588</v>
      </c>
      <c r="S527" s="103"/>
      <c r="T527" s="101"/>
      <c r="U527" s="100"/>
      <c r="V527" s="102"/>
      <c r="W527" s="100"/>
      <c r="X527" s="102"/>
      <c r="Z527" s="37">
        <v>44588</v>
      </c>
      <c r="AA527" s="3">
        <f t="shared" si="165"/>
        <v>88265.54</v>
      </c>
      <c r="AB527" s="43">
        <f>D527+L527</f>
        <v>64450.74</v>
      </c>
      <c r="AC527" s="3">
        <f t="shared" si="159"/>
        <v>23814.799999999999</v>
      </c>
      <c r="AD527" s="38">
        <f t="shared" si="167"/>
        <v>0.3695039032911025</v>
      </c>
      <c r="AE527" s="3">
        <f>AA527-AA526</f>
        <v>-570.47000000000116</v>
      </c>
      <c r="AF527" s="38">
        <f>(AA527)/AA526-1</f>
        <v>-6.4216076341114814E-3</v>
      </c>
    </row>
    <row r="528" spans="1:34" x14ac:dyDescent="0.45">
      <c r="A528" s="37">
        <v>44589</v>
      </c>
      <c r="B528" s="3">
        <v>65755.23</v>
      </c>
      <c r="C528" s="3">
        <v>45825.15</v>
      </c>
      <c r="D528" s="3">
        <v>44450.74</v>
      </c>
      <c r="E528" s="3">
        <f t="shared" si="163"/>
        <v>21304.489999999998</v>
      </c>
      <c r="F528" s="38">
        <f t="shared" si="164"/>
        <v>0.47928313454399185</v>
      </c>
      <c r="G528" s="41">
        <f t="shared" si="161"/>
        <v>2206.989999999998</v>
      </c>
      <c r="H528" s="38">
        <f t="shared" si="162"/>
        <v>3.4729364652742456E-2</v>
      </c>
      <c r="J528" s="37">
        <v>44589</v>
      </c>
      <c r="K528" s="3">
        <v>25576.720000000001</v>
      </c>
      <c r="L528" s="58">
        <v>20000</v>
      </c>
      <c r="M528" s="43">
        <f t="shared" si="168"/>
        <v>5576.7200000000012</v>
      </c>
      <c r="N528" s="38">
        <f t="shared" si="166"/>
        <v>0.27883600000000008</v>
      </c>
      <c r="O528" s="43">
        <f>K528-K527</f>
        <v>859.42000000000189</v>
      </c>
      <c r="P528" s="38">
        <f>K528/K527-1</f>
        <v>3.4769978921646016E-2</v>
      </c>
      <c r="R528" s="37">
        <v>44589</v>
      </c>
      <c r="S528" s="103"/>
      <c r="T528" s="101"/>
      <c r="U528" s="100"/>
      <c r="V528" s="102"/>
      <c r="W528" s="100"/>
      <c r="X528" s="102"/>
      <c r="Z528" s="37">
        <v>44589</v>
      </c>
      <c r="AA528" s="3">
        <f t="shared" si="165"/>
        <v>91331.95</v>
      </c>
      <c r="AB528" s="43">
        <f>D528+L528</f>
        <v>64450.74</v>
      </c>
      <c r="AC528" s="3">
        <f t="shared" si="159"/>
        <v>26881.21</v>
      </c>
      <c r="AD528" s="38">
        <f t="shared" si="167"/>
        <v>0.41708147959201081</v>
      </c>
      <c r="AE528" s="3">
        <f>AA528-AA527</f>
        <v>3066.4100000000035</v>
      </c>
      <c r="AF528" s="38">
        <f>(AA528)/AA527-1</f>
        <v>3.4740738004888527E-2</v>
      </c>
    </row>
    <row r="529" spans="1:32" x14ac:dyDescent="0.45">
      <c r="A529" s="37">
        <v>44592</v>
      </c>
      <c r="B529" s="3">
        <v>67562.92</v>
      </c>
      <c r="C529" s="3">
        <v>45825.15</v>
      </c>
      <c r="D529" s="3">
        <v>44450.74</v>
      </c>
      <c r="E529" s="3">
        <f t="shared" si="163"/>
        <v>23112.18</v>
      </c>
      <c r="F529" s="38">
        <f t="shared" si="164"/>
        <v>0.51995039902597795</v>
      </c>
      <c r="G529" s="41">
        <f t="shared" si="161"/>
        <v>1807.6900000000023</v>
      </c>
      <c r="H529" s="38">
        <f t="shared" si="162"/>
        <v>2.7491197278148194E-2</v>
      </c>
      <c r="J529" s="37">
        <v>44592</v>
      </c>
      <c r="K529" s="3">
        <v>26278.09</v>
      </c>
      <c r="L529" s="58">
        <v>20000</v>
      </c>
      <c r="M529" s="43">
        <f t="shared" si="168"/>
        <v>6278.09</v>
      </c>
      <c r="N529" s="38">
        <f t="shared" si="166"/>
        <v>0.31390450000000003</v>
      </c>
      <c r="O529" s="43">
        <f>K529-K528</f>
        <v>701.36999999999898</v>
      </c>
      <c r="P529" s="38">
        <f>K529/K528-1</f>
        <v>2.7422202690571718E-2</v>
      </c>
      <c r="R529" s="37">
        <v>44592</v>
      </c>
      <c r="S529" s="103"/>
      <c r="T529" s="101"/>
      <c r="U529" s="100"/>
      <c r="V529" s="102"/>
      <c r="W529" s="100"/>
      <c r="X529" s="102"/>
      <c r="Z529" s="37">
        <v>44592</v>
      </c>
      <c r="AA529" s="3">
        <f t="shared" si="165"/>
        <v>93841.01</v>
      </c>
      <c r="AB529" s="43">
        <f>D529+L529</f>
        <v>64450.74</v>
      </c>
      <c r="AC529" s="3">
        <f t="shared" si="159"/>
        <v>29390.27</v>
      </c>
      <c r="AD529" s="38">
        <f t="shared" si="167"/>
        <v>0.45601136619998472</v>
      </c>
      <c r="AE529" s="3">
        <f>AA529-AA528</f>
        <v>2509.0599999999977</v>
      </c>
      <c r="AF529" s="38">
        <f>(AA529)/AA528-1</f>
        <v>2.7471875942646662E-2</v>
      </c>
    </row>
    <row r="530" spans="1:32" x14ac:dyDescent="0.45">
      <c r="A530" s="37">
        <v>44593</v>
      </c>
      <c r="B530" s="3">
        <v>68077.31</v>
      </c>
      <c r="C530" s="47">
        <f>C529+250</f>
        <v>46075.15</v>
      </c>
      <c r="D530" s="47">
        <f>D529+250</f>
        <v>44700.74</v>
      </c>
      <c r="E530" s="47">
        <f t="shared" si="163"/>
        <v>23376.57</v>
      </c>
      <c r="F530" s="38">
        <f t="shared" si="164"/>
        <v>0.52295711435649617</v>
      </c>
      <c r="G530" s="49">
        <f>B530-B529-250</f>
        <v>264.38999999999942</v>
      </c>
      <c r="H530" s="48">
        <f>(B530-250)/B529-1</f>
        <v>3.9132411683804325E-3</v>
      </c>
      <c r="J530" s="37">
        <v>44593</v>
      </c>
      <c r="K530" s="3">
        <v>26380.3</v>
      </c>
      <c r="L530" s="58">
        <v>20000</v>
      </c>
      <c r="M530" s="43">
        <f t="shared" si="168"/>
        <v>6380.2999999999993</v>
      </c>
      <c r="N530" s="38">
        <f t="shared" si="166"/>
        <v>0.31901500000000005</v>
      </c>
      <c r="O530" s="43">
        <f>K530-K529</f>
        <v>102.20999999999913</v>
      </c>
      <c r="P530" s="38">
        <f>K530/K529-1</f>
        <v>3.8895520945396722E-3</v>
      </c>
      <c r="R530" s="37">
        <v>44593</v>
      </c>
      <c r="S530" s="103"/>
      <c r="T530" s="101"/>
      <c r="U530" s="100"/>
      <c r="V530" s="102"/>
      <c r="W530" s="100"/>
      <c r="X530" s="102"/>
      <c r="Z530" s="37">
        <v>44593</v>
      </c>
      <c r="AA530" s="3">
        <f t="shared" si="165"/>
        <v>94457.61</v>
      </c>
      <c r="AB530" s="91">
        <f>D530+L530</f>
        <v>64700.74</v>
      </c>
      <c r="AC530" s="3">
        <f t="shared" si="159"/>
        <v>29756.87</v>
      </c>
      <c r="AD530" s="38">
        <f t="shared" si="167"/>
        <v>0.45991545073518481</v>
      </c>
      <c r="AE530" s="47">
        <f>AA530-AA529-250</f>
        <v>366.60000000000582</v>
      </c>
      <c r="AF530" s="48">
        <f>(AA530-250)/AA529-1</f>
        <v>3.9066075695477487E-3</v>
      </c>
    </row>
    <row r="531" spans="1:32" x14ac:dyDescent="0.45">
      <c r="A531" s="37">
        <v>44594</v>
      </c>
      <c r="B531" s="3">
        <v>68527.320000000007</v>
      </c>
      <c r="C531" s="3">
        <v>46075.15</v>
      </c>
      <c r="D531" s="3">
        <v>44700.74</v>
      </c>
      <c r="E531" s="3">
        <f t="shared" si="163"/>
        <v>23826.580000000009</v>
      </c>
      <c r="F531" s="38">
        <f t="shared" si="164"/>
        <v>0.53302428550399861</v>
      </c>
      <c r="G531" s="41">
        <f t="shared" ref="G531:G539" si="169">B531-B530</f>
        <v>450.01000000000931</v>
      </c>
      <c r="H531" s="38">
        <f t="shared" ref="H531:H539" si="170">(B531)/B530-1</f>
        <v>6.6102788138957536E-3</v>
      </c>
      <c r="J531" s="37">
        <v>44594</v>
      </c>
      <c r="K531" s="3">
        <v>26754.11</v>
      </c>
      <c r="L531" s="57">
        <f>L530+200</f>
        <v>20200</v>
      </c>
      <c r="M531" s="43">
        <f t="shared" si="168"/>
        <v>6554.1100000000006</v>
      </c>
      <c r="N531" s="38">
        <f t="shared" si="166"/>
        <v>0.32446089108910892</v>
      </c>
      <c r="O531" s="50">
        <f>K531-K530-200</f>
        <v>173.81000000000131</v>
      </c>
      <c r="P531" s="51">
        <f>(K531-200)/K530-1</f>
        <v>6.5886286357623725E-3</v>
      </c>
      <c r="R531" s="37">
        <v>44594</v>
      </c>
      <c r="S531" s="103"/>
      <c r="T531" s="101"/>
      <c r="U531" s="100"/>
      <c r="V531" s="102"/>
      <c r="W531" s="100"/>
      <c r="X531" s="102"/>
      <c r="Z531" s="37">
        <v>44594</v>
      </c>
      <c r="AA531" s="3">
        <f t="shared" si="165"/>
        <v>95281.430000000008</v>
      </c>
      <c r="AB531" s="50">
        <f>AB530+200</f>
        <v>64900.74</v>
      </c>
      <c r="AC531" s="3">
        <f t="shared" si="159"/>
        <v>30380.69000000001</v>
      </c>
      <c r="AD531" s="38">
        <f t="shared" si="167"/>
        <v>0.46811007085589496</v>
      </c>
      <c r="AE531" s="50">
        <f>AA531-AA530-200</f>
        <v>623.82000000000698</v>
      </c>
      <c r="AF531" s="51">
        <f>(AA531-200)/AA530-1</f>
        <v>6.6042323111923373E-3</v>
      </c>
    </row>
    <row r="532" spans="1:32" x14ac:dyDescent="0.45">
      <c r="A532" s="37">
        <v>44595</v>
      </c>
      <c r="B532" s="3">
        <v>65763.240000000005</v>
      </c>
      <c r="C532" s="3">
        <v>46075.15</v>
      </c>
      <c r="D532" s="3">
        <v>44700.74</v>
      </c>
      <c r="E532" s="3">
        <f t="shared" si="163"/>
        <v>21062.500000000007</v>
      </c>
      <c r="F532" s="38">
        <f t="shared" si="164"/>
        <v>0.47118906756353485</v>
      </c>
      <c r="G532" s="41">
        <f t="shared" si="169"/>
        <v>-2764.0800000000017</v>
      </c>
      <c r="H532" s="38">
        <f t="shared" si="170"/>
        <v>-4.0335445775495082E-2</v>
      </c>
      <c r="J532" s="37">
        <v>44595</v>
      </c>
      <c r="K532" s="3">
        <v>25674.36</v>
      </c>
      <c r="L532" s="58">
        <v>20200</v>
      </c>
      <c r="M532" s="43">
        <f t="shared" si="168"/>
        <v>5474.3600000000006</v>
      </c>
      <c r="N532" s="38">
        <f t="shared" si="166"/>
        <v>0.27100792079207925</v>
      </c>
      <c r="O532" s="43">
        <f>K532-K531</f>
        <v>-1079.75</v>
      </c>
      <c r="P532" s="38">
        <f>K532/K531-1</f>
        <v>-4.0358285138246019E-2</v>
      </c>
      <c r="R532" s="37">
        <v>44595</v>
      </c>
      <c r="S532" s="103"/>
      <c r="T532" s="101"/>
      <c r="U532" s="100"/>
      <c r="V532" s="102"/>
      <c r="W532" s="100"/>
      <c r="X532" s="102"/>
      <c r="Z532" s="37">
        <v>44595</v>
      </c>
      <c r="AA532" s="3">
        <f t="shared" si="165"/>
        <v>91437.6</v>
      </c>
      <c r="AB532" s="43">
        <f>D532+L532</f>
        <v>64900.74</v>
      </c>
      <c r="AC532" s="3">
        <f t="shared" si="159"/>
        <v>26536.860000000008</v>
      </c>
      <c r="AD532" s="38">
        <f t="shared" si="167"/>
        <v>0.40888378160249039</v>
      </c>
      <c r="AE532" s="3">
        <f>AA532-AA531</f>
        <v>-3843.8300000000017</v>
      </c>
      <c r="AF532" s="38">
        <f>(AA532)/AA531-1</f>
        <v>-4.0341858849095802E-2</v>
      </c>
    </row>
    <row r="533" spans="1:32" x14ac:dyDescent="0.45">
      <c r="A533" s="37">
        <v>44596</v>
      </c>
      <c r="B533" s="3">
        <v>66995.86</v>
      </c>
      <c r="C533" s="3">
        <v>46075.15</v>
      </c>
      <c r="D533" s="3">
        <v>44700.74</v>
      </c>
      <c r="E533" s="3">
        <f t="shared" si="163"/>
        <v>22295.120000000003</v>
      </c>
      <c r="F533" s="38">
        <f t="shared" si="164"/>
        <v>0.49876400256461095</v>
      </c>
      <c r="G533" s="41">
        <f t="shared" si="169"/>
        <v>1232.6199999999953</v>
      </c>
      <c r="H533" s="38">
        <f t="shared" si="170"/>
        <v>1.8743297927535041E-2</v>
      </c>
      <c r="J533" s="37">
        <v>44596</v>
      </c>
      <c r="K533" s="3">
        <v>26154.97</v>
      </c>
      <c r="L533" s="58">
        <v>20200</v>
      </c>
      <c r="M533" s="43">
        <f t="shared" si="168"/>
        <v>5954.9700000000012</v>
      </c>
      <c r="N533" s="38">
        <f t="shared" si="166"/>
        <v>0.29480049504950512</v>
      </c>
      <c r="O533" s="43">
        <f>K533-K532</f>
        <v>480.61000000000058</v>
      </c>
      <c r="P533" s="38">
        <f>K533/K532-1</f>
        <v>1.8719453961072441E-2</v>
      </c>
      <c r="R533" s="37">
        <v>44596</v>
      </c>
      <c r="S533" s="103"/>
      <c r="T533" s="101"/>
      <c r="U533" s="100"/>
      <c r="V533" s="102"/>
      <c r="W533" s="100"/>
      <c r="X533" s="102"/>
      <c r="Z533" s="37">
        <v>44596</v>
      </c>
      <c r="AA533" s="3">
        <f t="shared" si="165"/>
        <v>93150.83</v>
      </c>
      <c r="AB533" s="43">
        <f>D533+L533</f>
        <v>64900.74</v>
      </c>
      <c r="AC533" s="3">
        <f t="shared" si="159"/>
        <v>28250.090000000004</v>
      </c>
      <c r="AD533" s="38">
        <f t="shared" si="167"/>
        <v>0.43528147753014834</v>
      </c>
      <c r="AE533" s="3">
        <f>AA533-AA532</f>
        <v>1713.2299999999959</v>
      </c>
      <c r="AF533" s="38">
        <f>(AA533)/AA532-1</f>
        <v>1.873660288546497E-2</v>
      </c>
    </row>
    <row r="534" spans="1:32" x14ac:dyDescent="0.45">
      <c r="A534" s="37">
        <v>44599</v>
      </c>
      <c r="B534" s="3">
        <v>65984.94</v>
      </c>
      <c r="C534" s="3">
        <v>46075.15</v>
      </c>
      <c r="D534" s="3">
        <v>44700.74</v>
      </c>
      <c r="E534" s="3">
        <f t="shared" si="163"/>
        <v>21284.200000000004</v>
      </c>
      <c r="F534" s="38">
        <f t="shared" si="164"/>
        <v>0.47614871700110561</v>
      </c>
      <c r="G534" s="41">
        <f t="shared" si="169"/>
        <v>-1010.9199999999983</v>
      </c>
      <c r="H534" s="38">
        <f t="shared" si="170"/>
        <v>-1.5089290591985827E-2</v>
      </c>
      <c r="J534" s="37">
        <v>44599</v>
      </c>
      <c r="K534" s="3">
        <v>25758.58</v>
      </c>
      <c r="L534" s="58">
        <v>20200</v>
      </c>
      <c r="M534" s="43">
        <f t="shared" si="168"/>
        <v>5558.5800000000017</v>
      </c>
      <c r="N534" s="38">
        <f t="shared" si="166"/>
        <v>0.27517722772277242</v>
      </c>
      <c r="O534" s="43">
        <f>K534-K533</f>
        <v>-396.38999999999942</v>
      </c>
      <c r="P534" s="38">
        <f>K534/K533-1</f>
        <v>-1.5155436997251415E-2</v>
      </c>
      <c r="R534" s="37">
        <v>44599</v>
      </c>
      <c r="S534" s="103"/>
      <c r="T534" s="101"/>
      <c r="U534" s="100"/>
      <c r="V534" s="102"/>
      <c r="W534" s="100"/>
      <c r="X534" s="102"/>
      <c r="Z534" s="37">
        <v>44599</v>
      </c>
      <c r="AA534" s="3">
        <f t="shared" si="165"/>
        <v>91743.52</v>
      </c>
      <c r="AB534" s="43">
        <f>D534+L534</f>
        <v>64900.74</v>
      </c>
      <c r="AC534" s="3">
        <f t="shared" si="159"/>
        <v>26842.780000000006</v>
      </c>
      <c r="AD534" s="38">
        <f t="shared" si="167"/>
        <v>0.41359744126184084</v>
      </c>
      <c r="AE534" s="3">
        <f>AA534-AA533</f>
        <v>-1407.3099999999977</v>
      </c>
      <c r="AF534" s="38">
        <f>(AA534)/AA533-1</f>
        <v>-1.5107863236430652E-2</v>
      </c>
    </row>
    <row r="535" spans="1:32" x14ac:dyDescent="0.45">
      <c r="A535" s="37">
        <v>44600</v>
      </c>
      <c r="B535" s="3">
        <v>66962.83</v>
      </c>
      <c r="C535" s="3">
        <v>46075.15</v>
      </c>
      <c r="D535" s="3">
        <v>44700.74</v>
      </c>
      <c r="E535" s="3">
        <f t="shared" si="163"/>
        <v>22262.090000000004</v>
      </c>
      <c r="F535" s="38">
        <f t="shared" si="164"/>
        <v>0.49802508862269401</v>
      </c>
      <c r="G535" s="41">
        <f t="shared" si="169"/>
        <v>977.88999999999942</v>
      </c>
      <c r="H535" s="38">
        <f t="shared" si="170"/>
        <v>1.4819896782508168E-2</v>
      </c>
      <c r="J535" s="37">
        <v>44600</v>
      </c>
      <c r="K535" s="3">
        <v>26139.67</v>
      </c>
      <c r="L535" s="58">
        <v>20200</v>
      </c>
      <c r="M535" s="43">
        <f t="shared" si="168"/>
        <v>5939.6699999999983</v>
      </c>
      <c r="N535" s="38">
        <f t="shared" si="166"/>
        <v>0.29404306930693069</v>
      </c>
      <c r="O535" s="43">
        <f>K535-K534</f>
        <v>381.08999999999651</v>
      </c>
      <c r="P535" s="38">
        <f>K535/K534-1</f>
        <v>1.4794682004986237E-2</v>
      </c>
      <c r="R535" s="37">
        <v>44600</v>
      </c>
      <c r="S535" s="103"/>
      <c r="T535" s="101"/>
      <c r="U535" s="100"/>
      <c r="V535" s="102"/>
      <c r="W535" s="100"/>
      <c r="X535" s="102"/>
      <c r="Z535" s="37">
        <v>44600</v>
      </c>
      <c r="AA535" s="3">
        <f t="shared" si="165"/>
        <v>93102.5</v>
      </c>
      <c r="AB535" s="43">
        <f>D535+L535</f>
        <v>64900.74</v>
      </c>
      <c r="AC535" s="3">
        <f t="shared" si="159"/>
        <v>28201.760000000002</v>
      </c>
      <c r="AD535" s="38">
        <f t="shared" si="167"/>
        <v>0.43453680189162713</v>
      </c>
      <c r="AE535" s="3">
        <f>AA535-AA534</f>
        <v>1358.9799999999959</v>
      </c>
      <c r="AF535" s="38">
        <f>(AA535)/AA534-1</f>
        <v>1.4812817297614078E-2</v>
      </c>
    </row>
    <row r="536" spans="1:32" x14ac:dyDescent="0.45">
      <c r="A536" s="37">
        <v>44601</v>
      </c>
      <c r="B536" s="3">
        <v>68183</v>
      </c>
      <c r="C536" s="3">
        <v>46075.15</v>
      </c>
      <c r="D536" s="3">
        <v>44700.74</v>
      </c>
      <c r="E536" s="3">
        <f t="shared" si="163"/>
        <v>23482.260000000002</v>
      </c>
      <c r="F536" s="38">
        <f t="shared" si="164"/>
        <v>0.52532150474466421</v>
      </c>
      <c r="G536" s="41">
        <f t="shared" si="169"/>
        <v>1220.1699999999983</v>
      </c>
      <c r="H536" s="38">
        <f t="shared" si="170"/>
        <v>1.8221601446653191E-2</v>
      </c>
      <c r="J536" s="37">
        <v>44601</v>
      </c>
      <c r="K536" s="3">
        <v>26815.35</v>
      </c>
      <c r="L536" s="57">
        <f>L535+200</f>
        <v>20400</v>
      </c>
      <c r="M536" s="43">
        <f t="shared" si="168"/>
        <v>6415.3499999999985</v>
      </c>
      <c r="N536" s="38">
        <f t="shared" si="166"/>
        <v>0.31447794117647043</v>
      </c>
      <c r="O536" s="50">
        <f>K536-K535-200</f>
        <v>475.68000000000029</v>
      </c>
      <c r="P536" s="51">
        <f>(K536-200)/K535-1</f>
        <v>1.819762835567551E-2</v>
      </c>
      <c r="R536" s="37">
        <v>44601</v>
      </c>
      <c r="S536" s="103"/>
      <c r="T536" s="101"/>
      <c r="U536" s="100"/>
      <c r="V536" s="102"/>
      <c r="W536" s="100"/>
      <c r="X536" s="102"/>
      <c r="Z536" s="37">
        <v>44601</v>
      </c>
      <c r="AA536" s="3">
        <f t="shared" si="165"/>
        <v>94998.35</v>
      </c>
      <c r="AB536" s="50">
        <f>AB535+200</f>
        <v>65100.74</v>
      </c>
      <c r="AC536" s="3">
        <f t="shared" si="159"/>
        <v>29897.61</v>
      </c>
      <c r="AD536" s="38">
        <f t="shared" si="167"/>
        <v>0.45925146165773234</v>
      </c>
      <c r="AE536" s="50">
        <f>AA536-AA535-200</f>
        <v>1695.8500000000058</v>
      </c>
      <c r="AF536" s="51">
        <f>(AA536-200)/AA535-1</f>
        <v>1.821487070701644E-2</v>
      </c>
    </row>
    <row r="537" spans="1:32" x14ac:dyDescent="0.45">
      <c r="A537" s="37">
        <v>44602</v>
      </c>
      <c r="B537" s="3">
        <v>66877.36</v>
      </c>
      <c r="C537" s="3">
        <v>46075.15</v>
      </c>
      <c r="D537" s="3">
        <v>44700.74</v>
      </c>
      <c r="E537" s="3">
        <f t="shared" si="163"/>
        <v>22176.620000000003</v>
      </c>
      <c r="F537" s="38">
        <f t="shared" si="164"/>
        <v>0.49611303973938692</v>
      </c>
      <c r="G537" s="41">
        <f t="shared" si="169"/>
        <v>-1305.6399999999994</v>
      </c>
      <c r="H537" s="38">
        <f t="shared" si="170"/>
        <v>-1.914905474971762E-2</v>
      </c>
      <c r="J537" s="37">
        <v>44602</v>
      </c>
      <c r="K537" s="3">
        <v>26301.21</v>
      </c>
      <c r="L537" s="58">
        <v>20400</v>
      </c>
      <c r="M537" s="43">
        <f t="shared" si="168"/>
        <v>5901.2099999999991</v>
      </c>
      <c r="N537" s="38">
        <f t="shared" si="166"/>
        <v>0.28927499999999995</v>
      </c>
      <c r="O537" s="43">
        <f>K537-K536</f>
        <v>-514.13999999999942</v>
      </c>
      <c r="P537" s="38">
        <f>K537/K536-1</f>
        <v>-1.917334660931147E-2</v>
      </c>
      <c r="R537" s="37">
        <v>44602</v>
      </c>
      <c r="S537" s="103"/>
      <c r="T537" s="101"/>
      <c r="U537" s="100"/>
      <c r="V537" s="102"/>
      <c r="W537" s="100"/>
      <c r="X537" s="102"/>
      <c r="Z537" s="37">
        <v>44602</v>
      </c>
      <c r="AA537" s="3">
        <f t="shared" si="165"/>
        <v>93178.57</v>
      </c>
      <c r="AB537" s="43">
        <f>D537+L537</f>
        <v>65100.74</v>
      </c>
      <c r="AC537" s="3">
        <f t="shared" si="159"/>
        <v>28077.83</v>
      </c>
      <c r="AD537" s="38">
        <f t="shared" si="167"/>
        <v>0.4312981695753384</v>
      </c>
      <c r="AE537" s="3">
        <f>AA537-AA536</f>
        <v>-1819.7799999999988</v>
      </c>
      <c r="AF537" s="38">
        <f>(AA537)/AA536-1</f>
        <v>-1.9155911655307722E-2</v>
      </c>
    </row>
    <row r="538" spans="1:32" x14ac:dyDescent="0.45">
      <c r="A538" s="37">
        <v>44603</v>
      </c>
      <c r="B538" s="3">
        <v>64928.44</v>
      </c>
      <c r="C538" s="3">
        <v>46075.15</v>
      </c>
      <c r="D538" s="3">
        <v>44700.74</v>
      </c>
      <c r="E538" s="3">
        <f t="shared" si="163"/>
        <v>20227.700000000004</v>
      </c>
      <c r="F538" s="38">
        <f t="shared" si="164"/>
        <v>0.45251376151714728</v>
      </c>
      <c r="G538" s="41">
        <f t="shared" si="169"/>
        <v>-1948.9199999999983</v>
      </c>
      <c r="H538" s="38">
        <f t="shared" si="170"/>
        <v>-2.9141700569520035E-2</v>
      </c>
      <c r="J538" s="37">
        <v>44603</v>
      </c>
      <c r="K538" s="3">
        <v>25534.22</v>
      </c>
      <c r="L538" s="58">
        <v>20400</v>
      </c>
      <c r="M538" s="43">
        <f t="shared" si="168"/>
        <v>5134.2200000000012</v>
      </c>
      <c r="N538" s="38">
        <f t="shared" si="166"/>
        <v>0.25167745098039229</v>
      </c>
      <c r="O538" s="43">
        <f>K538-K537</f>
        <v>-766.98999999999796</v>
      </c>
      <c r="P538" s="38">
        <f>K538/K537-1</f>
        <v>-2.9161776207254242E-2</v>
      </c>
      <c r="R538" s="37">
        <v>44603</v>
      </c>
      <c r="S538" s="103"/>
      <c r="T538" s="101"/>
      <c r="U538" s="100"/>
      <c r="V538" s="102"/>
      <c r="W538" s="100"/>
      <c r="X538" s="102"/>
      <c r="Z538" s="37">
        <v>44603</v>
      </c>
      <c r="AA538" s="3">
        <f t="shared" si="165"/>
        <v>90462.66</v>
      </c>
      <c r="AB538" s="43">
        <f>D538+L538</f>
        <v>65100.74</v>
      </c>
      <c r="AC538" s="3">
        <f t="shared" si="159"/>
        <v>25361.920000000006</v>
      </c>
      <c r="AD538" s="38">
        <f t="shared" si="167"/>
        <v>0.38957959617663351</v>
      </c>
      <c r="AE538" s="3">
        <f>AA538-AA537</f>
        <v>-2715.9100000000035</v>
      </c>
      <c r="AF538" s="38">
        <f>(AA538)/AA537-1</f>
        <v>-2.914736725408007E-2</v>
      </c>
    </row>
    <row r="539" spans="1:32" x14ac:dyDescent="0.45">
      <c r="A539" s="37">
        <v>44606</v>
      </c>
      <c r="B539" s="3">
        <v>64938.97</v>
      </c>
      <c r="C539" s="3">
        <v>46075.15</v>
      </c>
      <c r="D539" s="3">
        <v>44700.74</v>
      </c>
      <c r="E539" s="3">
        <f t="shared" si="163"/>
        <v>20238.230000000003</v>
      </c>
      <c r="F539" s="38">
        <f t="shared" si="164"/>
        <v>0.45274932808718615</v>
      </c>
      <c r="G539" s="41">
        <f t="shared" si="169"/>
        <v>10.529999999998836</v>
      </c>
      <c r="H539" s="38">
        <f t="shared" si="170"/>
        <v>1.6217854610389715E-4</v>
      </c>
      <c r="J539" s="37">
        <v>44606</v>
      </c>
      <c r="K539" s="3">
        <v>25536.54</v>
      </c>
      <c r="L539" s="58">
        <v>20400</v>
      </c>
      <c r="M539" s="43">
        <f t="shared" si="168"/>
        <v>5136.5400000000009</v>
      </c>
      <c r="N539" s="38">
        <f t="shared" si="166"/>
        <v>0.25179117647058824</v>
      </c>
      <c r="O539" s="43">
        <f>K539-K538</f>
        <v>2.319999999999709</v>
      </c>
      <c r="P539" s="38">
        <f>K539/K538-1</f>
        <v>9.085846366163608E-5</v>
      </c>
      <c r="R539" s="37">
        <v>44606</v>
      </c>
      <c r="S539" s="103"/>
      <c r="T539" s="101"/>
      <c r="U539" s="100"/>
      <c r="V539" s="102"/>
      <c r="W539" s="100"/>
      <c r="X539" s="102"/>
      <c r="Z539" s="37">
        <v>44606</v>
      </c>
      <c r="AA539" s="3">
        <f t="shared" si="165"/>
        <v>90475.510000000009</v>
      </c>
      <c r="AB539" s="43">
        <f>D539+L539</f>
        <v>65100.74</v>
      </c>
      <c r="AC539" s="3">
        <f t="shared" si="159"/>
        <v>25374.770000000004</v>
      </c>
      <c r="AD539" s="38">
        <f t="shared" si="167"/>
        <v>0.38977698256578974</v>
      </c>
      <c r="AE539" s="3">
        <f>AA539-AA538</f>
        <v>12.850000000005821</v>
      </c>
      <c r="AF539" s="38">
        <f>(AA539)/AA538-1</f>
        <v>1.4204755862801122E-4</v>
      </c>
    </row>
    <row r="540" spans="1:32" x14ac:dyDescent="0.45">
      <c r="A540" s="37">
        <v>44607</v>
      </c>
      <c r="B540" s="3">
        <v>66786.149999999994</v>
      </c>
      <c r="C540" s="47">
        <f>C539+250</f>
        <v>46325.15</v>
      </c>
      <c r="D540" s="47">
        <f>D539+250</f>
        <v>44950.74</v>
      </c>
      <c r="E540" s="47">
        <f t="shared" si="163"/>
        <v>21835.409999999996</v>
      </c>
      <c r="F540" s="38">
        <f t="shared" si="164"/>
        <v>0.48576308198708174</v>
      </c>
      <c r="G540" s="49">
        <f>B540-B539-250</f>
        <v>1597.179999999993</v>
      </c>
      <c r="H540" s="48">
        <f>(B540-250)/B539-1</f>
        <v>2.459509290030315E-2</v>
      </c>
      <c r="J540" s="37">
        <v>44607</v>
      </c>
      <c r="K540" s="3">
        <v>26164.05</v>
      </c>
      <c r="L540" s="58">
        <v>20400</v>
      </c>
      <c r="M540" s="43">
        <f t="shared" si="168"/>
        <v>5764.0499999999993</v>
      </c>
      <c r="N540" s="38">
        <f t="shared" si="166"/>
        <v>0.28255147058823527</v>
      </c>
      <c r="O540" s="43">
        <f>K540-K539</f>
        <v>627.5099999999984</v>
      </c>
      <c r="P540" s="38">
        <f>K540/K539-1</f>
        <v>2.4573023596775379E-2</v>
      </c>
      <c r="R540" s="37">
        <v>44607</v>
      </c>
      <c r="S540" s="103"/>
      <c r="T540" s="101"/>
      <c r="U540" s="100"/>
      <c r="V540" s="102"/>
      <c r="W540" s="100"/>
      <c r="X540" s="102"/>
      <c r="Z540" s="37">
        <v>44607</v>
      </c>
      <c r="AA540" s="3">
        <f t="shared" si="165"/>
        <v>92950.2</v>
      </c>
      <c r="AB540" s="91">
        <f>D540+L540</f>
        <v>65350.74</v>
      </c>
      <c r="AC540" s="3">
        <f t="shared" ref="AC540:AC603" si="171">E540+M540</f>
        <v>27599.459999999995</v>
      </c>
      <c r="AD540" s="38">
        <f t="shared" si="167"/>
        <v>0.42232819398831589</v>
      </c>
      <c r="AE540" s="47">
        <f>AA540-AA539-250</f>
        <v>2224.6899999999878</v>
      </c>
      <c r="AF540" s="48">
        <f>(AA540-250)/AA539-1</f>
        <v>2.4588863881507717E-2</v>
      </c>
    </row>
    <row r="541" spans="1:32" x14ac:dyDescent="0.45">
      <c r="A541" s="37">
        <v>44608</v>
      </c>
      <c r="B541" s="3">
        <v>66477.06</v>
      </c>
      <c r="C541" s="3">
        <v>46325.15</v>
      </c>
      <c r="D541" s="3">
        <v>44950.74</v>
      </c>
      <c r="E541" s="3">
        <f t="shared" si="163"/>
        <v>21526.32</v>
      </c>
      <c r="F541" s="38">
        <f t="shared" si="164"/>
        <v>0.47888688818026126</v>
      </c>
      <c r="G541" s="41">
        <f t="shared" ref="G541:G549" si="172">B541-B540</f>
        <v>-309.08999999999651</v>
      </c>
      <c r="H541" s="38">
        <f t="shared" ref="H541:H549" si="173">(B541)/B540-1</f>
        <v>-4.6280553677671143E-3</v>
      </c>
      <c r="J541" s="37">
        <v>44608</v>
      </c>
      <c r="K541" s="3">
        <v>26242.39</v>
      </c>
      <c r="L541" s="57">
        <f>L540+200</f>
        <v>20600</v>
      </c>
      <c r="M541" s="43">
        <f t="shared" si="168"/>
        <v>5642.3899999999994</v>
      </c>
      <c r="N541" s="38">
        <f t="shared" si="166"/>
        <v>0.27390242718446589</v>
      </c>
      <c r="O541" s="50">
        <f>K541-K540-200</f>
        <v>-121.65999999999985</v>
      </c>
      <c r="P541" s="51">
        <f>(K541-200)/K540-1</f>
        <v>-4.6498917407664653E-3</v>
      </c>
      <c r="R541" s="37">
        <v>44608</v>
      </c>
      <c r="S541" s="103"/>
      <c r="T541" s="101"/>
      <c r="U541" s="100"/>
      <c r="V541" s="102"/>
      <c r="W541" s="100"/>
      <c r="X541" s="102"/>
      <c r="Z541" s="37">
        <v>44608</v>
      </c>
      <c r="AA541" s="3">
        <f t="shared" si="165"/>
        <v>92719.45</v>
      </c>
      <c r="AB541" s="50">
        <f>AB540+200</f>
        <v>65550.739999999991</v>
      </c>
      <c r="AC541" s="3">
        <f t="shared" si="171"/>
        <v>27168.71</v>
      </c>
      <c r="AD541" s="38">
        <f t="shared" si="167"/>
        <v>0.41446839501735622</v>
      </c>
      <c r="AE541" s="50">
        <f>AA541-AA540-200</f>
        <v>-430.75</v>
      </c>
      <c r="AF541" s="51">
        <f>(AA541-200)/AA540-1</f>
        <v>-4.6342019705175597E-3</v>
      </c>
    </row>
    <row r="542" spans="1:32" x14ac:dyDescent="0.45">
      <c r="A542" s="37">
        <v>44609</v>
      </c>
      <c r="B542" s="3">
        <v>64621.47</v>
      </c>
      <c r="C542" s="3">
        <v>46325.15</v>
      </c>
      <c r="D542" s="3">
        <v>44950.74</v>
      </c>
      <c r="E542" s="3">
        <f t="shared" si="163"/>
        <v>19670.730000000003</v>
      </c>
      <c r="F542" s="38">
        <f t="shared" si="164"/>
        <v>0.43760636643579187</v>
      </c>
      <c r="G542" s="41">
        <f t="shared" si="172"/>
        <v>-1855.5899999999965</v>
      </c>
      <c r="H542" s="38">
        <f t="shared" si="173"/>
        <v>-2.7913238040310429E-2</v>
      </c>
      <c r="J542" s="37">
        <v>44609</v>
      </c>
      <c r="K542" s="3">
        <v>25509.27</v>
      </c>
      <c r="L542" s="58">
        <v>20600</v>
      </c>
      <c r="M542" s="43">
        <f t="shared" si="168"/>
        <v>4909.2700000000004</v>
      </c>
      <c r="N542" s="38">
        <f t="shared" si="166"/>
        <v>0.23831407766990287</v>
      </c>
      <c r="O542" s="43">
        <f>K542-K541</f>
        <v>-733.11999999999898</v>
      </c>
      <c r="P542" s="38">
        <f>K542/K541-1</f>
        <v>-2.7936479870926401E-2</v>
      </c>
      <c r="R542" s="37">
        <v>44609</v>
      </c>
      <c r="S542" s="103"/>
      <c r="T542" s="101"/>
      <c r="U542" s="100"/>
      <c r="V542" s="102"/>
      <c r="W542" s="100"/>
      <c r="X542" s="102"/>
      <c r="Z542" s="37">
        <v>44609</v>
      </c>
      <c r="AA542" s="3">
        <f t="shared" si="165"/>
        <v>90130.74</v>
      </c>
      <c r="AB542" s="43">
        <f>D542+L542</f>
        <v>65550.739999999991</v>
      </c>
      <c r="AC542" s="3">
        <f t="shared" si="171"/>
        <v>24580.000000000004</v>
      </c>
      <c r="AD542" s="38">
        <f t="shared" si="167"/>
        <v>0.37497669744079198</v>
      </c>
      <c r="AE542" s="3">
        <f>AA542-AA541</f>
        <v>-2588.7099999999919</v>
      </c>
      <c r="AF542" s="38">
        <f>(AA542)/AA541-1</f>
        <v>-2.7919816176648959E-2</v>
      </c>
    </row>
    <row r="543" spans="1:32" x14ac:dyDescent="0.45">
      <c r="A543" s="37">
        <v>44610</v>
      </c>
      <c r="B543" s="3">
        <v>64152.13</v>
      </c>
      <c r="C543" s="3">
        <v>46325.15</v>
      </c>
      <c r="D543" s="3">
        <v>44950.74</v>
      </c>
      <c r="E543" s="3">
        <f t="shared" si="163"/>
        <v>19201.39</v>
      </c>
      <c r="F543" s="38">
        <f t="shared" si="164"/>
        <v>0.42716515901629215</v>
      </c>
      <c r="G543" s="41">
        <f t="shared" si="172"/>
        <v>-469.34000000000378</v>
      </c>
      <c r="H543" s="38">
        <f t="shared" si="173"/>
        <v>-7.2629112274914531E-3</v>
      </c>
      <c r="J543" s="37">
        <v>44610</v>
      </c>
      <c r="K543" s="3">
        <v>25323.38</v>
      </c>
      <c r="L543" s="58">
        <v>20600</v>
      </c>
      <c r="M543" s="43">
        <f t="shared" si="168"/>
        <v>4723.380000000001</v>
      </c>
      <c r="N543" s="38">
        <f t="shared" si="166"/>
        <v>0.22929029126213596</v>
      </c>
      <c r="O543" s="43">
        <f>K543-K542</f>
        <v>-185.88999999999942</v>
      </c>
      <c r="P543" s="38">
        <f>K543/K542-1</f>
        <v>-7.2871548264611397E-3</v>
      </c>
      <c r="R543" s="37">
        <v>44610</v>
      </c>
      <c r="S543" s="103"/>
      <c r="T543" s="101"/>
      <c r="U543" s="100"/>
      <c r="V543" s="102"/>
      <c r="W543" s="100"/>
      <c r="X543" s="102"/>
      <c r="Z543" s="37">
        <v>44610</v>
      </c>
      <c r="AA543" s="3">
        <f t="shared" si="165"/>
        <v>89475.51</v>
      </c>
      <c r="AB543" s="43">
        <f>D543+L543</f>
        <v>65550.739999999991</v>
      </c>
      <c r="AC543" s="3">
        <f t="shared" si="171"/>
        <v>23924.77</v>
      </c>
      <c r="AD543" s="38">
        <f t="shared" si="167"/>
        <v>0.36498092927707626</v>
      </c>
      <c r="AE543" s="3">
        <f>AA543-AA542</f>
        <v>-655.23000000001048</v>
      </c>
      <c r="AF543" s="38">
        <f>(AA543)/AA542-1</f>
        <v>-7.2697727767464526E-3</v>
      </c>
    </row>
    <row r="544" spans="1:32" x14ac:dyDescent="0.45">
      <c r="A544" s="37">
        <v>44613</v>
      </c>
      <c r="B544" s="3">
        <v>64152.13</v>
      </c>
      <c r="C544" s="3">
        <v>46325.15</v>
      </c>
      <c r="D544" s="3">
        <v>44950.74</v>
      </c>
      <c r="E544" s="3">
        <f t="shared" si="163"/>
        <v>19201.39</v>
      </c>
      <c r="F544" s="38">
        <f t="shared" si="164"/>
        <v>0.42716515901629215</v>
      </c>
      <c r="G544" s="41">
        <f t="shared" si="172"/>
        <v>0</v>
      </c>
      <c r="H544" s="38">
        <f t="shared" si="173"/>
        <v>0</v>
      </c>
      <c r="J544" s="37">
        <v>44613</v>
      </c>
      <c r="K544" s="3">
        <v>25323.38</v>
      </c>
      <c r="L544" s="58">
        <v>20600</v>
      </c>
      <c r="M544" s="43">
        <f t="shared" si="168"/>
        <v>4723.380000000001</v>
      </c>
      <c r="N544" s="38">
        <f t="shared" si="166"/>
        <v>0.22929029126213596</v>
      </c>
      <c r="O544" s="43">
        <f>K544-K543</f>
        <v>0</v>
      </c>
      <c r="P544" s="38">
        <f>K544/K543-1</f>
        <v>0</v>
      </c>
      <c r="R544" s="37">
        <v>44613</v>
      </c>
      <c r="S544" s="103"/>
      <c r="T544" s="101"/>
      <c r="U544" s="100"/>
      <c r="V544" s="102"/>
      <c r="W544" s="100"/>
      <c r="X544" s="102"/>
      <c r="Z544" s="37">
        <v>44613</v>
      </c>
      <c r="AA544" s="3">
        <f t="shared" si="165"/>
        <v>89475.51</v>
      </c>
      <c r="AB544" s="43">
        <f>D544+L544</f>
        <v>65550.739999999991</v>
      </c>
      <c r="AC544" s="3">
        <f t="shared" si="171"/>
        <v>23924.77</v>
      </c>
      <c r="AD544" s="38">
        <f t="shared" si="167"/>
        <v>0.36498092927707626</v>
      </c>
      <c r="AE544" s="3">
        <f>AA544-AA543</f>
        <v>0</v>
      </c>
      <c r="AF544" s="38">
        <f>(AA544)/AA543-1</f>
        <v>0</v>
      </c>
    </row>
    <row r="545" spans="1:34" x14ac:dyDescent="0.45">
      <c r="A545" s="37">
        <v>44614</v>
      </c>
      <c r="B545" s="3">
        <v>63543.54</v>
      </c>
      <c r="C545" s="3">
        <v>46325.15</v>
      </c>
      <c r="D545" s="3">
        <v>44950.74</v>
      </c>
      <c r="E545" s="3">
        <f t="shared" si="163"/>
        <v>18592.800000000003</v>
      </c>
      <c r="F545" s="38">
        <f t="shared" si="164"/>
        <v>0.41362611605504163</v>
      </c>
      <c r="G545" s="41">
        <f t="shared" si="172"/>
        <v>-608.58999999999651</v>
      </c>
      <c r="H545" s="38">
        <f t="shared" si="173"/>
        <v>-9.4866686421790636E-3</v>
      </c>
      <c r="J545" s="37">
        <v>44614</v>
      </c>
      <c r="K545" s="3">
        <v>25080.87</v>
      </c>
      <c r="L545" s="58">
        <v>20600</v>
      </c>
      <c r="M545" s="43">
        <f t="shared" si="168"/>
        <v>4480.869999999999</v>
      </c>
      <c r="N545" s="38">
        <f t="shared" si="166"/>
        <v>0.2175179611650484</v>
      </c>
      <c r="O545" s="43">
        <f>K545-K544</f>
        <v>-242.51000000000204</v>
      </c>
      <c r="P545" s="38">
        <f>K545/K544-1</f>
        <v>-9.5765257244492252E-3</v>
      </c>
      <c r="R545" s="37">
        <v>44614</v>
      </c>
      <c r="S545" s="103"/>
      <c r="T545" s="101"/>
      <c r="U545" s="100"/>
      <c r="V545" s="102"/>
      <c r="W545" s="100"/>
      <c r="X545" s="102"/>
      <c r="Z545" s="37">
        <v>44614</v>
      </c>
      <c r="AA545" s="3">
        <f t="shared" si="165"/>
        <v>88624.41</v>
      </c>
      <c r="AB545" s="43">
        <f>D545+L545</f>
        <v>65550.739999999991</v>
      </c>
      <c r="AC545" s="3">
        <f t="shared" si="171"/>
        <v>23073.670000000002</v>
      </c>
      <c r="AD545" s="38">
        <f t="shared" si="167"/>
        <v>0.35199709415942548</v>
      </c>
      <c r="AE545" s="3">
        <f>AA545-AA544</f>
        <v>-851.09999999999127</v>
      </c>
      <c r="AF545" s="38">
        <f>(AA545)/AA544-1</f>
        <v>-9.512100014853142E-3</v>
      </c>
    </row>
    <row r="546" spans="1:34" x14ac:dyDescent="0.45">
      <c r="A546" s="37">
        <v>44615</v>
      </c>
      <c r="B546" s="3">
        <v>61787.42</v>
      </c>
      <c r="C546" s="3">
        <v>46325.15</v>
      </c>
      <c r="D546" s="3">
        <v>44950.74</v>
      </c>
      <c r="E546" s="3">
        <f t="shared" si="163"/>
        <v>16836.68</v>
      </c>
      <c r="F546" s="38">
        <f t="shared" si="164"/>
        <v>0.37455846110653579</v>
      </c>
      <c r="G546" s="41">
        <f t="shared" si="172"/>
        <v>-1756.1200000000026</v>
      </c>
      <c r="H546" s="38">
        <f t="shared" si="173"/>
        <v>-2.7636483582752946E-2</v>
      </c>
      <c r="J546" s="37">
        <v>44615</v>
      </c>
      <c r="K546" s="3">
        <v>24587.16</v>
      </c>
      <c r="L546" s="57">
        <f>L545+200</f>
        <v>20800</v>
      </c>
      <c r="M546" s="43">
        <f t="shared" si="168"/>
        <v>3787.16</v>
      </c>
      <c r="N546" s="38">
        <f t="shared" si="166"/>
        <v>0.18207499999999999</v>
      </c>
      <c r="O546" s="50">
        <f>K546-K545-200</f>
        <v>-693.70999999999913</v>
      </c>
      <c r="P546" s="51">
        <f>(K546-200)/K545-1</f>
        <v>-2.7658928896804547E-2</v>
      </c>
      <c r="R546" s="37">
        <v>44615</v>
      </c>
      <c r="S546" s="103"/>
      <c r="T546" s="101"/>
      <c r="U546" s="100"/>
      <c r="V546" s="102"/>
      <c r="W546" s="100"/>
      <c r="X546" s="102"/>
      <c r="Z546" s="37">
        <v>44615</v>
      </c>
      <c r="AA546" s="3">
        <f t="shared" si="165"/>
        <v>86374.58</v>
      </c>
      <c r="AB546" s="50">
        <f>AB545+200</f>
        <v>65750.739999999991</v>
      </c>
      <c r="AC546" s="3">
        <f t="shared" si="171"/>
        <v>20623.84</v>
      </c>
      <c r="AD546" s="38">
        <f t="shared" si="167"/>
        <v>0.31366704009719149</v>
      </c>
      <c r="AE546" s="50">
        <f>AA546-AA545-200</f>
        <v>-2449.8300000000017</v>
      </c>
      <c r="AF546" s="51">
        <f>(AA546-200)/AA545-1</f>
        <v>-2.7642835647650577E-2</v>
      </c>
    </row>
    <row r="547" spans="1:34" x14ac:dyDescent="0.45">
      <c r="A547" s="37">
        <v>44616</v>
      </c>
      <c r="B547" s="3">
        <v>64244.73</v>
      </c>
      <c r="C547" s="3">
        <v>46325.15</v>
      </c>
      <c r="D547" s="3">
        <v>44950.74</v>
      </c>
      <c r="E547" s="3">
        <f t="shared" si="163"/>
        <v>19293.990000000005</v>
      </c>
      <c r="F547" s="38">
        <f t="shared" si="164"/>
        <v>0.42922519184333807</v>
      </c>
      <c r="G547" s="41">
        <f t="shared" si="172"/>
        <v>2457.3100000000049</v>
      </c>
      <c r="H547" s="38">
        <f t="shared" si="173"/>
        <v>3.9770393390758274E-2</v>
      </c>
      <c r="J547" s="37">
        <v>44616</v>
      </c>
      <c r="K547" s="3">
        <v>25564.400000000001</v>
      </c>
      <c r="L547" s="58">
        <v>20800</v>
      </c>
      <c r="M547" s="43">
        <f t="shared" si="168"/>
        <v>4764.4000000000015</v>
      </c>
      <c r="N547" s="38">
        <f t="shared" si="166"/>
        <v>0.22905769230769235</v>
      </c>
      <c r="O547" s="43">
        <f>K547-K546</f>
        <v>977.2400000000016</v>
      </c>
      <c r="P547" s="38">
        <f>K547/K546-1</f>
        <v>3.9745948698426403E-2</v>
      </c>
      <c r="R547" s="37">
        <v>44616</v>
      </c>
      <c r="S547" s="103"/>
      <c r="T547" s="101"/>
      <c r="U547" s="100"/>
      <c r="V547" s="102"/>
      <c r="W547" s="100"/>
      <c r="X547" s="102"/>
      <c r="Z547" s="37">
        <v>44616</v>
      </c>
      <c r="AA547" s="3">
        <f t="shared" si="165"/>
        <v>89809.13</v>
      </c>
      <c r="AB547" s="43">
        <f>D547+L547</f>
        <v>65750.739999999991</v>
      </c>
      <c r="AC547" s="3">
        <f t="shared" si="171"/>
        <v>24058.390000000007</v>
      </c>
      <c r="AD547" s="38">
        <f t="shared" si="167"/>
        <v>0.36590295409603013</v>
      </c>
      <c r="AE547" s="3">
        <f>AA547-AA546</f>
        <v>3434.5500000000029</v>
      </c>
      <c r="AF547" s="38">
        <f>(AA547)/AA546-1</f>
        <v>3.9763435029148697E-2</v>
      </c>
    </row>
    <row r="548" spans="1:34" x14ac:dyDescent="0.45">
      <c r="A548" s="37">
        <v>44617</v>
      </c>
      <c r="B548" s="3">
        <v>64687.9</v>
      </c>
      <c r="C548" s="3">
        <v>46325.15</v>
      </c>
      <c r="D548" s="3">
        <v>44950.74</v>
      </c>
      <c r="E548" s="3">
        <f t="shared" si="163"/>
        <v>19737.160000000003</v>
      </c>
      <c r="F548" s="38">
        <f t="shared" si="164"/>
        <v>0.43908420640016166</v>
      </c>
      <c r="G548" s="41">
        <f t="shared" si="172"/>
        <v>443.16999999999825</v>
      </c>
      <c r="H548" s="38">
        <f t="shared" si="173"/>
        <v>6.8981533582599397E-3</v>
      </c>
      <c r="J548" s="37">
        <v>44617</v>
      </c>
      <c r="K548" s="3">
        <v>25740.19</v>
      </c>
      <c r="L548" s="58">
        <v>20800</v>
      </c>
      <c r="M548" s="43">
        <f t="shared" si="168"/>
        <v>4940.1899999999987</v>
      </c>
      <c r="N548" s="38">
        <f t="shared" si="166"/>
        <v>0.23750913461538459</v>
      </c>
      <c r="O548" s="43">
        <f>K548-K547</f>
        <v>175.78999999999724</v>
      </c>
      <c r="P548" s="38">
        <f>K548/K547-1</f>
        <v>6.8763593121683453E-3</v>
      </c>
      <c r="R548" s="37">
        <v>44617</v>
      </c>
      <c r="S548" s="103"/>
      <c r="T548" s="101"/>
      <c r="U548" s="100"/>
      <c r="V548" s="102"/>
      <c r="W548" s="100"/>
      <c r="X548" s="102"/>
      <c r="Z548" s="37">
        <v>44617</v>
      </c>
      <c r="AA548" s="3">
        <f t="shared" si="165"/>
        <v>90428.09</v>
      </c>
      <c r="AB548" s="43">
        <f>D548+L548</f>
        <v>65750.739999999991</v>
      </c>
      <c r="AC548" s="3">
        <f t="shared" si="171"/>
        <v>24677.350000000002</v>
      </c>
      <c r="AD548" s="38">
        <f t="shared" si="167"/>
        <v>0.37531668845095911</v>
      </c>
      <c r="AE548" s="3">
        <f>AA548-AA547</f>
        <v>618.95999999999185</v>
      </c>
      <c r="AF548" s="38">
        <f>(AA548)/AA547-1</f>
        <v>6.8919496269477243E-3</v>
      </c>
    </row>
    <row r="549" spans="1:34" x14ac:dyDescent="0.45">
      <c r="A549" s="37">
        <v>44620</v>
      </c>
      <c r="B549" s="3">
        <v>64770.720000000001</v>
      </c>
      <c r="C549" s="3">
        <v>46325.15</v>
      </c>
      <c r="D549" s="3">
        <v>44950.74</v>
      </c>
      <c r="E549" s="3">
        <f t="shared" si="163"/>
        <v>19819.980000000003</v>
      </c>
      <c r="F549" s="38">
        <f t="shared" si="164"/>
        <v>0.44092666772560363</v>
      </c>
      <c r="G549" s="41">
        <f t="shared" si="172"/>
        <v>82.819999999999709</v>
      </c>
      <c r="H549" s="38">
        <f t="shared" si="173"/>
        <v>1.2803012619051479E-3</v>
      </c>
      <c r="J549" s="37">
        <v>44620</v>
      </c>
      <c r="K549" s="3">
        <v>25771.34</v>
      </c>
      <c r="L549" s="58">
        <v>20800</v>
      </c>
      <c r="M549" s="43">
        <f t="shared" si="168"/>
        <v>4971.34</v>
      </c>
      <c r="N549" s="38">
        <f t="shared" si="166"/>
        <v>0.23900673076923074</v>
      </c>
      <c r="O549" s="43">
        <f>K549-K548</f>
        <v>31.150000000001455</v>
      </c>
      <c r="P549" s="38">
        <f>K549/K548-1</f>
        <v>1.2101697773017062E-3</v>
      </c>
      <c r="R549" s="37">
        <v>44620</v>
      </c>
      <c r="S549" s="103"/>
      <c r="T549" s="101"/>
      <c r="U549" s="100"/>
      <c r="V549" s="102"/>
      <c r="W549" s="100"/>
      <c r="X549" s="102"/>
      <c r="Z549" s="37">
        <v>44620</v>
      </c>
      <c r="AA549" s="3">
        <f t="shared" si="165"/>
        <v>90542.06</v>
      </c>
      <c r="AB549" s="43">
        <f>D549+L549</f>
        <v>65750.739999999991</v>
      </c>
      <c r="AC549" s="3">
        <f t="shared" si="171"/>
        <v>24791.320000000003</v>
      </c>
      <c r="AD549" s="38">
        <f t="shared" si="167"/>
        <v>0.37705005297278804</v>
      </c>
      <c r="AE549" s="3">
        <f>AA549-AA548</f>
        <v>113.97000000000116</v>
      </c>
      <c r="AF549" s="38">
        <f>(AA549)/AA548-1</f>
        <v>1.2603384634133352E-3</v>
      </c>
    </row>
    <row r="550" spans="1:34" x14ac:dyDescent="0.45">
      <c r="A550" s="37">
        <v>44621</v>
      </c>
      <c r="B550" s="3">
        <v>64304.68</v>
      </c>
      <c r="C550" s="47">
        <f>C549+250</f>
        <v>46575.15</v>
      </c>
      <c r="D550" s="47">
        <f>D549+250</f>
        <v>45200.74</v>
      </c>
      <c r="E550" s="47">
        <f t="shared" si="163"/>
        <v>19103.940000000002</v>
      </c>
      <c r="F550" s="38">
        <f t="shared" si="164"/>
        <v>0.42264662038718837</v>
      </c>
      <c r="G550" s="49">
        <f>B550-B549-250</f>
        <v>-716.04000000000087</v>
      </c>
      <c r="H550" s="48">
        <f>(B550-250)/B549-1</f>
        <v>-1.1054995220062369E-2</v>
      </c>
      <c r="J550" s="37">
        <v>44621</v>
      </c>
      <c r="K550" s="3">
        <v>25485.84</v>
      </c>
      <c r="L550" s="58">
        <v>20800</v>
      </c>
      <c r="M550" s="43">
        <f t="shared" si="168"/>
        <v>4685.84</v>
      </c>
      <c r="N550" s="38">
        <f t="shared" si="166"/>
        <v>0.22528076923076923</v>
      </c>
      <c r="O550" s="43">
        <f>K550-K549</f>
        <v>-285.5</v>
      </c>
      <c r="P550" s="38">
        <f>K550/K549-1</f>
        <v>-1.1078197718861316E-2</v>
      </c>
      <c r="R550" s="37">
        <v>44621</v>
      </c>
      <c r="S550" s="103"/>
      <c r="T550" s="101"/>
      <c r="U550" s="100"/>
      <c r="V550" s="102"/>
      <c r="W550" s="100"/>
      <c r="X550" s="102"/>
      <c r="Z550" s="37">
        <v>44621</v>
      </c>
      <c r="AA550" s="3">
        <f t="shared" si="165"/>
        <v>89790.52</v>
      </c>
      <c r="AB550" s="91">
        <f>D550+L550</f>
        <v>66000.739999999991</v>
      </c>
      <c r="AC550" s="3">
        <f t="shared" si="171"/>
        <v>23789.780000000002</v>
      </c>
      <c r="AD550" s="38">
        <f t="shared" si="167"/>
        <v>0.36044717074384347</v>
      </c>
      <c r="AE550" s="47">
        <f>AA550-AA549-250</f>
        <v>-1001.5399999999936</v>
      </c>
      <c r="AF550" s="48">
        <f>(AA550-250)/AA549-1</f>
        <v>-1.1061599437874436E-2</v>
      </c>
    </row>
    <row r="551" spans="1:34" x14ac:dyDescent="0.45">
      <c r="A551" s="37">
        <v>44622</v>
      </c>
      <c r="B551" s="3">
        <v>64827</v>
      </c>
      <c r="C551" s="3">
        <v>46575.15</v>
      </c>
      <c r="D551" s="3">
        <v>45200.74</v>
      </c>
      <c r="E551" s="3">
        <f t="shared" si="163"/>
        <v>19626.260000000002</v>
      </c>
      <c r="F551" s="38">
        <f t="shared" si="164"/>
        <v>0.43420218341558137</v>
      </c>
      <c r="G551" s="41">
        <f t="shared" ref="G551:G559" si="174">B551-B550</f>
        <v>522.31999999999971</v>
      </c>
      <c r="H551" s="38">
        <f t="shared" ref="H551:H559" si="175">(B551)/B550-1</f>
        <v>8.1225814357523962E-3</v>
      </c>
      <c r="J551" s="37">
        <v>44622</v>
      </c>
      <c r="K551" s="3">
        <v>25892.29</v>
      </c>
      <c r="L551" s="57">
        <f>L550+200</f>
        <v>21000</v>
      </c>
      <c r="M551" s="43">
        <f t="shared" si="168"/>
        <v>4892.2900000000009</v>
      </c>
      <c r="N551" s="38">
        <f t="shared" si="166"/>
        <v>0.2329661904761906</v>
      </c>
      <c r="O551" s="50">
        <f>K551-K550-200</f>
        <v>206.45000000000073</v>
      </c>
      <c r="P551" s="51">
        <f>(K551-200)/K550-1</f>
        <v>8.100576633927048E-3</v>
      </c>
      <c r="R551" s="37">
        <v>44622</v>
      </c>
      <c r="S551" s="103"/>
      <c r="T551" s="101"/>
      <c r="U551" s="100"/>
      <c r="V551" s="102"/>
      <c r="W551" s="100"/>
      <c r="X551" s="102"/>
      <c r="Z551" s="37">
        <v>44622</v>
      </c>
      <c r="AA551" s="3">
        <f t="shared" si="165"/>
        <v>90719.290000000008</v>
      </c>
      <c r="AB551" s="50">
        <f>AB550+200</f>
        <v>66200.739999999991</v>
      </c>
      <c r="AC551" s="3">
        <f t="shared" si="171"/>
        <v>24518.550000000003</v>
      </c>
      <c r="AD551" s="38">
        <f t="shared" si="167"/>
        <v>0.37036670587065967</v>
      </c>
      <c r="AE551" s="50">
        <f>AA551-AA550-200</f>
        <v>728.77000000000407</v>
      </c>
      <c r="AF551" s="51">
        <f>(AA551-200)/AA550-1</f>
        <v>8.1163356666160702E-3</v>
      </c>
    </row>
    <row r="552" spans="1:34" x14ac:dyDescent="0.45">
      <c r="A552" s="37">
        <v>44623</v>
      </c>
      <c r="B552" s="3">
        <v>64148.94</v>
      </c>
      <c r="C552" s="3">
        <v>46575.15</v>
      </c>
      <c r="D552" s="3">
        <v>45200.74</v>
      </c>
      <c r="E552" s="3">
        <f t="shared" si="163"/>
        <v>18948.200000000004</v>
      </c>
      <c r="F552" s="38">
        <f t="shared" si="164"/>
        <v>0.41920110157488577</v>
      </c>
      <c r="G552" s="41">
        <f t="shared" si="174"/>
        <v>-678.05999999999767</v>
      </c>
      <c r="H552" s="38">
        <f t="shared" si="175"/>
        <v>-1.0459530751075863E-2</v>
      </c>
      <c r="J552" s="37">
        <v>44623</v>
      </c>
      <c r="K552" s="3">
        <v>25620.85</v>
      </c>
      <c r="L552" s="58">
        <v>21000</v>
      </c>
      <c r="M552" s="43">
        <f t="shared" ref="M552:M583" si="176">K552-L552</f>
        <v>4620.8499999999985</v>
      </c>
      <c r="N552" s="38">
        <f t="shared" si="166"/>
        <v>0.22004047619047618</v>
      </c>
      <c r="O552" s="43">
        <f>K552-K551</f>
        <v>-271.44000000000233</v>
      </c>
      <c r="P552" s="38">
        <f>K552/K551-1</f>
        <v>-1.0483429623258544E-2</v>
      </c>
      <c r="R552" s="37">
        <v>44623</v>
      </c>
      <c r="S552" s="103"/>
      <c r="T552" s="101"/>
      <c r="U552" s="100"/>
      <c r="V552" s="102"/>
      <c r="W552" s="100"/>
      <c r="X552" s="102"/>
      <c r="Z552" s="37">
        <v>44623</v>
      </c>
      <c r="AA552" s="3">
        <f t="shared" si="165"/>
        <v>89769.790000000008</v>
      </c>
      <c r="AB552" s="43">
        <f>D552+L552</f>
        <v>66200.739999999991</v>
      </c>
      <c r="AC552" s="3">
        <f t="shared" si="171"/>
        <v>23569.050000000003</v>
      </c>
      <c r="AD552" s="38">
        <f t="shared" si="167"/>
        <v>0.35602396589524554</v>
      </c>
      <c r="AE552" s="3">
        <f>AA552-AA551</f>
        <v>-949.5</v>
      </c>
      <c r="AF552" s="38">
        <f>(AA552)/AA551-1</f>
        <v>-1.0466351753855241E-2</v>
      </c>
    </row>
    <row r="553" spans="1:34" x14ac:dyDescent="0.45">
      <c r="A553" s="37">
        <v>44624</v>
      </c>
      <c r="B553" s="3">
        <v>63454.79</v>
      </c>
      <c r="C553" s="3">
        <v>46575.15</v>
      </c>
      <c r="D553" s="3">
        <v>45200.74</v>
      </c>
      <c r="E553" s="3">
        <f t="shared" si="163"/>
        <v>18254.050000000003</v>
      </c>
      <c r="F553" s="38">
        <f t="shared" si="164"/>
        <v>0.40384405211065144</v>
      </c>
      <c r="G553" s="41">
        <f t="shared" si="174"/>
        <v>-694.15000000000146</v>
      </c>
      <c r="H553" s="38">
        <f t="shared" si="175"/>
        <v>-1.0820911460111438E-2</v>
      </c>
      <c r="J553" s="37">
        <v>44624</v>
      </c>
      <c r="K553" s="3">
        <v>25343.06</v>
      </c>
      <c r="L553" s="58">
        <v>21000</v>
      </c>
      <c r="M553" s="43">
        <f t="shared" si="176"/>
        <v>4343.0600000000013</v>
      </c>
      <c r="N553" s="38">
        <f t="shared" si="166"/>
        <v>0.20681238095238097</v>
      </c>
      <c r="O553" s="43">
        <f>K553-K552</f>
        <v>-277.78999999999724</v>
      </c>
      <c r="P553" s="38">
        <f>K553/K552-1</f>
        <v>-1.0842341296248836E-2</v>
      </c>
      <c r="R553" s="37">
        <v>44624</v>
      </c>
      <c r="S553" s="103"/>
      <c r="T553" s="101"/>
      <c r="U553" s="100"/>
      <c r="V553" s="102"/>
      <c r="W553" s="100"/>
      <c r="X553" s="102"/>
      <c r="Z553" s="37">
        <v>44624</v>
      </c>
      <c r="AA553" s="3">
        <f t="shared" si="165"/>
        <v>88797.85</v>
      </c>
      <c r="AB553" s="43">
        <f>D553+L553</f>
        <v>66200.739999999991</v>
      </c>
      <c r="AC553" s="3">
        <f t="shared" si="171"/>
        <v>22597.110000000004</v>
      </c>
      <c r="AD553" s="38">
        <f t="shared" si="167"/>
        <v>0.34134225689924347</v>
      </c>
      <c r="AE553" s="3">
        <f>AA553-AA552</f>
        <v>-971.94000000000233</v>
      </c>
      <c r="AF553" s="38">
        <f>(AA553)/AA552-1</f>
        <v>-1.0827027667102751E-2</v>
      </c>
    </row>
    <row r="554" spans="1:34" x14ac:dyDescent="0.45">
      <c r="A554" s="37">
        <v>44627</v>
      </c>
      <c r="B554" s="3">
        <v>61491.33</v>
      </c>
      <c r="C554" s="3">
        <v>46575.15</v>
      </c>
      <c r="D554" s="3">
        <v>45200.74</v>
      </c>
      <c r="E554" s="3">
        <f t="shared" si="163"/>
        <v>16290.590000000004</v>
      </c>
      <c r="F554" s="38">
        <f t="shared" si="164"/>
        <v>0.3604053827437339</v>
      </c>
      <c r="G554" s="41">
        <f t="shared" si="174"/>
        <v>-1963.4599999999991</v>
      </c>
      <c r="H554" s="38">
        <f t="shared" si="175"/>
        <v>-3.0942660120693799E-2</v>
      </c>
      <c r="J554" s="37">
        <v>44627</v>
      </c>
      <c r="K554" s="3">
        <v>24557.18</v>
      </c>
      <c r="L554" s="58">
        <v>21000</v>
      </c>
      <c r="M554" s="43">
        <f t="shared" si="176"/>
        <v>3557.1800000000003</v>
      </c>
      <c r="N554" s="38">
        <f t="shared" si="166"/>
        <v>0.16938952380952377</v>
      </c>
      <c r="O554" s="43">
        <f>K554-K553</f>
        <v>-785.88000000000102</v>
      </c>
      <c r="P554" s="38">
        <f>K554/K553-1</f>
        <v>-3.1009672865076277E-2</v>
      </c>
      <c r="R554" s="37">
        <v>44627</v>
      </c>
      <c r="S554" s="103"/>
      <c r="T554" s="101"/>
      <c r="U554" s="100"/>
      <c r="V554" s="102"/>
      <c r="W554" s="100"/>
      <c r="X554" s="102"/>
      <c r="Z554" s="37">
        <v>44627</v>
      </c>
      <c r="AA554" s="3">
        <f t="shared" si="165"/>
        <v>86048.510000000009</v>
      </c>
      <c r="AB554" s="43">
        <f>D554+L554</f>
        <v>66200.739999999991</v>
      </c>
      <c r="AC554" s="3">
        <f t="shared" si="171"/>
        <v>19847.770000000004</v>
      </c>
      <c r="AD554" s="38">
        <f t="shared" si="167"/>
        <v>0.2998119054258308</v>
      </c>
      <c r="AE554" s="3">
        <f>AA554-AA553</f>
        <v>-2749.3399999999965</v>
      </c>
      <c r="AF554" s="38">
        <f>(AA554)/AA553-1</f>
        <v>-3.0961785673864761E-2</v>
      </c>
    </row>
    <row r="555" spans="1:34" x14ac:dyDescent="0.45">
      <c r="A555" s="37">
        <v>44628</v>
      </c>
      <c r="B555" s="3">
        <v>61630.55</v>
      </c>
      <c r="C555" s="3">
        <v>46575.15</v>
      </c>
      <c r="D555" s="3">
        <v>45200.74</v>
      </c>
      <c r="E555" s="3">
        <f t="shared" si="163"/>
        <v>16429.810000000005</v>
      </c>
      <c r="F555" s="38">
        <f t="shared" si="164"/>
        <v>0.36348542081390711</v>
      </c>
      <c r="G555" s="41">
        <f t="shared" si="174"/>
        <v>139.22000000000116</v>
      </c>
      <c r="H555" s="38">
        <f t="shared" si="175"/>
        <v>2.2640590144984429E-3</v>
      </c>
      <c r="J555" s="37">
        <v>44628</v>
      </c>
      <c r="K555" s="3">
        <v>24612.25</v>
      </c>
      <c r="L555" s="58">
        <v>21000</v>
      </c>
      <c r="M555" s="43">
        <f t="shared" si="176"/>
        <v>3612.25</v>
      </c>
      <c r="N555" s="38">
        <f t="shared" si="166"/>
        <v>0.17201190476190487</v>
      </c>
      <c r="O555" s="43">
        <f>K555-K554</f>
        <v>55.069999999999709</v>
      </c>
      <c r="P555" s="38">
        <f>K555/K554-1</f>
        <v>2.2425213318466586E-3</v>
      </c>
      <c r="R555" s="37">
        <v>44628</v>
      </c>
      <c r="S555" s="103"/>
      <c r="T555" s="101"/>
      <c r="U555" s="100"/>
      <c r="V555" s="102"/>
      <c r="W555" s="100"/>
      <c r="X555" s="102"/>
      <c r="Z555" s="37">
        <v>44628</v>
      </c>
      <c r="AA555" s="3">
        <f t="shared" si="165"/>
        <v>86242.8</v>
      </c>
      <c r="AB555" s="43">
        <f>D555+L555</f>
        <v>66200.739999999991</v>
      </c>
      <c r="AC555" s="3">
        <f t="shared" si="171"/>
        <v>20042.060000000005</v>
      </c>
      <c r="AD555" s="38">
        <f t="shared" si="167"/>
        <v>0.30274676687904112</v>
      </c>
      <c r="AE555" s="3">
        <f>AA555-AA554</f>
        <v>194.2899999999936</v>
      </c>
      <c r="AF555" s="38">
        <f>(AA555)/AA554-1</f>
        <v>2.2579124263744088E-3</v>
      </c>
    </row>
    <row r="556" spans="1:34" x14ac:dyDescent="0.45">
      <c r="A556" s="37">
        <v>44629</v>
      </c>
      <c r="B556" s="3">
        <v>63455.89</v>
      </c>
      <c r="C556" s="3">
        <v>46575.15</v>
      </c>
      <c r="D556" s="3">
        <v>45200.74</v>
      </c>
      <c r="E556" s="3">
        <f t="shared" si="163"/>
        <v>18255.150000000001</v>
      </c>
      <c r="F556" s="38">
        <f t="shared" si="164"/>
        <v>0.40386838799541791</v>
      </c>
      <c r="G556" s="41">
        <f t="shared" si="174"/>
        <v>1825.3399999999965</v>
      </c>
      <c r="H556" s="38">
        <f t="shared" si="175"/>
        <v>2.9617454330685078E-2</v>
      </c>
      <c r="J556" s="37">
        <v>44629</v>
      </c>
      <c r="K556" s="3">
        <v>25540.59</v>
      </c>
      <c r="L556" s="57">
        <f>L555+200</f>
        <v>21200</v>
      </c>
      <c r="M556" s="43">
        <f t="shared" si="176"/>
        <v>4340.59</v>
      </c>
      <c r="N556" s="38">
        <f t="shared" si="166"/>
        <v>0.20474481132075462</v>
      </c>
      <c r="O556" s="50">
        <f>K556-K555-200</f>
        <v>728.34000000000015</v>
      </c>
      <c r="P556" s="51">
        <f>(K556-200)/K555-1</f>
        <v>2.9592580930227763E-2</v>
      </c>
      <c r="R556" s="37">
        <v>44629</v>
      </c>
      <c r="S556" s="103"/>
      <c r="T556" s="101"/>
      <c r="U556" s="100"/>
      <c r="V556" s="102"/>
      <c r="W556" s="100"/>
      <c r="X556" s="102"/>
      <c r="Z556" s="37">
        <v>44629</v>
      </c>
      <c r="AA556" s="3">
        <f t="shared" si="165"/>
        <v>88996.479999999996</v>
      </c>
      <c r="AB556" s="50">
        <f>AB555+200</f>
        <v>66400.739999999991</v>
      </c>
      <c r="AC556" s="3">
        <f t="shared" si="171"/>
        <v>22595.74</v>
      </c>
      <c r="AD556" s="38">
        <f t="shared" si="167"/>
        <v>0.34029349672910292</v>
      </c>
      <c r="AE556" s="50">
        <f>AA556-AA555-200</f>
        <v>2553.679999999993</v>
      </c>
      <c r="AF556" s="51">
        <f>(AA556-200)/AA555-1</f>
        <v>2.961035587898353E-2</v>
      </c>
    </row>
    <row r="557" spans="1:34" x14ac:dyDescent="0.45">
      <c r="A557" s="37">
        <v>44630</v>
      </c>
      <c r="B557" s="3">
        <v>62570.44</v>
      </c>
      <c r="C557" s="3">
        <v>46575.15</v>
      </c>
      <c r="D557" s="3">
        <v>45200.74</v>
      </c>
      <c r="E557" s="3">
        <f t="shared" si="163"/>
        <v>17369.700000000004</v>
      </c>
      <c r="F557" s="38">
        <f t="shared" si="164"/>
        <v>0.38427910693497513</v>
      </c>
      <c r="G557" s="41">
        <f t="shared" si="174"/>
        <v>-885.44999999999709</v>
      </c>
      <c r="H557" s="38">
        <f t="shared" si="175"/>
        <v>-1.3953787426194797E-2</v>
      </c>
      <c r="J557" s="37">
        <v>44630</v>
      </c>
      <c r="K557" s="3">
        <v>25183.64</v>
      </c>
      <c r="L557" s="58">
        <v>21200</v>
      </c>
      <c r="M557" s="43">
        <f t="shared" si="176"/>
        <v>3983.6399999999994</v>
      </c>
      <c r="N557" s="38">
        <f t="shared" si="166"/>
        <v>0.18790754716981128</v>
      </c>
      <c r="O557" s="43">
        <f>K557-K556</f>
        <v>-356.95000000000073</v>
      </c>
      <c r="P557" s="38">
        <f>K557/K556-1</f>
        <v>-1.3975793041586027E-2</v>
      </c>
      <c r="R557" s="37">
        <v>44630</v>
      </c>
      <c r="S557" s="103"/>
      <c r="T557" s="101"/>
      <c r="U557" s="100"/>
      <c r="V557" s="102"/>
      <c r="W557" s="100"/>
      <c r="X557" s="102"/>
      <c r="Z557" s="37">
        <v>44630</v>
      </c>
      <c r="AA557" s="3">
        <f t="shared" si="165"/>
        <v>87754.08</v>
      </c>
      <c r="AB557" s="43">
        <f>D557+L557</f>
        <v>66400.739999999991</v>
      </c>
      <c r="AC557" s="3">
        <f t="shared" si="171"/>
        <v>21353.340000000004</v>
      </c>
      <c r="AD557" s="38">
        <f t="shared" si="167"/>
        <v>0.32158286187774432</v>
      </c>
      <c r="AE557" s="3">
        <f>AA557-AA556</f>
        <v>-1242.3999999999942</v>
      </c>
      <c r="AF557" s="38">
        <f>(AA557)/AA556-1</f>
        <v>-1.3960102691701892E-2</v>
      </c>
    </row>
    <row r="558" spans="1:34" x14ac:dyDescent="0.45">
      <c r="A558" s="37">
        <v>44631</v>
      </c>
      <c r="B558" s="3">
        <v>61091.38</v>
      </c>
      <c r="C558" s="3">
        <v>46575.15</v>
      </c>
      <c r="D558" s="3">
        <v>45200.74</v>
      </c>
      <c r="E558" s="3">
        <f t="shared" si="163"/>
        <v>15890.64</v>
      </c>
      <c r="F558" s="38">
        <f t="shared" si="164"/>
        <v>0.35155707627795474</v>
      </c>
      <c r="G558" s="41">
        <f t="shared" si="174"/>
        <v>-1479.0600000000049</v>
      </c>
      <c r="H558" s="38">
        <f t="shared" si="175"/>
        <v>-2.3638318669326974E-2</v>
      </c>
      <c r="J558" s="37">
        <v>44631</v>
      </c>
      <c r="K558" s="3">
        <v>24587.74</v>
      </c>
      <c r="L558" s="58">
        <v>21200</v>
      </c>
      <c r="M558" s="43">
        <f t="shared" si="176"/>
        <v>3387.7400000000016</v>
      </c>
      <c r="N558" s="38">
        <f t="shared" si="166"/>
        <v>0.15979905660377369</v>
      </c>
      <c r="O558" s="43">
        <f>K558-K557</f>
        <v>-595.89999999999782</v>
      </c>
      <c r="P558" s="38">
        <f>K558/K557-1</f>
        <v>-2.3662187038887117E-2</v>
      </c>
      <c r="R558" s="37">
        <v>44631</v>
      </c>
      <c r="S558" s="103"/>
      <c r="T558" s="101"/>
      <c r="U558" s="100"/>
      <c r="V558" s="102"/>
      <c r="W558" s="100"/>
      <c r="X558" s="102"/>
      <c r="Z558" s="37">
        <v>44631</v>
      </c>
      <c r="AA558" s="3">
        <f t="shared" si="165"/>
        <v>85679.12</v>
      </c>
      <c r="AB558" s="43">
        <f>D558+L558</f>
        <v>66400.739999999991</v>
      </c>
      <c r="AC558" s="3">
        <f t="shared" si="171"/>
        <v>19278.38</v>
      </c>
      <c r="AD558" s="38">
        <f t="shared" si="167"/>
        <v>0.29033381254486024</v>
      </c>
      <c r="AE558" s="3">
        <f>AA558-AA557</f>
        <v>-2074.9600000000064</v>
      </c>
      <c r="AF558" s="38">
        <f>(AA558)/AA557-1</f>
        <v>-2.3645168406984718E-2</v>
      </c>
      <c r="AG558" s="38"/>
      <c r="AH558" s="38"/>
    </row>
    <row r="559" spans="1:34" x14ac:dyDescent="0.45">
      <c r="A559" s="37">
        <v>44634</v>
      </c>
      <c r="B559" s="3">
        <v>60304.19</v>
      </c>
      <c r="C559" s="3">
        <v>46575.15</v>
      </c>
      <c r="D559" s="3">
        <v>45200.74</v>
      </c>
      <c r="E559" s="3">
        <f t="shared" si="163"/>
        <v>15103.450000000004</v>
      </c>
      <c r="F559" s="38">
        <f t="shared" si="164"/>
        <v>0.33414165343310764</v>
      </c>
      <c r="G559" s="41">
        <f t="shared" si="174"/>
        <v>-787.18999999999505</v>
      </c>
      <c r="H559" s="38">
        <f t="shared" si="175"/>
        <v>-1.2885451269884496E-2</v>
      </c>
      <c r="J559" s="37">
        <v>44634</v>
      </c>
      <c r="K559" s="3">
        <v>24269.27</v>
      </c>
      <c r="L559" s="58">
        <v>21200</v>
      </c>
      <c r="M559" s="43">
        <f t="shared" si="176"/>
        <v>3069.2700000000004</v>
      </c>
      <c r="N559" s="38">
        <f t="shared" si="166"/>
        <v>0.14477688679245282</v>
      </c>
      <c r="O559" s="43">
        <f>K559-K558</f>
        <v>-318.47000000000116</v>
      </c>
      <c r="P559" s="38">
        <f>K559/K558-1</f>
        <v>-1.2952390093599497E-2</v>
      </c>
      <c r="R559" s="37">
        <v>44634</v>
      </c>
      <c r="S559" s="103"/>
      <c r="T559" s="101"/>
      <c r="U559" s="100"/>
      <c r="V559" s="102"/>
      <c r="W559" s="100"/>
      <c r="X559" s="102"/>
      <c r="Z559" s="37">
        <v>44634</v>
      </c>
      <c r="AA559" s="3">
        <f t="shared" si="165"/>
        <v>84573.46</v>
      </c>
      <c r="AB559" s="43">
        <f>D559+L559</f>
        <v>66400.739999999991</v>
      </c>
      <c r="AC559" s="3">
        <f t="shared" si="171"/>
        <v>18172.720000000005</v>
      </c>
      <c r="AD559" s="38">
        <f t="shared" si="167"/>
        <v>0.27368249209270878</v>
      </c>
      <c r="AE559" s="3">
        <f>AA559-AA558</f>
        <v>-1105.6599999999889</v>
      </c>
      <c r="AF559" s="38">
        <f>(AA559)/AA558-1</f>
        <v>-1.2904661018927288E-2</v>
      </c>
    </row>
    <row r="560" spans="1:34" x14ac:dyDescent="0.45">
      <c r="A560" s="37">
        <v>44635</v>
      </c>
      <c r="B560" s="3">
        <v>62205.59</v>
      </c>
      <c r="C560" s="47">
        <f>C559+250</f>
        <v>46825.15</v>
      </c>
      <c r="D560" s="47">
        <f>D559+250</f>
        <v>45450.74</v>
      </c>
      <c r="E560" s="47">
        <f t="shared" si="163"/>
        <v>16754.849999999999</v>
      </c>
      <c r="F560" s="38">
        <f t="shared" si="164"/>
        <v>0.36863756233671885</v>
      </c>
      <c r="G560" s="49">
        <f>B560-B559-250</f>
        <v>1651.3999999999942</v>
      </c>
      <c r="H560" s="48">
        <f>(B560-250)/B559-1</f>
        <v>2.738449849007174E-2</v>
      </c>
      <c r="J560" s="37">
        <v>44635</v>
      </c>
      <c r="K560" s="3">
        <v>24933.32</v>
      </c>
      <c r="L560" s="58">
        <v>21200</v>
      </c>
      <c r="M560" s="43">
        <f t="shared" si="176"/>
        <v>3733.3199999999997</v>
      </c>
      <c r="N560" s="38">
        <f t="shared" si="166"/>
        <v>0.17609999999999992</v>
      </c>
      <c r="O560" s="43">
        <f>K560-K559</f>
        <v>664.04999999999927</v>
      </c>
      <c r="P560" s="38">
        <f>K560/K559-1</f>
        <v>2.7361762426311165E-2</v>
      </c>
      <c r="R560" s="37">
        <v>44635</v>
      </c>
      <c r="S560" s="103"/>
      <c r="T560" s="101"/>
      <c r="U560" s="100"/>
      <c r="V560" s="102"/>
      <c r="W560" s="100"/>
      <c r="X560" s="102"/>
      <c r="Z560" s="37">
        <v>44635</v>
      </c>
      <c r="AA560" s="3">
        <f t="shared" si="165"/>
        <v>87138.91</v>
      </c>
      <c r="AB560" s="91">
        <f>D560+L560</f>
        <v>66650.739999999991</v>
      </c>
      <c r="AC560" s="3">
        <f t="shared" si="171"/>
        <v>20488.169999999998</v>
      </c>
      <c r="AD560" s="38">
        <f t="shared" si="167"/>
        <v>0.30739598690127101</v>
      </c>
      <c r="AE560" s="47">
        <f>AA560-AA559-250</f>
        <v>2315.4499999999971</v>
      </c>
      <c r="AF560" s="48">
        <f>(AA560-250)/AA559-1</f>
        <v>2.7377974130418758E-2</v>
      </c>
    </row>
    <row r="561" spans="1:32" x14ac:dyDescent="0.45">
      <c r="A561" s="37">
        <v>44636</v>
      </c>
      <c r="B561" s="3">
        <v>64109.53</v>
      </c>
      <c r="C561" s="3">
        <v>46825.15</v>
      </c>
      <c r="D561" s="3">
        <v>45450.74</v>
      </c>
      <c r="E561" s="3">
        <f t="shared" si="163"/>
        <v>18658.79</v>
      </c>
      <c r="F561" s="38">
        <f t="shared" si="164"/>
        <v>0.41052774938317849</v>
      </c>
      <c r="G561" s="41">
        <f t="shared" ref="G561:G572" si="177">B561-B560</f>
        <v>1903.9400000000023</v>
      </c>
      <c r="H561" s="38">
        <f t="shared" ref="H561:H572" si="178">(B561)/B560-1</f>
        <v>3.060721713273673E-2</v>
      </c>
      <c r="J561" s="37">
        <v>44636</v>
      </c>
      <c r="K561" s="3">
        <v>25895.9</v>
      </c>
      <c r="L561" s="57">
        <f>L560+200</f>
        <v>21400</v>
      </c>
      <c r="M561" s="43">
        <f t="shared" si="176"/>
        <v>4495.9000000000015</v>
      </c>
      <c r="N561" s="38">
        <f t="shared" si="166"/>
        <v>0.21008878504672901</v>
      </c>
      <c r="O561" s="50">
        <f>K561-K560-200</f>
        <v>762.58000000000175</v>
      </c>
      <c r="P561" s="51">
        <f>(K561-200)/K560-1</f>
        <v>3.0584775713783818E-2</v>
      </c>
      <c r="R561" s="37">
        <v>44636</v>
      </c>
      <c r="S561" s="103"/>
      <c r="T561" s="101"/>
      <c r="U561" s="100"/>
      <c r="V561" s="102"/>
      <c r="W561" s="100"/>
      <c r="X561" s="102"/>
      <c r="Z561" s="37">
        <v>44636</v>
      </c>
      <c r="AA561" s="3">
        <f t="shared" si="165"/>
        <v>90005.43</v>
      </c>
      <c r="AB561" s="50">
        <f>AB560+200</f>
        <v>66850.739999999991</v>
      </c>
      <c r="AC561" s="3">
        <f t="shared" si="171"/>
        <v>23154.690000000002</v>
      </c>
      <c r="AD561" s="38">
        <f t="shared" si="167"/>
        <v>0.34636400434759596</v>
      </c>
      <c r="AE561" s="50">
        <f>AA561-AA560-200</f>
        <v>2666.5199999999895</v>
      </c>
      <c r="AF561" s="51">
        <f>(AA561-200)/AA560-1</f>
        <v>3.0600795901624123E-2</v>
      </c>
    </row>
    <row r="562" spans="1:32" x14ac:dyDescent="0.45">
      <c r="A562" s="37">
        <v>44637</v>
      </c>
      <c r="B562" s="3">
        <v>64496.800000000003</v>
      </c>
      <c r="C562" s="3">
        <v>46825.15</v>
      </c>
      <c r="D562" s="3">
        <v>45450.74</v>
      </c>
      <c r="E562" s="3">
        <f t="shared" si="163"/>
        <v>19046.060000000005</v>
      </c>
      <c r="F562" s="38">
        <f t="shared" si="164"/>
        <v>0.41904840273227695</v>
      </c>
      <c r="G562" s="41">
        <f t="shared" si="177"/>
        <v>387.27000000000407</v>
      </c>
      <c r="H562" s="38">
        <f t="shared" si="178"/>
        <v>6.0407555631745158E-3</v>
      </c>
      <c r="J562" s="37">
        <v>44637</v>
      </c>
      <c r="K562" s="3">
        <v>26051.72</v>
      </c>
      <c r="L562" s="58">
        <v>21400</v>
      </c>
      <c r="M562" s="43">
        <f t="shared" si="176"/>
        <v>4651.7200000000012</v>
      </c>
      <c r="N562" s="38">
        <f t="shared" si="166"/>
        <v>0.21737009345794389</v>
      </c>
      <c r="O562" s="43">
        <f>K562-K561</f>
        <v>155.81999999999971</v>
      </c>
      <c r="P562" s="38">
        <f>K562/K561-1</f>
        <v>6.0171687409975583E-3</v>
      </c>
      <c r="R562" s="37">
        <v>44637</v>
      </c>
      <c r="S562" s="103"/>
      <c r="T562" s="101"/>
      <c r="U562" s="100"/>
      <c r="V562" s="102"/>
      <c r="W562" s="100"/>
      <c r="X562" s="102"/>
      <c r="Z562" s="37">
        <v>44637</v>
      </c>
      <c r="AA562" s="3">
        <f t="shared" si="165"/>
        <v>90548.52</v>
      </c>
      <c r="AB562" s="43">
        <f>D562+L562</f>
        <v>66850.739999999991</v>
      </c>
      <c r="AC562" s="3">
        <f t="shared" si="171"/>
        <v>23697.780000000006</v>
      </c>
      <c r="AD562" s="38">
        <f t="shared" si="167"/>
        <v>0.35448792339471513</v>
      </c>
      <c r="AE562" s="3">
        <f>AA562-AA561</f>
        <v>543.09000000001106</v>
      </c>
      <c r="AF562" s="38">
        <f>(AA562)/AA561-1</f>
        <v>6.0339692838533576E-3</v>
      </c>
    </row>
    <row r="563" spans="1:32" x14ac:dyDescent="0.45">
      <c r="A563" s="37">
        <v>44638</v>
      </c>
      <c r="B563" s="3">
        <v>65727.399999999994</v>
      </c>
      <c r="C563" s="3">
        <v>46825.15</v>
      </c>
      <c r="D563" s="3">
        <v>45450.74</v>
      </c>
      <c r="E563" s="3">
        <f t="shared" si="163"/>
        <v>20276.659999999996</v>
      </c>
      <c r="F563" s="38">
        <f t="shared" si="164"/>
        <v>0.44612386949035376</v>
      </c>
      <c r="G563" s="41">
        <f t="shared" si="177"/>
        <v>1230.5999999999913</v>
      </c>
      <c r="H563" s="38">
        <f t="shared" si="178"/>
        <v>1.908001637290524E-2</v>
      </c>
      <c r="J563" s="37">
        <v>44638</v>
      </c>
      <c r="K563" s="3">
        <v>26548.14</v>
      </c>
      <c r="L563" s="58">
        <v>21400</v>
      </c>
      <c r="M563" s="43">
        <f t="shared" si="176"/>
        <v>5148.1399999999994</v>
      </c>
      <c r="N563" s="38">
        <f t="shared" si="166"/>
        <v>0.24056728971962604</v>
      </c>
      <c r="O563" s="43">
        <f>K563-K562</f>
        <v>496.41999999999825</v>
      </c>
      <c r="P563" s="38">
        <f>K563/K562-1</f>
        <v>1.9055171789041037E-2</v>
      </c>
      <c r="R563" s="37">
        <v>44638</v>
      </c>
      <c r="S563" s="103"/>
      <c r="T563" s="101"/>
      <c r="U563" s="100"/>
      <c r="V563" s="102"/>
      <c r="W563" s="100"/>
      <c r="X563" s="102"/>
      <c r="Z563" s="37">
        <v>44638</v>
      </c>
      <c r="AA563" s="3">
        <f t="shared" si="165"/>
        <v>92275.54</v>
      </c>
      <c r="AB563" s="43">
        <f>D563+L563</f>
        <v>66850.739999999991</v>
      </c>
      <c r="AC563" s="3">
        <f t="shared" si="171"/>
        <v>25424.799999999996</v>
      </c>
      <c r="AD563" s="38">
        <f t="shared" si="167"/>
        <v>0.3803218932206287</v>
      </c>
      <c r="AE563" s="3">
        <f>AA563-AA562</f>
        <v>1727.0199999999895</v>
      </c>
      <c r="AF563" s="38">
        <f>(AA563)/AA562-1</f>
        <v>1.9072868336224458E-2</v>
      </c>
    </row>
    <row r="564" spans="1:32" x14ac:dyDescent="0.45">
      <c r="A564" s="37">
        <v>44641</v>
      </c>
      <c r="B564" s="3">
        <v>65727.399999999994</v>
      </c>
      <c r="C564" s="3">
        <v>46825.15</v>
      </c>
      <c r="D564" s="3">
        <v>45450.74</v>
      </c>
      <c r="E564" s="3">
        <f t="shared" si="163"/>
        <v>20276.659999999996</v>
      </c>
      <c r="F564" s="38">
        <f t="shared" si="164"/>
        <v>0.44612386949035376</v>
      </c>
      <c r="G564" s="41">
        <f t="shared" si="177"/>
        <v>0</v>
      </c>
      <c r="H564" s="38">
        <f t="shared" si="178"/>
        <v>0</v>
      </c>
      <c r="J564" s="37">
        <v>44641</v>
      </c>
      <c r="K564" s="3">
        <v>26548.14</v>
      </c>
      <c r="L564" s="58">
        <v>21400</v>
      </c>
      <c r="M564" s="43">
        <f t="shared" si="176"/>
        <v>5148.1399999999994</v>
      </c>
      <c r="N564" s="38">
        <f t="shared" si="166"/>
        <v>0.24056728971962604</v>
      </c>
      <c r="O564" s="43">
        <f>K564-K563</f>
        <v>0</v>
      </c>
      <c r="P564" s="38">
        <f>K564/K563-1</f>
        <v>0</v>
      </c>
      <c r="R564" s="37">
        <v>44641</v>
      </c>
      <c r="S564" s="103"/>
      <c r="T564" s="101"/>
      <c r="U564" s="100"/>
      <c r="V564" s="102"/>
      <c r="W564" s="100"/>
      <c r="X564" s="102"/>
      <c r="Z564" s="37">
        <v>44641</v>
      </c>
      <c r="AA564" s="3">
        <f t="shared" si="165"/>
        <v>92275.54</v>
      </c>
      <c r="AB564" s="43">
        <f>D564+L564</f>
        <v>66850.739999999991</v>
      </c>
      <c r="AC564" s="3">
        <f t="shared" si="171"/>
        <v>25424.799999999996</v>
      </c>
      <c r="AD564" s="38">
        <f t="shared" si="167"/>
        <v>0.3803218932206287</v>
      </c>
      <c r="AE564" s="3">
        <f>AA564-AA563</f>
        <v>0</v>
      </c>
      <c r="AF564" s="38">
        <f>(AA564)/AA563-1</f>
        <v>0</v>
      </c>
    </row>
    <row r="565" spans="1:32" x14ac:dyDescent="0.45">
      <c r="A565" s="37">
        <v>44642</v>
      </c>
      <c r="B565" s="3">
        <v>66658.820000000007</v>
      </c>
      <c r="C565" s="3">
        <v>46825.15</v>
      </c>
      <c r="D565" s="3">
        <v>45450.74</v>
      </c>
      <c r="E565" s="3">
        <f t="shared" si="163"/>
        <v>21208.080000000009</v>
      </c>
      <c r="F565" s="38">
        <f t="shared" si="164"/>
        <v>0.46661682516060266</v>
      </c>
      <c r="G565" s="41">
        <f t="shared" si="177"/>
        <v>931.42000000001281</v>
      </c>
      <c r="H565" s="38">
        <f t="shared" si="178"/>
        <v>1.4170954579064698E-2</v>
      </c>
      <c r="J565" s="37">
        <v>44642</v>
      </c>
      <c r="K565" s="3">
        <v>26921.919999999998</v>
      </c>
      <c r="L565" s="58">
        <v>21400</v>
      </c>
      <c r="M565" s="43">
        <f t="shared" si="176"/>
        <v>5521.9199999999983</v>
      </c>
      <c r="N565" s="38">
        <f t="shared" si="166"/>
        <v>0.25803364485981306</v>
      </c>
      <c r="O565" s="43">
        <f>K565-K564</f>
        <v>373.77999999999884</v>
      </c>
      <c r="P565" s="38">
        <f>K565/K564-1</f>
        <v>1.4079329098008353E-2</v>
      </c>
      <c r="R565" s="37">
        <v>44642</v>
      </c>
      <c r="S565" s="103"/>
      <c r="T565" s="101"/>
      <c r="U565" s="100"/>
      <c r="V565" s="102"/>
      <c r="W565" s="100"/>
      <c r="X565" s="102"/>
      <c r="Z565" s="37">
        <v>44642</v>
      </c>
      <c r="AA565" s="3">
        <f t="shared" si="165"/>
        <v>93580.74</v>
      </c>
      <c r="AB565" s="43">
        <f>D565+L565</f>
        <v>66850.739999999991</v>
      </c>
      <c r="AC565" s="3">
        <f t="shared" si="171"/>
        <v>26730.000000000007</v>
      </c>
      <c r="AD565" s="38">
        <f t="shared" si="167"/>
        <v>0.39984598525012616</v>
      </c>
      <c r="AE565" s="3">
        <f>AA565-AA564</f>
        <v>1305.2000000000116</v>
      </c>
      <c r="AF565" s="38">
        <f>(AA565)/AA564-1</f>
        <v>1.4144593464313626E-2</v>
      </c>
    </row>
    <row r="566" spans="1:32" x14ac:dyDescent="0.45">
      <c r="A566" s="37">
        <v>44643</v>
      </c>
      <c r="B566" s="3">
        <v>65718.27</v>
      </c>
      <c r="C566" s="3">
        <v>46825.15</v>
      </c>
      <c r="D566" s="3">
        <v>45450.74</v>
      </c>
      <c r="E566" s="3">
        <f t="shared" si="163"/>
        <v>20267.530000000006</v>
      </c>
      <c r="F566" s="38">
        <f t="shared" si="164"/>
        <v>0.44592299267294666</v>
      </c>
      <c r="G566" s="41">
        <f t="shared" si="177"/>
        <v>-940.55000000000291</v>
      </c>
      <c r="H566" s="38">
        <f t="shared" si="178"/>
        <v>-1.4109910736493703E-2</v>
      </c>
      <c r="J566" s="37">
        <v>44643</v>
      </c>
      <c r="K566" s="3">
        <v>26741.42</v>
      </c>
      <c r="L566" s="57">
        <f>L565+200</f>
        <v>21600</v>
      </c>
      <c r="M566" s="43">
        <f t="shared" si="176"/>
        <v>5141.4199999999983</v>
      </c>
      <c r="N566" s="38">
        <f t="shared" si="166"/>
        <v>0.23802870370370366</v>
      </c>
      <c r="O566" s="50">
        <f>K566-K565-200</f>
        <v>-380.5</v>
      </c>
      <c r="P566" s="51">
        <f>(K566-200)/K565-1</f>
        <v>-1.4133464478016444E-2</v>
      </c>
      <c r="R566" s="37">
        <v>44643</v>
      </c>
      <c r="S566" s="103"/>
      <c r="T566" s="101"/>
      <c r="U566" s="100"/>
      <c r="V566" s="102"/>
      <c r="W566" s="100"/>
      <c r="X566" s="102"/>
      <c r="Z566" s="37">
        <v>44643</v>
      </c>
      <c r="AA566" s="3">
        <f t="shared" si="165"/>
        <v>92459.69</v>
      </c>
      <c r="AB566" s="50">
        <f>AB565+200</f>
        <v>67050.739999999991</v>
      </c>
      <c r="AC566" s="3">
        <f t="shared" si="171"/>
        <v>25408.950000000004</v>
      </c>
      <c r="AD566" s="38">
        <f t="shared" si="167"/>
        <v>0.37895107496203639</v>
      </c>
      <c r="AE566" s="50">
        <f>AA566-AA565-200</f>
        <v>-1321.0500000000029</v>
      </c>
      <c r="AF566" s="51">
        <f>(AA566-200)/AA565-1</f>
        <v>-1.4116686831072367E-2</v>
      </c>
    </row>
    <row r="567" spans="1:32" x14ac:dyDescent="0.45">
      <c r="A567" s="37">
        <v>44644</v>
      </c>
      <c r="B567" s="3">
        <v>66959.78</v>
      </c>
      <c r="C567" s="3">
        <v>46825.15</v>
      </c>
      <c r="D567" s="3">
        <v>45450.74</v>
      </c>
      <c r="E567" s="3">
        <f t="shared" si="163"/>
        <v>21509.040000000001</v>
      </c>
      <c r="F567" s="38">
        <f t="shared" si="164"/>
        <v>0.47323849952718056</v>
      </c>
      <c r="G567" s="41">
        <f t="shared" si="177"/>
        <v>1241.5099999999948</v>
      </c>
      <c r="H567" s="38">
        <f t="shared" si="178"/>
        <v>1.889139808458129E-2</v>
      </c>
      <c r="J567" s="37">
        <v>44644</v>
      </c>
      <c r="K567" s="3">
        <v>27246.01</v>
      </c>
      <c r="L567" s="58">
        <v>21600</v>
      </c>
      <c r="M567" s="43">
        <f t="shared" si="176"/>
        <v>5646.0099999999984</v>
      </c>
      <c r="N567" s="38">
        <f t="shared" si="166"/>
        <v>0.26138935185185175</v>
      </c>
      <c r="O567" s="43">
        <f>K567-K566</f>
        <v>504.59000000000015</v>
      </c>
      <c r="P567" s="38">
        <f>K567/K566-1</f>
        <v>1.8869229831474987E-2</v>
      </c>
      <c r="R567" s="37">
        <v>44644</v>
      </c>
      <c r="S567" s="103"/>
      <c r="T567" s="101"/>
      <c r="U567" s="100"/>
      <c r="V567" s="102"/>
      <c r="W567" s="100"/>
      <c r="X567" s="102"/>
      <c r="Z567" s="37">
        <v>44644</v>
      </c>
      <c r="AA567" s="3">
        <f t="shared" si="165"/>
        <v>94205.79</v>
      </c>
      <c r="AB567" s="43">
        <f>D567+L567</f>
        <v>67050.739999999991</v>
      </c>
      <c r="AC567" s="3">
        <f t="shared" si="171"/>
        <v>27155.05</v>
      </c>
      <c r="AD567" s="38">
        <f t="shared" si="167"/>
        <v>0.40499254743497248</v>
      </c>
      <c r="AE567" s="3">
        <f>AA567-AA566</f>
        <v>1746.0999999999913</v>
      </c>
      <c r="AF567" s="38">
        <f>(AA567)/AA566-1</f>
        <v>1.8884986527642367E-2</v>
      </c>
    </row>
    <row r="568" spans="1:32" x14ac:dyDescent="0.45">
      <c r="A568" s="37">
        <v>44645</v>
      </c>
      <c r="B568" s="3">
        <v>66571.16</v>
      </c>
      <c r="C568" s="3">
        <v>46825.15</v>
      </c>
      <c r="D568" s="3">
        <v>45450.74</v>
      </c>
      <c r="E568" s="3">
        <f t="shared" si="163"/>
        <v>21120.420000000006</v>
      </c>
      <c r="F568" s="38">
        <f t="shared" si="164"/>
        <v>0.46468814369138989</v>
      </c>
      <c r="G568" s="41">
        <f t="shared" si="177"/>
        <v>-388.61999999999534</v>
      </c>
      <c r="H568" s="38">
        <f t="shared" si="178"/>
        <v>-5.8037825094406914E-3</v>
      </c>
      <c r="J568" s="37">
        <v>44645</v>
      </c>
      <c r="K568" s="3">
        <v>27087.19</v>
      </c>
      <c r="L568" s="58">
        <v>21600</v>
      </c>
      <c r="M568" s="43">
        <f t="shared" si="176"/>
        <v>5487.1899999999987</v>
      </c>
      <c r="N568" s="38">
        <f t="shared" si="166"/>
        <v>0.25403657407407398</v>
      </c>
      <c r="O568" s="43">
        <f>K568-K567</f>
        <v>-158.81999999999971</v>
      </c>
      <c r="P568" s="38">
        <f>K568/K567-1</f>
        <v>-5.8291103908425512E-3</v>
      </c>
      <c r="R568" s="37">
        <v>44645</v>
      </c>
      <c r="S568" s="103"/>
      <c r="T568" s="101"/>
      <c r="U568" s="100"/>
      <c r="V568" s="102"/>
      <c r="W568" s="100"/>
      <c r="X568" s="102"/>
      <c r="Z568" s="37">
        <v>44645</v>
      </c>
      <c r="AA568" s="3">
        <f t="shared" si="165"/>
        <v>93658.35</v>
      </c>
      <c r="AB568" s="43">
        <f>D568+L568</f>
        <v>67050.739999999991</v>
      </c>
      <c r="AC568" s="3">
        <f t="shared" si="171"/>
        <v>26607.610000000004</v>
      </c>
      <c r="AD568" s="38">
        <f t="shared" si="167"/>
        <v>0.3968279842996516</v>
      </c>
      <c r="AE568" s="3">
        <f>AA568-AA567</f>
        <v>-547.43999999998778</v>
      </c>
      <c r="AF568" s="38">
        <f>(AA568)/AA567-1</f>
        <v>-5.8111077885976137E-3</v>
      </c>
    </row>
    <row r="569" spans="1:32" x14ac:dyDescent="0.45">
      <c r="A569" s="37">
        <v>44648</v>
      </c>
      <c r="B569" s="3">
        <v>67926.73</v>
      </c>
      <c r="C569" s="3">
        <v>46825.15</v>
      </c>
      <c r="D569" s="3">
        <v>45450.74</v>
      </c>
      <c r="E569" s="3">
        <f t="shared" si="163"/>
        <v>22475.989999999998</v>
      </c>
      <c r="F569" s="38">
        <f t="shared" si="164"/>
        <v>0.49451318064348349</v>
      </c>
      <c r="G569" s="41">
        <f t="shared" si="177"/>
        <v>1355.5699999999924</v>
      </c>
      <c r="H569" s="38">
        <f t="shared" si="178"/>
        <v>2.036272163501418E-2</v>
      </c>
      <c r="J569" s="37">
        <v>44648</v>
      </c>
      <c r="K569" s="3">
        <v>27636.94</v>
      </c>
      <c r="L569" s="58">
        <v>21600</v>
      </c>
      <c r="M569" s="43">
        <f t="shared" si="176"/>
        <v>6036.9399999999987</v>
      </c>
      <c r="N569" s="38">
        <f t="shared" si="166"/>
        <v>0.27948796296296297</v>
      </c>
      <c r="O569" s="43">
        <f>K569-K568</f>
        <v>549.75</v>
      </c>
      <c r="P569" s="38">
        <f>K569/K568-1</f>
        <v>2.0295571449087113E-2</v>
      </c>
      <c r="R569" s="37">
        <v>44648</v>
      </c>
      <c r="S569" s="103"/>
      <c r="T569" s="101"/>
      <c r="U569" s="100"/>
      <c r="V569" s="102"/>
      <c r="W569" s="100"/>
      <c r="X569" s="102"/>
      <c r="Z569" s="37">
        <v>44648</v>
      </c>
      <c r="AA569" s="3">
        <f t="shared" si="165"/>
        <v>95563.67</v>
      </c>
      <c r="AB569" s="43">
        <f>D569+L569</f>
        <v>67050.739999999991</v>
      </c>
      <c r="AC569" s="3">
        <f t="shared" si="171"/>
        <v>28512.929999999997</v>
      </c>
      <c r="AD569" s="38">
        <f t="shared" si="167"/>
        <v>0.42524407635173023</v>
      </c>
      <c r="AE569" s="3">
        <f>AA569-AA568</f>
        <v>1905.3199999999924</v>
      </c>
      <c r="AF569" s="38">
        <f>(AA569)/AA568-1</f>
        <v>2.034330094433634E-2</v>
      </c>
    </row>
    <row r="570" spans="1:32" x14ac:dyDescent="0.45">
      <c r="A570" s="37">
        <v>44649</v>
      </c>
      <c r="B570" s="3">
        <v>68912.38</v>
      </c>
      <c r="C570" s="3">
        <v>46825.15</v>
      </c>
      <c r="D570" s="3">
        <v>45450.74</v>
      </c>
      <c r="E570" s="3">
        <f t="shared" si="163"/>
        <v>23461.640000000007</v>
      </c>
      <c r="F570" s="38">
        <f t="shared" si="164"/>
        <v>0.51619929620507854</v>
      </c>
      <c r="G570" s="41">
        <f t="shared" si="177"/>
        <v>985.65000000000873</v>
      </c>
      <c r="H570" s="38">
        <f t="shared" si="178"/>
        <v>1.4510487991987953E-2</v>
      </c>
      <c r="J570" s="37">
        <v>44649</v>
      </c>
      <c r="K570" s="3">
        <v>28037.33</v>
      </c>
      <c r="L570" s="58">
        <v>21600</v>
      </c>
      <c r="M570" s="43">
        <f t="shared" si="176"/>
        <v>6437.3300000000017</v>
      </c>
      <c r="N570" s="38">
        <f t="shared" si="166"/>
        <v>0.29802453703703713</v>
      </c>
      <c r="O570" s="43">
        <f>K570-K569</f>
        <v>400.39000000000306</v>
      </c>
      <c r="P570" s="38">
        <f>K570/K569-1</f>
        <v>1.4487493912133553E-2</v>
      </c>
      <c r="R570" s="37">
        <v>44649</v>
      </c>
      <c r="S570" s="103"/>
      <c r="T570" s="101"/>
      <c r="U570" s="100"/>
      <c r="V570" s="102"/>
      <c r="W570" s="100"/>
      <c r="X570" s="102"/>
      <c r="Z570" s="37">
        <v>44649</v>
      </c>
      <c r="AA570" s="3">
        <f t="shared" si="165"/>
        <v>96949.71</v>
      </c>
      <c r="AB570" s="43">
        <f>D570+L570</f>
        <v>67050.739999999991</v>
      </c>
      <c r="AC570" s="3">
        <f t="shared" si="171"/>
        <v>29898.970000000008</v>
      </c>
      <c r="AD570" s="38">
        <f t="shared" si="167"/>
        <v>0.44591558571911394</v>
      </c>
      <c r="AE570" s="3">
        <f>AA570-AA569</f>
        <v>1386.0400000000081</v>
      </c>
      <c r="AF570" s="38">
        <f>(AA570)/AA569-1</f>
        <v>1.4503838121746604E-2</v>
      </c>
    </row>
    <row r="571" spans="1:32" x14ac:dyDescent="0.45">
      <c r="A571" s="37">
        <v>44650</v>
      </c>
      <c r="B571" s="3">
        <v>68041.13</v>
      </c>
      <c r="C571" s="3">
        <v>46825.15</v>
      </c>
      <c r="D571" s="3">
        <v>45450.74</v>
      </c>
      <c r="E571" s="3">
        <f t="shared" si="163"/>
        <v>22590.390000000007</v>
      </c>
      <c r="F571" s="38">
        <f t="shared" si="164"/>
        <v>0.49703019136762139</v>
      </c>
      <c r="G571" s="41">
        <f t="shared" si="177"/>
        <v>-871.25</v>
      </c>
      <c r="H571" s="38">
        <f t="shared" si="178"/>
        <v>-1.2642866201979963E-2</v>
      </c>
      <c r="J571" s="37">
        <v>44650</v>
      </c>
      <c r="K571" s="3">
        <v>27882.18</v>
      </c>
      <c r="L571" s="57">
        <f>L570+200</f>
        <v>21800</v>
      </c>
      <c r="M571" s="43">
        <f t="shared" si="176"/>
        <v>6082.18</v>
      </c>
      <c r="N571" s="38">
        <f t="shared" si="166"/>
        <v>0.27899908256880734</v>
      </c>
      <c r="O571" s="50">
        <f>K571-K570-200</f>
        <v>-355.15000000000146</v>
      </c>
      <c r="P571" s="51">
        <f>(K571-200)/K570-1</f>
        <v>-1.2667040691820564E-2</v>
      </c>
      <c r="R571" s="37">
        <v>44650</v>
      </c>
      <c r="S571" s="103"/>
      <c r="T571" s="101"/>
      <c r="U571" s="100"/>
      <c r="V571" s="102"/>
      <c r="W571" s="100"/>
      <c r="X571" s="102"/>
      <c r="Z571" s="37">
        <v>44650</v>
      </c>
      <c r="AA571" s="3">
        <f t="shared" si="165"/>
        <v>95923.31</v>
      </c>
      <c r="AB571" s="50">
        <f>AB570+200</f>
        <v>67250.739999999991</v>
      </c>
      <c r="AC571" s="3">
        <f t="shared" si="171"/>
        <v>28672.570000000007</v>
      </c>
      <c r="AD571" s="38">
        <f t="shared" si="167"/>
        <v>0.42635322674516307</v>
      </c>
      <c r="AE571" s="50">
        <f>AA571-AA570-200</f>
        <v>-1226.4000000000087</v>
      </c>
      <c r="AF571" s="51">
        <f>(AA571-200)/AA570-1</f>
        <v>-1.2649857333250525E-2</v>
      </c>
    </row>
    <row r="572" spans="1:32" x14ac:dyDescent="0.45">
      <c r="A572" s="37">
        <v>44651</v>
      </c>
      <c r="B572" s="3">
        <v>67135.009999999995</v>
      </c>
      <c r="C572" s="3">
        <v>46825.15</v>
      </c>
      <c r="D572" s="3">
        <v>45450.74</v>
      </c>
      <c r="E572" s="3">
        <f t="shared" si="163"/>
        <v>21684.269999999997</v>
      </c>
      <c r="F572" s="38">
        <f t="shared" si="164"/>
        <v>0.47709388229982608</v>
      </c>
      <c r="G572" s="41">
        <f t="shared" si="177"/>
        <v>-906.1200000000099</v>
      </c>
      <c r="H572" s="38">
        <f t="shared" si="178"/>
        <v>-1.3317239146381166E-2</v>
      </c>
      <c r="J572" s="37">
        <v>44651</v>
      </c>
      <c r="K572" s="3">
        <v>27510.29</v>
      </c>
      <c r="L572" s="58">
        <v>21800</v>
      </c>
      <c r="M572" s="43">
        <f t="shared" si="176"/>
        <v>5710.2900000000009</v>
      </c>
      <c r="N572" s="38">
        <f t="shared" si="166"/>
        <v>0.26193990825688074</v>
      </c>
      <c r="O572" s="43">
        <f>K572-K571</f>
        <v>-371.88999999999942</v>
      </c>
      <c r="P572" s="38">
        <f>K572/K571-1</f>
        <v>-1.3337909733026621E-2</v>
      </c>
      <c r="R572" s="37">
        <v>44651</v>
      </c>
      <c r="S572" s="103"/>
      <c r="T572" s="101"/>
      <c r="U572" s="100"/>
      <c r="V572" s="102"/>
      <c r="W572" s="100"/>
      <c r="X572" s="102"/>
      <c r="Z572" s="37">
        <v>44651</v>
      </c>
      <c r="AA572" s="3">
        <f t="shared" si="165"/>
        <v>94645.299999999988</v>
      </c>
      <c r="AB572" s="43">
        <f>D572+L572</f>
        <v>67250.739999999991</v>
      </c>
      <c r="AC572" s="3">
        <f t="shared" si="171"/>
        <v>27394.559999999998</v>
      </c>
      <c r="AD572" s="38">
        <f t="shared" si="167"/>
        <v>0.40734956968503244</v>
      </c>
      <c r="AE572" s="3">
        <f>AA572-AA571</f>
        <v>-1278.0100000000093</v>
      </c>
      <c r="AF572" s="38">
        <f>(AA572)/AA571-1</f>
        <v>-1.3323247498444379E-2</v>
      </c>
    </row>
    <row r="573" spans="1:32" x14ac:dyDescent="0.45">
      <c r="A573" s="37">
        <v>44652</v>
      </c>
      <c r="B573" s="3">
        <v>67549.240000000005</v>
      </c>
      <c r="C573" s="47">
        <f>C572+250</f>
        <v>47075.15</v>
      </c>
      <c r="D573" s="47">
        <f>D572+250</f>
        <v>45700.74</v>
      </c>
      <c r="E573" s="47">
        <f t="shared" si="163"/>
        <v>21848.500000000007</v>
      </c>
      <c r="F573" s="38">
        <f t="shared" si="164"/>
        <v>0.47807759786821857</v>
      </c>
      <c r="G573" s="49">
        <f>B573-B572-250</f>
        <v>164.23000000001048</v>
      </c>
      <c r="H573" s="48">
        <f>(B573-250)/B572-1</f>
        <v>2.4462646240763775E-3</v>
      </c>
      <c r="J573" s="37">
        <v>44652</v>
      </c>
      <c r="K573" s="3">
        <v>27576.94</v>
      </c>
      <c r="L573" s="58">
        <v>21800</v>
      </c>
      <c r="M573" s="43">
        <f t="shared" si="176"/>
        <v>5776.9399999999987</v>
      </c>
      <c r="N573" s="38">
        <f t="shared" si="166"/>
        <v>0.26499724770642197</v>
      </c>
      <c r="O573" s="43">
        <f>K573-K572</f>
        <v>66.649999999997817</v>
      </c>
      <c r="P573" s="38">
        <f>K573/K572-1</f>
        <v>2.4227298221863869E-3</v>
      </c>
      <c r="R573" s="37">
        <v>44652</v>
      </c>
      <c r="S573" s="103"/>
      <c r="T573" s="101"/>
      <c r="U573" s="100"/>
      <c r="V573" s="102"/>
      <c r="W573" s="100"/>
      <c r="X573" s="102"/>
      <c r="Z573" s="37">
        <v>44652</v>
      </c>
      <c r="AA573" s="3">
        <f t="shared" si="165"/>
        <v>95126.180000000008</v>
      </c>
      <c r="AB573" s="91">
        <f>D573+L573</f>
        <v>67500.739999999991</v>
      </c>
      <c r="AC573" s="3">
        <f t="shared" si="171"/>
        <v>27625.440000000006</v>
      </c>
      <c r="AD573" s="38">
        <f t="shared" si="167"/>
        <v>0.40926129106140197</v>
      </c>
      <c r="AE573" s="47">
        <f>AA573-AA572-250</f>
        <v>230.88000000001921</v>
      </c>
      <c r="AF573" s="48">
        <f>(AA573-250)/AA572-1</f>
        <v>2.4394238277021252E-3</v>
      </c>
    </row>
    <row r="574" spans="1:32" x14ac:dyDescent="0.45">
      <c r="A574" s="37">
        <v>44655</v>
      </c>
      <c r="B574" s="3">
        <v>68757.149999999994</v>
      </c>
      <c r="C574" s="3">
        <v>47075.15</v>
      </c>
      <c r="D574" s="3">
        <v>45700.74</v>
      </c>
      <c r="E574" s="3">
        <f t="shared" si="163"/>
        <v>23056.409999999996</v>
      </c>
      <c r="F574" s="38">
        <f t="shared" si="164"/>
        <v>0.50450846091332435</v>
      </c>
      <c r="G574" s="41">
        <f t="shared" ref="G574:G583" si="179">B574-B573</f>
        <v>1207.9099999999889</v>
      </c>
      <c r="H574" s="38">
        <f t="shared" ref="H574:H583" si="180">(B574)/B573-1</f>
        <v>1.7881918434611288E-2</v>
      </c>
      <c r="J574" s="37">
        <v>44655</v>
      </c>
      <c r="K574" s="3">
        <v>28068.12</v>
      </c>
      <c r="L574" s="58">
        <v>21800</v>
      </c>
      <c r="M574" s="43">
        <f t="shared" si="176"/>
        <v>6268.119999999999</v>
      </c>
      <c r="N574" s="38">
        <f t="shared" si="166"/>
        <v>0.28752844036697245</v>
      </c>
      <c r="O574" s="43">
        <f>K574-K573</f>
        <v>491.18000000000029</v>
      </c>
      <c r="P574" s="38">
        <f>K574/K573-1</f>
        <v>1.7811258246926531E-2</v>
      </c>
      <c r="R574" s="37">
        <v>44655</v>
      </c>
      <c r="S574" s="103"/>
      <c r="T574" s="101"/>
      <c r="U574" s="100"/>
      <c r="V574" s="102"/>
      <c r="W574" s="100"/>
      <c r="X574" s="102"/>
      <c r="Z574" s="37">
        <v>44655</v>
      </c>
      <c r="AA574" s="3">
        <f t="shared" si="165"/>
        <v>96825.26999999999</v>
      </c>
      <c r="AB574" s="43">
        <f>D574+L574</f>
        <v>67500.739999999991</v>
      </c>
      <c r="AC574" s="3">
        <f t="shared" si="171"/>
        <v>29324.529999999995</v>
      </c>
      <c r="AD574" s="38">
        <f t="shared" si="167"/>
        <v>0.43443271881167522</v>
      </c>
      <c r="AE574" s="3">
        <f>AA574-AA573</f>
        <v>1699.089999999982</v>
      </c>
      <c r="AF574" s="38">
        <f>(AA574)/AA573-1</f>
        <v>1.7861434149883726E-2</v>
      </c>
    </row>
    <row r="575" spans="1:32" x14ac:dyDescent="0.45">
      <c r="A575" s="37">
        <v>44656</v>
      </c>
      <c r="B575" s="3">
        <v>67260.92</v>
      </c>
      <c r="C575" s="3">
        <v>47075.15</v>
      </c>
      <c r="D575" s="3">
        <v>45700.74</v>
      </c>
      <c r="E575" s="3">
        <f t="shared" si="163"/>
        <v>21560.18</v>
      </c>
      <c r="F575" s="38">
        <f t="shared" si="164"/>
        <v>0.4717687284713552</v>
      </c>
      <c r="G575" s="41">
        <f t="shared" si="179"/>
        <v>-1496.2299999999959</v>
      </c>
      <c r="H575" s="38">
        <f t="shared" si="180"/>
        <v>-2.1761082301986034E-2</v>
      </c>
      <c r="J575" s="37">
        <v>44656</v>
      </c>
      <c r="K575" s="3">
        <v>27456.68</v>
      </c>
      <c r="L575" s="58">
        <v>21800</v>
      </c>
      <c r="M575" s="43">
        <f t="shared" si="176"/>
        <v>5656.68</v>
      </c>
      <c r="N575" s="38">
        <f t="shared" si="166"/>
        <v>0.25948073394495408</v>
      </c>
      <c r="O575" s="43">
        <f>K575-K574</f>
        <v>-611.43999999999869</v>
      </c>
      <c r="P575" s="38">
        <f>K575/K574-1</f>
        <v>-2.1784145144028155E-2</v>
      </c>
      <c r="R575" s="37">
        <v>44656</v>
      </c>
      <c r="S575" s="103"/>
      <c r="T575" s="101"/>
      <c r="U575" s="100"/>
      <c r="V575" s="102"/>
      <c r="W575" s="100"/>
      <c r="X575" s="102"/>
      <c r="Z575" s="37">
        <v>44656</v>
      </c>
      <c r="AA575" s="3">
        <f t="shared" si="165"/>
        <v>94717.6</v>
      </c>
      <c r="AB575" s="43">
        <f>D575+L575</f>
        <v>67500.739999999991</v>
      </c>
      <c r="AC575" s="3">
        <f t="shared" si="171"/>
        <v>27216.86</v>
      </c>
      <c r="AD575" s="38">
        <f t="shared" si="167"/>
        <v>0.40320832038285825</v>
      </c>
      <c r="AE575" s="3">
        <f>AA575-AA574</f>
        <v>-2107.6699999999837</v>
      </c>
      <c r="AF575" s="38">
        <f>(AA575)/AA574-1</f>
        <v>-2.17677678564695E-2</v>
      </c>
    </row>
    <row r="576" spans="1:32" x14ac:dyDescent="0.45">
      <c r="A576" s="37">
        <v>44657</v>
      </c>
      <c r="B576" s="3">
        <v>66005.45</v>
      </c>
      <c r="C576" s="3">
        <v>47075.15</v>
      </c>
      <c r="D576" s="3">
        <v>45700.74</v>
      </c>
      <c r="E576" s="3">
        <f t="shared" si="163"/>
        <v>20304.71</v>
      </c>
      <c r="F576" s="38">
        <f t="shared" si="164"/>
        <v>0.44429718205875868</v>
      </c>
      <c r="G576" s="41">
        <f t="shared" si="179"/>
        <v>-1255.4700000000012</v>
      </c>
      <c r="H576" s="38">
        <f t="shared" si="180"/>
        <v>-1.8665667968859156E-2</v>
      </c>
      <c r="J576" s="37">
        <v>44657</v>
      </c>
      <c r="K576" s="3">
        <v>27143.54</v>
      </c>
      <c r="L576" s="57">
        <f>L575+200</f>
        <v>22000</v>
      </c>
      <c r="M576" s="43">
        <f t="shared" si="176"/>
        <v>5143.5400000000009</v>
      </c>
      <c r="N576" s="38">
        <f t="shared" si="166"/>
        <v>0.2337972727272728</v>
      </c>
      <c r="O576" s="50">
        <f>K576-K575-200</f>
        <v>-513.13999999999942</v>
      </c>
      <c r="P576" s="51">
        <f>(K576-200)/K575-1</f>
        <v>-1.868907675654885E-2</v>
      </c>
      <c r="R576" s="37">
        <v>44657</v>
      </c>
      <c r="S576" s="103"/>
      <c r="T576" s="101"/>
      <c r="U576" s="100"/>
      <c r="V576" s="102"/>
      <c r="W576" s="100"/>
      <c r="X576" s="102"/>
      <c r="Z576" s="37">
        <v>44657</v>
      </c>
      <c r="AA576" s="3">
        <f t="shared" si="165"/>
        <v>93148.989999999991</v>
      </c>
      <c r="AB576" s="50">
        <f>AB575+200</f>
        <v>67700.739999999991</v>
      </c>
      <c r="AC576" s="3">
        <f t="shared" si="171"/>
        <v>25448.25</v>
      </c>
      <c r="AD576" s="38">
        <f t="shared" si="167"/>
        <v>0.37589323248165396</v>
      </c>
      <c r="AE576" s="50">
        <f>AA576-AA575-200</f>
        <v>-1768.6100000000151</v>
      </c>
      <c r="AF576" s="51">
        <f>(AA576-200)/AA575-1</f>
        <v>-1.8672453693928226E-2</v>
      </c>
    </row>
    <row r="577" spans="1:32" x14ac:dyDescent="0.45">
      <c r="A577" s="37">
        <v>44658</v>
      </c>
      <c r="B577" s="3">
        <v>66447.320000000007</v>
      </c>
      <c r="C577" s="3">
        <v>47075.15</v>
      </c>
      <c r="D577" s="3">
        <v>45700.74</v>
      </c>
      <c r="E577" s="3">
        <f t="shared" si="163"/>
        <v>20746.580000000009</v>
      </c>
      <c r="F577" s="38">
        <f t="shared" si="164"/>
        <v>0.45396595328653344</v>
      </c>
      <c r="G577" s="41">
        <f t="shared" si="179"/>
        <v>441.8700000000099</v>
      </c>
      <c r="H577" s="38">
        <f t="shared" si="180"/>
        <v>6.6944472009509148E-3</v>
      </c>
      <c r="J577" s="37">
        <v>44658</v>
      </c>
      <c r="K577" s="3">
        <v>27324.7</v>
      </c>
      <c r="L577" s="58">
        <v>22000</v>
      </c>
      <c r="M577" s="43">
        <f t="shared" si="176"/>
        <v>5324.7000000000007</v>
      </c>
      <c r="N577" s="38">
        <f t="shared" si="166"/>
        <v>0.24203181818181818</v>
      </c>
      <c r="O577" s="43">
        <f>K577-K576</f>
        <v>181.15999999999985</v>
      </c>
      <c r="P577" s="38">
        <f>K577/K576-1</f>
        <v>6.6741478819638544E-3</v>
      </c>
      <c r="R577" s="37">
        <v>44658</v>
      </c>
      <c r="S577" s="103"/>
      <c r="T577" s="101"/>
      <c r="U577" s="100"/>
      <c r="V577" s="102"/>
      <c r="W577" s="100"/>
      <c r="X577" s="102"/>
      <c r="Z577" s="37">
        <v>44658</v>
      </c>
      <c r="AA577" s="3">
        <f t="shared" si="165"/>
        <v>93772.02</v>
      </c>
      <c r="AB577" s="43">
        <f>D577+L577</f>
        <v>67700.739999999991</v>
      </c>
      <c r="AC577" s="3">
        <f t="shared" si="171"/>
        <v>26071.28000000001</v>
      </c>
      <c r="AD577" s="38">
        <f t="shared" si="167"/>
        <v>0.38509593839003853</v>
      </c>
      <c r="AE577" s="3">
        <f>AA577-AA576</f>
        <v>623.03000000001339</v>
      </c>
      <c r="AF577" s="38">
        <f>(AA577)/AA576-1</f>
        <v>6.688531995891811E-3</v>
      </c>
    </row>
    <row r="578" spans="1:32" x14ac:dyDescent="0.45">
      <c r="A578" s="37">
        <v>44659</v>
      </c>
      <c r="B578" s="3">
        <v>65430.41</v>
      </c>
      <c r="C578" s="3">
        <v>47075.15</v>
      </c>
      <c r="D578" s="3">
        <v>45700.74</v>
      </c>
      <c r="E578" s="3">
        <f t="shared" si="163"/>
        <v>19729.670000000006</v>
      </c>
      <c r="F578" s="38">
        <f t="shared" si="164"/>
        <v>0.43171445363904404</v>
      </c>
      <c r="G578" s="41">
        <f t="shared" si="179"/>
        <v>-1016.9100000000035</v>
      </c>
      <c r="H578" s="38">
        <f t="shared" si="180"/>
        <v>-1.5304003231432106E-2</v>
      </c>
      <c r="J578" s="37">
        <v>44659</v>
      </c>
      <c r="K578" s="3">
        <v>26905.91</v>
      </c>
      <c r="L578" s="58">
        <v>22000</v>
      </c>
      <c r="M578" s="43">
        <f t="shared" si="176"/>
        <v>4905.91</v>
      </c>
      <c r="N578" s="38">
        <f t="shared" si="166"/>
        <v>0.22299590909090905</v>
      </c>
      <c r="O578" s="43">
        <f>K578-K577</f>
        <v>-418.79000000000087</v>
      </c>
      <c r="P578" s="38">
        <f>K578/K577-1</f>
        <v>-1.532642627366454E-2</v>
      </c>
      <c r="R578" s="37">
        <v>44659</v>
      </c>
      <c r="S578" s="103"/>
      <c r="T578" s="101"/>
      <c r="U578" s="100"/>
      <c r="V578" s="102"/>
      <c r="W578" s="100"/>
      <c r="X578" s="102"/>
      <c r="Z578" s="37">
        <v>44659</v>
      </c>
      <c r="AA578" s="3">
        <f t="shared" si="165"/>
        <v>92336.320000000007</v>
      </c>
      <c r="AB578" s="43">
        <f>D578+L578</f>
        <v>67700.739999999991</v>
      </c>
      <c r="AC578" s="3">
        <f t="shared" si="171"/>
        <v>24635.580000000005</v>
      </c>
      <c r="AD578" s="38">
        <f t="shared" si="167"/>
        <v>0.36388937550756495</v>
      </c>
      <c r="AE578" s="3">
        <f>AA578-AA577</f>
        <v>-1435.6999999999971</v>
      </c>
      <c r="AF578" s="38">
        <f>(AA578)/AA577-1</f>
        <v>-1.5310537194357043E-2</v>
      </c>
    </row>
    <row r="579" spans="1:32" x14ac:dyDescent="0.45">
      <c r="A579" s="37">
        <v>44662</v>
      </c>
      <c r="B579" s="3">
        <v>64224.79</v>
      </c>
      <c r="C579" s="3">
        <v>47075.15</v>
      </c>
      <c r="D579" s="3">
        <v>45700.74</v>
      </c>
      <c r="E579" s="3">
        <f t="shared" si="163"/>
        <v>18524.050000000003</v>
      </c>
      <c r="F579" s="38">
        <f t="shared" si="164"/>
        <v>0.40533369919174178</v>
      </c>
      <c r="G579" s="41">
        <f t="shared" si="179"/>
        <v>-1205.6200000000026</v>
      </c>
      <c r="H579" s="38">
        <f t="shared" si="180"/>
        <v>-1.8425988771887614E-2</v>
      </c>
      <c r="J579" s="37">
        <v>44662</v>
      </c>
      <c r="K579" s="3">
        <v>26408.26</v>
      </c>
      <c r="L579" s="58">
        <v>22000</v>
      </c>
      <c r="M579" s="43">
        <f t="shared" si="176"/>
        <v>4408.2599999999984</v>
      </c>
      <c r="N579" s="38">
        <f t="shared" si="166"/>
        <v>0.20037545454545458</v>
      </c>
      <c r="O579" s="43">
        <f>K579-K578</f>
        <v>-497.65000000000146</v>
      </c>
      <c r="P579" s="38">
        <f>K579/K578-1</f>
        <v>-1.849593639464342E-2</v>
      </c>
      <c r="R579" s="37">
        <v>44662</v>
      </c>
      <c r="S579" s="103"/>
      <c r="T579" s="101"/>
      <c r="U579" s="100"/>
      <c r="V579" s="102"/>
      <c r="W579" s="100"/>
      <c r="X579" s="102"/>
      <c r="Z579" s="37">
        <v>44662</v>
      </c>
      <c r="AA579" s="3">
        <f t="shared" si="165"/>
        <v>90633.05</v>
      </c>
      <c r="AB579" s="43">
        <f>D579+L579</f>
        <v>67700.739999999991</v>
      </c>
      <c r="AC579" s="3">
        <f t="shared" si="171"/>
        <v>22932.31</v>
      </c>
      <c r="AD579" s="38">
        <f t="shared" si="167"/>
        <v>0.3387305663128648</v>
      </c>
      <c r="AE579" s="3">
        <f>AA579-AA578</f>
        <v>-1703.2700000000041</v>
      </c>
      <c r="AF579" s="38">
        <f>(AA579)/AA578-1</f>
        <v>-1.8446370832192582E-2</v>
      </c>
    </row>
    <row r="580" spans="1:32" x14ac:dyDescent="0.45">
      <c r="A580" s="37">
        <v>44663</v>
      </c>
      <c r="B580" s="3">
        <v>64021.9</v>
      </c>
      <c r="C580" s="3">
        <v>47075.15</v>
      </c>
      <c r="D580" s="3">
        <v>45700.74</v>
      </c>
      <c r="E580" s="3">
        <f t="shared" ref="E580:E643" si="181">B580-D580</f>
        <v>18321.160000000003</v>
      </c>
      <c r="F580" s="38">
        <f t="shared" ref="F580:F643" si="182">B580/D580-1</f>
        <v>0.40089416495225261</v>
      </c>
      <c r="G580" s="41">
        <f t="shared" si="179"/>
        <v>-202.88999999999942</v>
      </c>
      <c r="H580" s="38">
        <f t="shared" si="180"/>
        <v>-3.1590605434443919E-3</v>
      </c>
      <c r="J580" s="37">
        <v>44663</v>
      </c>
      <c r="K580" s="3">
        <v>26324.2</v>
      </c>
      <c r="L580" s="58">
        <v>22000</v>
      </c>
      <c r="M580" s="43">
        <f t="shared" si="176"/>
        <v>4324.2000000000007</v>
      </c>
      <c r="N580" s="38">
        <f t="shared" si="166"/>
        <v>0.19655454545454543</v>
      </c>
      <c r="O580" s="43">
        <f>K580-K579</f>
        <v>-84.059999999997672</v>
      </c>
      <c r="P580" s="38">
        <f>K580/K579-1</f>
        <v>-3.1830949861898494E-3</v>
      </c>
      <c r="R580" s="37">
        <v>44663</v>
      </c>
      <c r="S580" s="103"/>
      <c r="T580" s="101"/>
      <c r="U580" s="100"/>
      <c r="V580" s="102"/>
      <c r="W580" s="100"/>
      <c r="X580" s="102"/>
      <c r="Z580" s="37">
        <v>44663</v>
      </c>
      <c r="AA580" s="3">
        <f t="shared" ref="AA580:AA643" si="183">B580+K580</f>
        <v>90346.1</v>
      </c>
      <c r="AB580" s="43">
        <f>D580+L580</f>
        <v>67700.739999999991</v>
      </c>
      <c r="AC580" s="3">
        <f t="shared" si="171"/>
        <v>22645.360000000004</v>
      </c>
      <c r="AD580" s="38">
        <f t="shared" si="167"/>
        <v>0.33449206020495525</v>
      </c>
      <c r="AE580" s="3">
        <f>AA580-AA579</f>
        <v>-286.94999999999709</v>
      </c>
      <c r="AF580" s="38">
        <f>(AA580)/AA579-1</f>
        <v>-3.1660635937993398E-3</v>
      </c>
    </row>
    <row r="581" spans="1:32" x14ac:dyDescent="0.45">
      <c r="A581" s="37">
        <v>44664</v>
      </c>
      <c r="B581" s="3">
        <v>64903.7</v>
      </c>
      <c r="C581" s="3">
        <v>47075.15</v>
      </c>
      <c r="D581" s="3">
        <v>45700.74</v>
      </c>
      <c r="E581" s="3">
        <f t="shared" si="181"/>
        <v>19202.96</v>
      </c>
      <c r="F581" s="38">
        <f t="shared" si="182"/>
        <v>0.42018925732931245</v>
      </c>
      <c r="G581" s="41">
        <f t="shared" si="179"/>
        <v>881.79999999999563</v>
      </c>
      <c r="H581" s="38">
        <f t="shared" si="180"/>
        <v>1.3773411910611877E-2</v>
      </c>
      <c r="J581" s="37">
        <v>44664</v>
      </c>
      <c r="K581" s="3">
        <v>26886.240000000002</v>
      </c>
      <c r="L581" s="57">
        <f>L580+200</f>
        <v>22200</v>
      </c>
      <c r="M581" s="43">
        <f t="shared" si="176"/>
        <v>4686.2400000000016</v>
      </c>
      <c r="N581" s="38">
        <f t="shared" ref="N581:N644" si="184">K581/L581-1</f>
        <v>0.21109189189189204</v>
      </c>
      <c r="O581" s="50">
        <f>K581-K580-200</f>
        <v>362.04000000000087</v>
      </c>
      <c r="P581" s="51">
        <f>(K581-200)/K580-1</f>
        <v>1.3753124501409308E-2</v>
      </c>
      <c r="R581" s="37">
        <v>44664</v>
      </c>
      <c r="S581" s="103"/>
      <c r="T581" s="101"/>
      <c r="U581" s="100"/>
      <c r="V581" s="102"/>
      <c r="W581" s="100"/>
      <c r="X581" s="102"/>
      <c r="Z581" s="37">
        <v>44664</v>
      </c>
      <c r="AA581" s="3">
        <f t="shared" si="183"/>
        <v>91789.94</v>
      </c>
      <c r="AB581" s="50">
        <f>AB580+200</f>
        <v>67900.739999999991</v>
      </c>
      <c r="AC581" s="3">
        <f t="shared" si="171"/>
        <v>23889.200000000001</v>
      </c>
      <c r="AD581" s="38">
        <f t="shared" ref="AD581:AD644" si="185">(AA581)/(AB581)-1</f>
        <v>0.35182532620410334</v>
      </c>
      <c r="AE581" s="50">
        <f>AA581-AA580-200</f>
        <v>1243.8399999999965</v>
      </c>
      <c r="AF581" s="51">
        <f>(AA581-200)/AA580-1</f>
        <v>1.3767500755428319E-2</v>
      </c>
    </row>
    <row r="582" spans="1:32" x14ac:dyDescent="0.45">
      <c r="A582" s="37">
        <v>44665</v>
      </c>
      <c r="B582" s="3">
        <v>63676.42</v>
      </c>
      <c r="C582" s="3">
        <v>47075.15</v>
      </c>
      <c r="D582" s="3">
        <v>45700.74</v>
      </c>
      <c r="E582" s="3">
        <f t="shared" si="181"/>
        <v>17975.68</v>
      </c>
      <c r="F582" s="38">
        <f t="shared" si="182"/>
        <v>0.39333454994383032</v>
      </c>
      <c r="G582" s="41">
        <f t="shared" si="179"/>
        <v>-1227.2799999999988</v>
      </c>
      <c r="H582" s="38">
        <f t="shared" si="180"/>
        <v>-1.8909245543782593E-2</v>
      </c>
      <c r="J582" s="37">
        <v>44665</v>
      </c>
      <c r="K582" s="3">
        <v>26377.14</v>
      </c>
      <c r="L582" s="58">
        <v>22200</v>
      </c>
      <c r="M582" s="43">
        <f t="shared" si="176"/>
        <v>4177.1399999999994</v>
      </c>
      <c r="N582" s="38">
        <f t="shared" si="184"/>
        <v>0.18815945945945933</v>
      </c>
      <c r="O582" s="43">
        <f>K582-K581</f>
        <v>-509.10000000000218</v>
      </c>
      <c r="P582" s="38">
        <f>K582/K581-1</f>
        <v>-1.8935336439755091E-2</v>
      </c>
      <c r="R582" s="37">
        <v>44665</v>
      </c>
      <c r="S582" s="103"/>
      <c r="T582" s="101"/>
      <c r="U582" s="100"/>
      <c r="V582" s="102"/>
      <c r="W582" s="100"/>
      <c r="X582" s="102"/>
      <c r="Z582" s="37">
        <v>44665</v>
      </c>
      <c r="AA582" s="3">
        <f t="shared" si="183"/>
        <v>90053.56</v>
      </c>
      <c r="AB582" s="43">
        <f>D582+L582</f>
        <v>67900.739999999991</v>
      </c>
      <c r="AC582" s="3">
        <f t="shared" si="171"/>
        <v>22152.82</v>
      </c>
      <c r="AD582" s="38">
        <f t="shared" si="185"/>
        <v>0.32625299812638286</v>
      </c>
      <c r="AE582" s="3">
        <f>AA582-AA581</f>
        <v>-1736.3800000000047</v>
      </c>
      <c r="AF582" s="38">
        <f>(AA582)/AA581-1</f>
        <v>-1.8916887841957442E-2</v>
      </c>
    </row>
    <row r="583" spans="1:32" x14ac:dyDescent="0.45">
      <c r="A583" s="37">
        <v>44666</v>
      </c>
      <c r="B583" s="3">
        <v>63676.42</v>
      </c>
      <c r="C583" s="3">
        <v>47075.15</v>
      </c>
      <c r="D583" s="3">
        <v>45700.74</v>
      </c>
      <c r="E583" s="3">
        <f t="shared" si="181"/>
        <v>17975.68</v>
      </c>
      <c r="F583" s="38">
        <f t="shared" si="182"/>
        <v>0.39333454994383032</v>
      </c>
      <c r="G583" s="41">
        <f t="shared" si="179"/>
        <v>0</v>
      </c>
      <c r="H583" s="38">
        <f t="shared" si="180"/>
        <v>0</v>
      </c>
      <c r="J583" s="37">
        <v>44666</v>
      </c>
      <c r="K583" s="3">
        <v>26377.14</v>
      </c>
      <c r="L583" s="58">
        <v>22200</v>
      </c>
      <c r="M583" s="43">
        <f t="shared" si="176"/>
        <v>4177.1399999999994</v>
      </c>
      <c r="N583" s="38">
        <f t="shared" si="184"/>
        <v>0.18815945945945933</v>
      </c>
      <c r="O583" s="43">
        <f>K583-K582</f>
        <v>0</v>
      </c>
      <c r="P583" s="38">
        <f>K583/K582-1</f>
        <v>0</v>
      </c>
      <c r="R583" s="37">
        <v>44666</v>
      </c>
      <c r="S583" s="103"/>
      <c r="T583" s="101"/>
      <c r="U583" s="100"/>
      <c r="V583" s="102"/>
      <c r="W583" s="100"/>
      <c r="X583" s="102"/>
      <c r="Z583" s="37">
        <v>44666</v>
      </c>
      <c r="AA583" s="3">
        <f t="shared" si="183"/>
        <v>90053.56</v>
      </c>
      <c r="AB583" s="43">
        <f>D583+L583</f>
        <v>67900.739999999991</v>
      </c>
      <c r="AC583" s="3">
        <f t="shared" si="171"/>
        <v>22152.82</v>
      </c>
      <c r="AD583" s="38">
        <f t="shared" si="185"/>
        <v>0.32625299812638286</v>
      </c>
      <c r="AE583" s="3">
        <f>AA583-AA582</f>
        <v>0</v>
      </c>
      <c r="AF583" s="38">
        <f>(AA583)/AA582-1</f>
        <v>0</v>
      </c>
    </row>
    <row r="584" spans="1:32" x14ac:dyDescent="0.45">
      <c r="A584" s="37">
        <v>44669</v>
      </c>
      <c r="B584" s="3">
        <v>64005.49</v>
      </c>
      <c r="C584" s="47">
        <f>C583+250</f>
        <v>47325.15</v>
      </c>
      <c r="D584" s="47">
        <f>D583+250</f>
        <v>45950.74</v>
      </c>
      <c r="E584" s="47">
        <f t="shared" si="181"/>
        <v>18054.75</v>
      </c>
      <c r="F584" s="38">
        <f t="shared" si="182"/>
        <v>0.3929153262820142</v>
      </c>
      <c r="G584" s="49">
        <f>B584-B583-250</f>
        <v>79.069999999999709</v>
      </c>
      <c r="H584" s="48">
        <f>(B584-250)/B583-1</f>
        <v>1.2417469449443885E-3</v>
      </c>
      <c r="J584" s="37">
        <v>44669</v>
      </c>
      <c r="K584" s="3">
        <v>26407.5</v>
      </c>
      <c r="L584" s="58">
        <v>22200</v>
      </c>
      <c r="M584" s="43">
        <f t="shared" ref="M584:M615" si="186">K584-L584</f>
        <v>4207.5</v>
      </c>
      <c r="N584" s="38">
        <f t="shared" si="184"/>
        <v>0.18952702702702706</v>
      </c>
      <c r="O584" s="43">
        <f>K584-K583</f>
        <v>30.360000000000582</v>
      </c>
      <c r="P584" s="38">
        <f>K584/K583-1</f>
        <v>1.1509966584701825E-3</v>
      </c>
      <c r="R584" s="37">
        <v>44669</v>
      </c>
      <c r="S584" s="103"/>
      <c r="T584" s="101"/>
      <c r="U584" s="100"/>
      <c r="V584" s="102"/>
      <c r="W584" s="100"/>
      <c r="X584" s="102"/>
      <c r="Z584" s="37">
        <v>44669</v>
      </c>
      <c r="AA584" s="3">
        <f t="shared" si="183"/>
        <v>90412.989999999991</v>
      </c>
      <c r="AB584" s="91">
        <f>D584+L584</f>
        <v>68150.739999999991</v>
      </c>
      <c r="AC584" s="3">
        <f t="shared" si="171"/>
        <v>22262.25</v>
      </c>
      <c r="AD584" s="38">
        <f t="shared" si="185"/>
        <v>0.32666189684807545</v>
      </c>
      <c r="AE584" s="47">
        <f>AA584-AA583-250</f>
        <v>109.42999999999302</v>
      </c>
      <c r="AF584" s="48">
        <f>(AA584-250)/AA583-1</f>
        <v>1.2151657302608143E-3</v>
      </c>
    </row>
    <row r="585" spans="1:32" x14ac:dyDescent="0.45">
      <c r="A585" s="37">
        <v>44670</v>
      </c>
      <c r="B585" s="3">
        <v>65402.55</v>
      </c>
      <c r="C585" s="3">
        <v>47325.15</v>
      </c>
      <c r="D585" s="3">
        <v>45950.74</v>
      </c>
      <c r="E585" s="3">
        <f t="shared" si="181"/>
        <v>19451.810000000005</v>
      </c>
      <c r="F585" s="38">
        <f t="shared" si="182"/>
        <v>0.42331875395260243</v>
      </c>
      <c r="G585" s="41">
        <f t="shared" ref="G585:G593" si="187">B585-B584</f>
        <v>1397.0600000000049</v>
      </c>
      <c r="H585" s="38">
        <f t="shared" ref="H585:H593" si="188">(B585)/B584-1</f>
        <v>2.1827190136346264E-2</v>
      </c>
      <c r="J585" s="37">
        <v>44670</v>
      </c>
      <c r="K585" s="3">
        <v>26983.27</v>
      </c>
      <c r="L585" s="58">
        <v>22200</v>
      </c>
      <c r="M585" s="43">
        <f t="shared" si="186"/>
        <v>4783.2700000000004</v>
      </c>
      <c r="N585" s="38">
        <f t="shared" si="184"/>
        <v>0.21546261261261268</v>
      </c>
      <c r="O585" s="43">
        <f>K585-K584</f>
        <v>575.77000000000044</v>
      </c>
      <c r="P585" s="38">
        <f>K585/K584-1</f>
        <v>2.1803275584587833E-2</v>
      </c>
      <c r="R585" s="37">
        <v>44670</v>
      </c>
      <c r="S585" s="103"/>
      <c r="T585" s="101"/>
      <c r="U585" s="100"/>
      <c r="V585" s="102"/>
      <c r="W585" s="100"/>
      <c r="X585" s="102"/>
      <c r="Z585" s="37">
        <v>44670</v>
      </c>
      <c r="AA585" s="3">
        <f t="shared" si="183"/>
        <v>92385.82</v>
      </c>
      <c r="AB585" s="43">
        <f>D585+L585</f>
        <v>68150.739999999991</v>
      </c>
      <c r="AC585" s="3">
        <f t="shared" si="171"/>
        <v>24235.080000000005</v>
      </c>
      <c r="AD585" s="38">
        <f t="shared" si="185"/>
        <v>0.35560993174835698</v>
      </c>
      <c r="AE585" s="3">
        <f>AA585-AA584</f>
        <v>1972.8300000000163</v>
      </c>
      <c r="AF585" s="38">
        <f>(AA585)/AA584-1</f>
        <v>2.1820205260328462E-2</v>
      </c>
    </row>
    <row r="586" spans="1:32" x14ac:dyDescent="0.45">
      <c r="A586" s="37">
        <v>44671</v>
      </c>
      <c r="B586" s="3">
        <v>63805.64</v>
      </c>
      <c r="C586" s="3">
        <v>47325.15</v>
      </c>
      <c r="D586" s="3">
        <v>45950.74</v>
      </c>
      <c r="E586" s="3">
        <f t="shared" si="181"/>
        <v>17854.900000000001</v>
      </c>
      <c r="F586" s="38">
        <f t="shared" si="182"/>
        <v>0.38856610361443589</v>
      </c>
      <c r="G586" s="41">
        <f t="shared" si="187"/>
        <v>-1596.9100000000035</v>
      </c>
      <c r="H586" s="38">
        <f t="shared" si="188"/>
        <v>-2.4416632073214317E-2</v>
      </c>
      <c r="J586" s="37">
        <v>44671</v>
      </c>
      <c r="K586" s="3">
        <v>26523.88</v>
      </c>
      <c r="L586" s="57">
        <f>L585+200</f>
        <v>22400</v>
      </c>
      <c r="M586" s="43">
        <f t="shared" si="186"/>
        <v>4123.880000000001</v>
      </c>
      <c r="N586" s="38">
        <f t="shared" si="184"/>
        <v>0.1841017857142857</v>
      </c>
      <c r="O586" s="50">
        <f>K586-K585-200</f>
        <v>-659.38999999999942</v>
      </c>
      <c r="P586" s="51">
        <f>(K586-200)/K585-1</f>
        <v>-2.4436993737230517E-2</v>
      </c>
      <c r="R586" s="37">
        <v>44671</v>
      </c>
      <c r="S586" s="103"/>
      <c r="T586" s="101"/>
      <c r="U586" s="100"/>
      <c r="V586" s="102"/>
      <c r="W586" s="100"/>
      <c r="X586" s="102"/>
      <c r="Z586" s="37">
        <v>44671</v>
      </c>
      <c r="AA586" s="3">
        <f t="shared" si="183"/>
        <v>90329.52</v>
      </c>
      <c r="AB586" s="50">
        <f>AB585+200</f>
        <v>68350.739999999991</v>
      </c>
      <c r="AC586" s="3">
        <f t="shared" si="171"/>
        <v>21978.780000000002</v>
      </c>
      <c r="AD586" s="38">
        <f t="shared" si="185"/>
        <v>0.32155877171190861</v>
      </c>
      <c r="AE586" s="50">
        <f>AA586-AA585-200</f>
        <v>-2256.3000000000029</v>
      </c>
      <c r="AF586" s="51">
        <f>(AA586-200)/AA585-1</f>
        <v>-2.4422579136062272E-2</v>
      </c>
    </row>
    <row r="587" spans="1:32" x14ac:dyDescent="0.45">
      <c r="A587" s="37">
        <v>44672</v>
      </c>
      <c r="B587" s="3">
        <v>62931.05</v>
      </c>
      <c r="C587" s="3">
        <v>47325.15</v>
      </c>
      <c r="D587" s="3">
        <v>45950.74</v>
      </c>
      <c r="E587" s="3">
        <f t="shared" si="181"/>
        <v>16980.310000000005</v>
      </c>
      <c r="F587" s="38">
        <f t="shared" si="182"/>
        <v>0.36953289544412127</v>
      </c>
      <c r="G587" s="41">
        <f t="shared" si="187"/>
        <v>-874.58999999999651</v>
      </c>
      <c r="H587" s="38">
        <f t="shared" si="188"/>
        <v>-1.3707095485602783E-2</v>
      </c>
      <c r="J587" s="37">
        <v>44672</v>
      </c>
      <c r="K587" s="3">
        <v>26159.66</v>
      </c>
      <c r="L587" s="58">
        <v>22400</v>
      </c>
      <c r="M587" s="43">
        <f t="shared" si="186"/>
        <v>3759.66</v>
      </c>
      <c r="N587" s="38">
        <f t="shared" si="184"/>
        <v>0.1678419642857143</v>
      </c>
      <c r="O587" s="43">
        <f>K587-K586</f>
        <v>-364.22000000000116</v>
      </c>
      <c r="P587" s="38">
        <f>K587/K586-1</f>
        <v>-1.373177679886961E-2</v>
      </c>
      <c r="R587" s="37">
        <v>44672</v>
      </c>
      <c r="S587" s="103"/>
      <c r="T587" s="101"/>
      <c r="U587" s="100"/>
      <c r="V587" s="102"/>
      <c r="W587" s="100"/>
      <c r="X587" s="102"/>
      <c r="Z587" s="37">
        <v>44672</v>
      </c>
      <c r="AA587" s="3">
        <f t="shared" si="183"/>
        <v>89090.71</v>
      </c>
      <c r="AB587" s="43">
        <f>D587+L587</f>
        <v>68350.739999999991</v>
      </c>
      <c r="AC587" s="3">
        <f t="shared" si="171"/>
        <v>20739.970000000005</v>
      </c>
      <c r="AD587" s="38">
        <f t="shared" si="185"/>
        <v>0.30343446171906874</v>
      </c>
      <c r="AE587" s="3">
        <f>AA587-AA586</f>
        <v>-1238.8099999999977</v>
      </c>
      <c r="AF587" s="38">
        <f>(AA587)/AA586-1</f>
        <v>-1.3714342775207888E-2</v>
      </c>
    </row>
    <row r="588" spans="1:32" x14ac:dyDescent="0.45">
      <c r="A588" s="37">
        <v>44673</v>
      </c>
      <c r="B588" s="3">
        <v>61967.96</v>
      </c>
      <c r="C588" s="3">
        <v>47325.15</v>
      </c>
      <c r="D588" s="3">
        <v>45950.74</v>
      </c>
      <c r="E588" s="3">
        <f t="shared" si="181"/>
        <v>16017.220000000001</v>
      </c>
      <c r="F588" s="38">
        <f t="shared" si="182"/>
        <v>0.34857371176176932</v>
      </c>
      <c r="G588" s="41">
        <f t="shared" si="187"/>
        <v>-963.09000000000378</v>
      </c>
      <c r="H588" s="38">
        <f t="shared" si="188"/>
        <v>-1.5303892116848572E-2</v>
      </c>
      <c r="J588" s="37">
        <v>44673</v>
      </c>
      <c r="K588" s="3">
        <v>25758.76</v>
      </c>
      <c r="L588" s="58">
        <v>22400</v>
      </c>
      <c r="M588" s="43">
        <f t="shared" si="186"/>
        <v>3358.7599999999984</v>
      </c>
      <c r="N588" s="38">
        <f t="shared" si="184"/>
        <v>0.14994464285714271</v>
      </c>
      <c r="O588" s="43">
        <f>K588-K587</f>
        <v>-400.90000000000146</v>
      </c>
      <c r="P588" s="38">
        <f>K588/K587-1</f>
        <v>-1.5325122727130269E-2</v>
      </c>
      <c r="R588" s="37">
        <v>44673</v>
      </c>
      <c r="S588" s="103"/>
      <c r="T588" s="101"/>
      <c r="U588" s="100"/>
      <c r="V588" s="102"/>
      <c r="W588" s="100"/>
      <c r="X588" s="102"/>
      <c r="Z588" s="37">
        <v>44673</v>
      </c>
      <c r="AA588" s="3">
        <f t="shared" si="183"/>
        <v>87726.720000000001</v>
      </c>
      <c r="AB588" s="43">
        <f>D588+L588</f>
        <v>68350.739999999991</v>
      </c>
      <c r="AC588" s="3">
        <f t="shared" si="171"/>
        <v>19375.98</v>
      </c>
      <c r="AD588" s="38">
        <f t="shared" si="185"/>
        <v>0.28347871581200157</v>
      </c>
      <c r="AE588" s="3">
        <f>AA588-AA587</f>
        <v>-1363.9900000000052</v>
      </c>
      <c r="AF588" s="38">
        <f>(AA588)/AA587-1</f>
        <v>-1.5310126050179673E-2</v>
      </c>
    </row>
    <row r="589" spans="1:32" x14ac:dyDescent="0.45">
      <c r="A589" s="37">
        <v>44676</v>
      </c>
      <c r="B589" s="3">
        <v>62801.62</v>
      </c>
      <c r="C589" s="3">
        <v>47325.15</v>
      </c>
      <c r="D589" s="3">
        <v>45950.74</v>
      </c>
      <c r="E589" s="3">
        <f t="shared" si="181"/>
        <v>16850.880000000005</v>
      </c>
      <c r="F589" s="38">
        <f t="shared" si="182"/>
        <v>0.36671618346081059</v>
      </c>
      <c r="G589" s="41">
        <f t="shared" si="187"/>
        <v>833.66000000000349</v>
      </c>
      <c r="H589" s="38">
        <f t="shared" si="188"/>
        <v>1.3453081237465359E-2</v>
      </c>
      <c r="J589" s="37">
        <v>44676</v>
      </c>
      <c r="K589" s="3">
        <v>26103.49</v>
      </c>
      <c r="L589" s="58">
        <v>22400</v>
      </c>
      <c r="M589" s="43">
        <f t="shared" si="186"/>
        <v>3703.4900000000016</v>
      </c>
      <c r="N589" s="38">
        <f t="shared" si="184"/>
        <v>0.16533437500000003</v>
      </c>
      <c r="O589" s="43">
        <f>K589-K588</f>
        <v>344.7300000000032</v>
      </c>
      <c r="P589" s="38">
        <f>K589/K588-1</f>
        <v>1.3383019990092837E-2</v>
      </c>
      <c r="R589" s="37">
        <v>44676</v>
      </c>
      <c r="S589" s="103"/>
      <c r="T589" s="101"/>
      <c r="U589" s="100"/>
      <c r="V589" s="102"/>
      <c r="W589" s="100"/>
      <c r="X589" s="102"/>
      <c r="Z589" s="37">
        <v>44676</v>
      </c>
      <c r="AA589" s="3">
        <f t="shared" si="183"/>
        <v>88905.11</v>
      </c>
      <c r="AB589" s="43">
        <f>D589+L589</f>
        <v>68350.739999999991</v>
      </c>
      <c r="AC589" s="3">
        <f t="shared" si="171"/>
        <v>20554.370000000006</v>
      </c>
      <c r="AD589" s="38">
        <f t="shared" si="185"/>
        <v>0.30071905585806413</v>
      </c>
      <c r="AE589" s="3">
        <f>AA589-AA588</f>
        <v>1178.3899999999994</v>
      </c>
      <c r="AF589" s="38">
        <f>(AA589)/AA588-1</f>
        <v>1.3432509502236067E-2</v>
      </c>
    </row>
    <row r="590" spans="1:32" x14ac:dyDescent="0.45">
      <c r="A590" s="37">
        <v>44677</v>
      </c>
      <c r="B590" s="3">
        <v>60789.16</v>
      </c>
      <c r="C590" s="3">
        <v>47325.15</v>
      </c>
      <c r="D590" s="3">
        <v>45950.74</v>
      </c>
      <c r="E590" s="3">
        <f t="shared" si="181"/>
        <v>14838.420000000006</v>
      </c>
      <c r="F590" s="38">
        <f t="shared" si="182"/>
        <v>0.32292015319013379</v>
      </c>
      <c r="G590" s="41">
        <f t="shared" si="187"/>
        <v>-2012.4599999999991</v>
      </c>
      <c r="H590" s="38">
        <f t="shared" si="188"/>
        <v>-3.2044714770096627E-2</v>
      </c>
      <c r="J590" s="37">
        <v>44677</v>
      </c>
      <c r="K590" s="3">
        <v>25465.83</v>
      </c>
      <c r="L590" s="57">
        <f>L589+200</f>
        <v>22600</v>
      </c>
      <c r="M590" s="43">
        <f t="shared" si="186"/>
        <v>2865.8300000000017</v>
      </c>
      <c r="N590" s="38">
        <f t="shared" si="184"/>
        <v>0.12680663716814178</v>
      </c>
      <c r="O590" s="50">
        <f>K590-K589-200</f>
        <v>-837.65999999999985</v>
      </c>
      <c r="P590" s="51">
        <f>(K590-200)/K589-1</f>
        <v>-3.2089961916969667E-2</v>
      </c>
      <c r="R590" s="37">
        <v>44677</v>
      </c>
      <c r="S590" s="103"/>
      <c r="T590" s="101"/>
      <c r="U590" s="100"/>
      <c r="V590" s="102"/>
      <c r="W590" s="100"/>
      <c r="X590" s="102"/>
      <c r="Z590" s="37">
        <v>44677</v>
      </c>
      <c r="AA590" s="3">
        <f t="shared" si="183"/>
        <v>86254.99</v>
      </c>
      <c r="AB590" s="50">
        <f>AB589+200</f>
        <v>68550.739999999991</v>
      </c>
      <c r="AC590" s="3">
        <f t="shared" si="171"/>
        <v>17704.250000000007</v>
      </c>
      <c r="AD590" s="38">
        <f t="shared" si="185"/>
        <v>0.2582648998391559</v>
      </c>
      <c r="AE590" s="50">
        <f>AA590-AA589-200</f>
        <v>-2850.1199999999953</v>
      </c>
      <c r="AF590" s="51">
        <f>(AA590-200)/AA589-1</f>
        <v>-3.205799981575852E-2</v>
      </c>
    </row>
    <row r="591" spans="1:32" x14ac:dyDescent="0.45">
      <c r="A591" s="37">
        <v>44678</v>
      </c>
      <c r="B591" s="3">
        <v>60789.16</v>
      </c>
      <c r="C591" s="3">
        <v>47325.15</v>
      </c>
      <c r="D591" s="3">
        <v>45950.74</v>
      </c>
      <c r="E591" s="3">
        <f t="shared" si="181"/>
        <v>14838.420000000006</v>
      </c>
      <c r="F591" s="38">
        <f t="shared" si="182"/>
        <v>0.32292015319013379</v>
      </c>
      <c r="G591" s="41">
        <f t="shared" si="187"/>
        <v>0</v>
      </c>
      <c r="H591" s="38">
        <f t="shared" si="188"/>
        <v>0</v>
      </c>
      <c r="J591" s="37">
        <v>44678</v>
      </c>
      <c r="K591" s="3">
        <v>25465.83</v>
      </c>
      <c r="L591" s="58">
        <v>22600</v>
      </c>
      <c r="M591" s="43">
        <f t="shared" si="186"/>
        <v>2865.8300000000017</v>
      </c>
      <c r="N591" s="38">
        <f t="shared" si="184"/>
        <v>0.12680663716814178</v>
      </c>
      <c r="O591" s="43">
        <f>K591-K590</f>
        <v>0</v>
      </c>
      <c r="P591" s="38">
        <f>K591/K590-1</f>
        <v>0</v>
      </c>
      <c r="R591" s="37">
        <v>44678</v>
      </c>
      <c r="S591" s="103"/>
      <c r="T591" s="101"/>
      <c r="U591" s="100"/>
      <c r="V591" s="102"/>
      <c r="W591" s="100"/>
      <c r="X591" s="102"/>
      <c r="Z591" s="37">
        <v>44678</v>
      </c>
      <c r="AA591" s="3">
        <f t="shared" si="183"/>
        <v>86254.99</v>
      </c>
      <c r="AB591" s="43">
        <f>D591+L591</f>
        <v>68550.739999999991</v>
      </c>
      <c r="AC591" s="3">
        <f t="shared" si="171"/>
        <v>17704.250000000007</v>
      </c>
      <c r="AD591" s="38">
        <f t="shared" si="185"/>
        <v>0.2582648998391559</v>
      </c>
      <c r="AE591" s="3">
        <f>AA591-AA590</f>
        <v>0</v>
      </c>
      <c r="AF591" s="38">
        <f>(AA591)/AA590-1</f>
        <v>0</v>
      </c>
    </row>
    <row r="592" spans="1:32" x14ac:dyDescent="0.45">
      <c r="A592" s="37">
        <v>44679</v>
      </c>
      <c r="B592" s="3">
        <v>62822.6</v>
      </c>
      <c r="C592" s="3">
        <v>47325.15</v>
      </c>
      <c r="D592" s="3">
        <v>45950.74</v>
      </c>
      <c r="E592" s="3">
        <f t="shared" si="181"/>
        <v>16871.86</v>
      </c>
      <c r="F592" s="38">
        <f t="shared" si="182"/>
        <v>0.36717275935055671</v>
      </c>
      <c r="G592" s="41">
        <f t="shared" si="187"/>
        <v>2033.4399999999951</v>
      </c>
      <c r="H592" s="38">
        <f t="shared" si="188"/>
        <v>3.345070074993628E-2</v>
      </c>
      <c r="J592" s="37">
        <v>44679</v>
      </c>
      <c r="K592" s="3">
        <v>26317.06</v>
      </c>
      <c r="L592" s="58">
        <v>22600</v>
      </c>
      <c r="M592" s="43">
        <f t="shared" si="186"/>
        <v>3717.0600000000013</v>
      </c>
      <c r="N592" s="38">
        <f t="shared" si="184"/>
        <v>0.16447168141592927</v>
      </c>
      <c r="O592" s="43">
        <f>K592-K591</f>
        <v>851.22999999999956</v>
      </c>
      <c r="P592" s="38">
        <f>K592/K591-1</f>
        <v>3.3426359949783713E-2</v>
      </c>
      <c r="R592" s="37">
        <v>44679</v>
      </c>
      <c r="S592" s="103"/>
      <c r="T592" s="101"/>
      <c r="U592" s="100"/>
      <c r="V592" s="102"/>
      <c r="W592" s="100"/>
      <c r="X592" s="102"/>
      <c r="Z592" s="37">
        <v>44679</v>
      </c>
      <c r="AA592" s="3">
        <f t="shared" si="183"/>
        <v>89139.66</v>
      </c>
      <c r="AB592" s="43">
        <f>D592+L592</f>
        <v>68550.739999999991</v>
      </c>
      <c r="AC592" s="3">
        <f t="shared" si="171"/>
        <v>20588.920000000002</v>
      </c>
      <c r="AD592" s="38">
        <f t="shared" si="185"/>
        <v>0.3003457001339449</v>
      </c>
      <c r="AE592" s="3">
        <f>AA592-AA591</f>
        <v>2884.6699999999983</v>
      </c>
      <c r="AF592" s="38">
        <f>(AA592)/AA591-1</f>
        <v>3.344351439841331E-2</v>
      </c>
    </row>
    <row r="593" spans="1:32" x14ac:dyDescent="0.45">
      <c r="A593" s="37">
        <v>44680</v>
      </c>
      <c r="B593" s="3">
        <v>60224.65</v>
      </c>
      <c r="C593" s="3">
        <v>47325.15</v>
      </c>
      <c r="D593" s="3">
        <v>45950.74</v>
      </c>
      <c r="E593" s="3">
        <f t="shared" si="181"/>
        <v>14273.910000000003</v>
      </c>
      <c r="F593" s="38">
        <f t="shared" si="182"/>
        <v>0.31063504091555449</v>
      </c>
      <c r="G593" s="41">
        <f t="shared" si="187"/>
        <v>-2597.9499999999971</v>
      </c>
      <c r="H593" s="38">
        <f t="shared" si="188"/>
        <v>-4.1353748491784748E-2</v>
      </c>
      <c r="J593" s="37">
        <v>44680</v>
      </c>
      <c r="K593" s="3">
        <v>25228.18</v>
      </c>
      <c r="L593" s="58">
        <v>22600</v>
      </c>
      <c r="M593" s="43">
        <f t="shared" si="186"/>
        <v>2628.1800000000003</v>
      </c>
      <c r="N593" s="38">
        <f t="shared" si="184"/>
        <v>0.11629115044247795</v>
      </c>
      <c r="O593" s="43">
        <f>K593-K592</f>
        <v>-1088.880000000001</v>
      </c>
      <c r="P593" s="38">
        <f>K593/K592-1</f>
        <v>-4.1375442393641326E-2</v>
      </c>
      <c r="R593" s="37">
        <v>44680</v>
      </c>
      <c r="S593" s="103"/>
      <c r="T593" s="101"/>
      <c r="U593" s="100"/>
      <c r="V593" s="102"/>
      <c r="W593" s="100"/>
      <c r="X593" s="102"/>
      <c r="Z593" s="37">
        <v>44680</v>
      </c>
      <c r="AA593" s="3">
        <f t="shared" si="183"/>
        <v>85452.83</v>
      </c>
      <c r="AB593" s="43">
        <f>D593+L593</f>
        <v>68550.739999999991</v>
      </c>
      <c r="AC593" s="3">
        <f t="shared" si="171"/>
        <v>16902.090000000004</v>
      </c>
      <c r="AD593" s="38">
        <f t="shared" si="185"/>
        <v>0.24656320267294007</v>
      </c>
      <c r="AE593" s="3">
        <f>AA593-AA592</f>
        <v>-3686.8300000000017</v>
      </c>
      <c r="AF593" s="38">
        <f>(AA593)/AA592-1</f>
        <v>-4.1360153269599631E-2</v>
      </c>
    </row>
    <row r="594" spans="1:32" x14ac:dyDescent="0.45">
      <c r="A594" s="37">
        <v>44683</v>
      </c>
      <c r="B594" s="3">
        <v>61646.46</v>
      </c>
      <c r="C594" s="47">
        <f>C593+250</f>
        <v>47575.15</v>
      </c>
      <c r="D594" s="47">
        <f>D593+250</f>
        <v>46200.74</v>
      </c>
      <c r="E594" s="47">
        <f t="shared" si="181"/>
        <v>15445.720000000001</v>
      </c>
      <c r="F594" s="38">
        <f t="shared" si="182"/>
        <v>0.33431758885247298</v>
      </c>
      <c r="G594" s="49">
        <f>B594-B593-250</f>
        <v>1171.8099999999977</v>
      </c>
      <c r="H594" s="48">
        <f>(B594-250)/B593-1</f>
        <v>1.9457315235538841E-2</v>
      </c>
      <c r="J594" s="37">
        <v>44683</v>
      </c>
      <c r="K594" s="3">
        <v>25717.27</v>
      </c>
      <c r="L594" s="58">
        <v>22600</v>
      </c>
      <c r="M594" s="43">
        <f t="shared" si="186"/>
        <v>3117.2700000000004</v>
      </c>
      <c r="N594" s="38">
        <f t="shared" si="184"/>
        <v>0.13793230088495578</v>
      </c>
      <c r="O594" s="43">
        <f>K594-K593</f>
        <v>489.09000000000015</v>
      </c>
      <c r="P594" s="38">
        <f>K594/K593-1</f>
        <v>1.9386654130420844E-2</v>
      </c>
      <c r="R594" s="37">
        <v>44683</v>
      </c>
      <c r="S594" s="103"/>
      <c r="T594" s="101"/>
      <c r="U594" s="100"/>
      <c r="V594" s="102"/>
      <c r="W594" s="100"/>
      <c r="X594" s="102"/>
      <c r="Z594" s="37">
        <v>44683</v>
      </c>
      <c r="AA594" s="3">
        <f t="shared" si="183"/>
        <v>87363.73</v>
      </c>
      <c r="AB594" s="91">
        <f>D594+L594</f>
        <v>68800.739999999991</v>
      </c>
      <c r="AC594" s="3">
        <f t="shared" si="171"/>
        <v>18562.990000000002</v>
      </c>
      <c r="AD594" s="38">
        <f t="shared" si="185"/>
        <v>0.26980799915814879</v>
      </c>
      <c r="AE594" s="47">
        <f>AA594-AA593-250</f>
        <v>1660.8999999999942</v>
      </c>
      <c r="AF594" s="48">
        <f>(AA594-250)/AA593-1</f>
        <v>1.9436454006262815E-2</v>
      </c>
    </row>
    <row r="595" spans="1:32" x14ac:dyDescent="0.45">
      <c r="A595" s="37">
        <v>44684</v>
      </c>
      <c r="B595" s="3">
        <v>61509.83</v>
      </c>
      <c r="C595" s="3">
        <v>47575.15</v>
      </c>
      <c r="D595" s="3">
        <v>46200.74</v>
      </c>
      <c r="E595" s="3">
        <f t="shared" si="181"/>
        <v>15309.090000000004</v>
      </c>
      <c r="F595" s="38">
        <f t="shared" si="182"/>
        <v>0.33136027691331371</v>
      </c>
      <c r="G595" s="41">
        <f t="shared" ref="G595:G603" si="189">B595-B594</f>
        <v>-136.62999999999738</v>
      </c>
      <c r="H595" s="38">
        <f t="shared" ref="H595:H603" si="190">(B595)/B594-1</f>
        <v>-2.2163478649057655E-3</v>
      </c>
      <c r="J595" s="37">
        <v>44684</v>
      </c>
      <c r="K595" s="3">
        <v>25659.75</v>
      </c>
      <c r="L595" s="58">
        <v>22600</v>
      </c>
      <c r="M595" s="43">
        <f t="shared" si="186"/>
        <v>3059.75</v>
      </c>
      <c r="N595" s="38">
        <f t="shared" si="184"/>
        <v>0.13538716814159302</v>
      </c>
      <c r="O595" s="43">
        <f>K595-K594</f>
        <v>-57.520000000000437</v>
      </c>
      <c r="P595" s="38">
        <f>K595/K594-1</f>
        <v>-2.2366293156310668E-3</v>
      </c>
      <c r="R595" s="37">
        <v>44684</v>
      </c>
      <c r="S595" s="103"/>
      <c r="T595" s="101"/>
      <c r="U595" s="100"/>
      <c r="V595" s="102"/>
      <c r="W595" s="100"/>
      <c r="X595" s="102"/>
      <c r="Z595" s="37">
        <v>44684</v>
      </c>
      <c r="AA595" s="3">
        <f t="shared" si="183"/>
        <v>87169.58</v>
      </c>
      <c r="AB595" s="43">
        <f>D595+L595</f>
        <v>68800.739999999991</v>
      </c>
      <c r="AC595" s="3">
        <f t="shared" si="171"/>
        <v>18368.840000000004</v>
      </c>
      <c r="AD595" s="38">
        <f t="shared" si="185"/>
        <v>0.2669860818357479</v>
      </c>
      <c r="AE595" s="3">
        <f>AA595-AA594</f>
        <v>-194.14999999999418</v>
      </c>
      <c r="AF595" s="38">
        <f>(AA595)/AA594-1</f>
        <v>-2.2223181175986539E-3</v>
      </c>
    </row>
    <row r="596" spans="1:32" x14ac:dyDescent="0.45">
      <c r="A596" s="37">
        <v>44685</v>
      </c>
      <c r="B596" s="3">
        <v>63122.58</v>
      </c>
      <c r="C596" s="3">
        <v>47575.15</v>
      </c>
      <c r="D596" s="3">
        <v>46200.74</v>
      </c>
      <c r="E596" s="3">
        <f t="shared" si="181"/>
        <v>16921.840000000004</v>
      </c>
      <c r="F596" s="38">
        <f t="shared" si="182"/>
        <v>0.36626772644767169</v>
      </c>
      <c r="G596" s="41">
        <f t="shared" si="189"/>
        <v>1612.75</v>
      </c>
      <c r="H596" s="38">
        <f t="shared" si="190"/>
        <v>2.6219386397263733E-2</v>
      </c>
      <c r="J596" s="37">
        <v>44685</v>
      </c>
      <c r="K596" s="3">
        <v>26531.84</v>
      </c>
      <c r="L596" s="57">
        <f>L595+200</f>
        <v>22800</v>
      </c>
      <c r="M596" s="43">
        <f t="shared" si="186"/>
        <v>3731.84</v>
      </c>
      <c r="N596" s="38">
        <f t="shared" si="184"/>
        <v>0.16367719298245609</v>
      </c>
      <c r="O596" s="50">
        <f>K596-K595-200</f>
        <v>672.09000000000015</v>
      </c>
      <c r="P596" s="51">
        <f>(K596-200)/K595-1</f>
        <v>2.6192383012305198E-2</v>
      </c>
      <c r="R596" s="37">
        <v>44685</v>
      </c>
      <c r="S596" s="103"/>
      <c r="T596" s="101"/>
      <c r="U596" s="100"/>
      <c r="V596" s="102"/>
      <c r="W596" s="100"/>
      <c r="X596" s="102"/>
      <c r="Z596" s="37">
        <v>44685</v>
      </c>
      <c r="AA596" s="3">
        <f t="shared" si="183"/>
        <v>89654.42</v>
      </c>
      <c r="AB596" s="50">
        <f>AB595+200</f>
        <v>69000.739999999991</v>
      </c>
      <c r="AC596" s="3">
        <f t="shared" si="171"/>
        <v>20653.680000000004</v>
      </c>
      <c r="AD596" s="38">
        <f t="shared" si="185"/>
        <v>0.29932548549479332</v>
      </c>
      <c r="AE596" s="50">
        <f>AA596-AA595-200</f>
        <v>2284.8399999999965</v>
      </c>
      <c r="AF596" s="51">
        <f>(AA596-200)/AA595-1</f>
        <v>2.6211437522126291E-2</v>
      </c>
    </row>
    <row r="597" spans="1:32" x14ac:dyDescent="0.45">
      <c r="A597" s="37">
        <v>44686</v>
      </c>
      <c r="B597" s="3">
        <v>60391.38</v>
      </c>
      <c r="C597" s="3">
        <v>47575.15</v>
      </c>
      <c r="D597" s="3">
        <v>46200.74</v>
      </c>
      <c r="E597" s="3">
        <f t="shared" si="181"/>
        <v>14190.64</v>
      </c>
      <c r="F597" s="38">
        <f t="shared" si="182"/>
        <v>0.30715179020942096</v>
      </c>
      <c r="G597" s="41">
        <f t="shared" si="189"/>
        <v>-2731.2000000000044</v>
      </c>
      <c r="H597" s="38">
        <f t="shared" si="190"/>
        <v>-4.326819341034549E-2</v>
      </c>
      <c r="J597" s="37">
        <v>44686</v>
      </c>
      <c r="K597" s="3">
        <v>25383.279999999999</v>
      </c>
      <c r="L597" s="58">
        <v>22800</v>
      </c>
      <c r="M597" s="43">
        <f t="shared" si="186"/>
        <v>2583.2799999999988</v>
      </c>
      <c r="N597" s="38">
        <f t="shared" si="184"/>
        <v>0.1133017543859649</v>
      </c>
      <c r="O597" s="43">
        <f>K597-K596</f>
        <v>-1148.5600000000013</v>
      </c>
      <c r="P597" s="38">
        <f>K597/K596-1</f>
        <v>-4.3289873600926287E-2</v>
      </c>
      <c r="R597" s="37">
        <v>44686</v>
      </c>
      <c r="S597" s="103"/>
      <c r="T597" s="101"/>
      <c r="U597" s="100"/>
      <c r="V597" s="102"/>
      <c r="W597" s="100"/>
      <c r="X597" s="102"/>
      <c r="Z597" s="37">
        <v>44686</v>
      </c>
      <c r="AA597" s="3">
        <f t="shared" si="183"/>
        <v>85774.66</v>
      </c>
      <c r="AB597" s="43">
        <f>D597+L597</f>
        <v>69000.739999999991</v>
      </c>
      <c r="AC597" s="3">
        <f t="shared" si="171"/>
        <v>16773.919999999998</v>
      </c>
      <c r="AD597" s="38">
        <f t="shared" si="185"/>
        <v>0.24309768272050447</v>
      </c>
      <c r="AE597" s="3">
        <f>AA597-AA596</f>
        <v>-3879.7599999999948</v>
      </c>
      <c r="AF597" s="38">
        <f>(AA597)/AA596-1</f>
        <v>-4.3274609327682789E-2</v>
      </c>
    </row>
    <row r="598" spans="1:32" x14ac:dyDescent="0.45">
      <c r="A598" s="37">
        <v>44687</v>
      </c>
      <c r="B598" s="3">
        <v>59915.92</v>
      </c>
      <c r="C598" s="3">
        <v>47575.15</v>
      </c>
      <c r="D598" s="3">
        <v>46200.74</v>
      </c>
      <c r="E598" s="3">
        <f t="shared" si="181"/>
        <v>13715.18</v>
      </c>
      <c r="F598" s="38">
        <f t="shared" si="182"/>
        <v>0.29686061305511569</v>
      </c>
      <c r="G598" s="41">
        <f t="shared" si="189"/>
        <v>-475.45999999999913</v>
      </c>
      <c r="H598" s="38">
        <f t="shared" si="190"/>
        <v>-7.8729778985013876E-3</v>
      </c>
      <c r="J598" s="37">
        <v>44687</v>
      </c>
      <c r="K598" s="3">
        <v>25182.9</v>
      </c>
      <c r="L598" s="58">
        <v>22800</v>
      </c>
      <c r="M598" s="43">
        <f t="shared" si="186"/>
        <v>2382.9000000000015</v>
      </c>
      <c r="N598" s="38">
        <f t="shared" si="184"/>
        <v>0.10451315789473692</v>
      </c>
      <c r="O598" s="43">
        <f>K598-K597</f>
        <v>-200.37999999999738</v>
      </c>
      <c r="P598" s="38">
        <f>K598/K597-1</f>
        <v>-7.8941728570932623E-3</v>
      </c>
      <c r="R598" s="37">
        <v>44687</v>
      </c>
      <c r="S598" s="103"/>
      <c r="T598" s="101"/>
      <c r="U598" s="100"/>
      <c r="V598" s="102"/>
      <c r="W598" s="100"/>
      <c r="X598" s="102"/>
      <c r="Z598" s="37">
        <v>44687</v>
      </c>
      <c r="AA598" s="3">
        <f t="shared" si="183"/>
        <v>85098.82</v>
      </c>
      <c r="AB598" s="43">
        <f>D598+L598</f>
        <v>69000.739999999991</v>
      </c>
      <c r="AC598" s="3">
        <f t="shared" si="171"/>
        <v>16098.080000000002</v>
      </c>
      <c r="AD598" s="38">
        <f t="shared" si="185"/>
        <v>0.23330300515617686</v>
      </c>
      <c r="AE598" s="3">
        <f>AA598-AA597</f>
        <v>-675.83999999999651</v>
      </c>
      <c r="AF598" s="38">
        <f>(AA598)/AA597-1</f>
        <v>-7.8792501188579278E-3</v>
      </c>
    </row>
    <row r="599" spans="1:32" x14ac:dyDescent="0.45">
      <c r="A599" s="37">
        <v>44690</v>
      </c>
      <c r="B599" s="3">
        <v>58066.99</v>
      </c>
      <c r="C599" s="3">
        <v>47575.15</v>
      </c>
      <c r="D599" s="3">
        <v>46200.74</v>
      </c>
      <c r="E599" s="3">
        <f t="shared" si="181"/>
        <v>11866.25</v>
      </c>
      <c r="F599" s="38">
        <f t="shared" si="182"/>
        <v>0.25684112418978566</v>
      </c>
      <c r="G599" s="41">
        <f t="shared" si="189"/>
        <v>-1848.9300000000003</v>
      </c>
      <c r="H599" s="38">
        <f t="shared" si="190"/>
        <v>-3.0858743385731247E-2</v>
      </c>
      <c r="J599" s="37">
        <v>44690</v>
      </c>
      <c r="K599" s="3">
        <v>24404.05</v>
      </c>
      <c r="L599" s="58">
        <v>22800</v>
      </c>
      <c r="M599" s="43">
        <f t="shared" si="186"/>
        <v>1604.0499999999993</v>
      </c>
      <c r="N599" s="38">
        <f t="shared" si="184"/>
        <v>7.0353070175438459E-2</v>
      </c>
      <c r="O599" s="43">
        <f>K599-K598</f>
        <v>-778.85000000000218</v>
      </c>
      <c r="P599" s="38">
        <f>K599/K598-1</f>
        <v>-3.0927732707511923E-2</v>
      </c>
      <c r="R599" s="37">
        <v>44690</v>
      </c>
      <c r="S599" s="103"/>
      <c r="T599" s="101"/>
      <c r="U599" s="100"/>
      <c r="V599" s="102"/>
      <c r="W599" s="100"/>
      <c r="X599" s="102"/>
      <c r="Z599" s="37">
        <v>44690</v>
      </c>
      <c r="AA599" s="3">
        <f t="shared" si="183"/>
        <v>82471.039999999994</v>
      </c>
      <c r="AB599" s="43">
        <f>D599+L599</f>
        <v>69000.739999999991</v>
      </c>
      <c r="AC599" s="3">
        <f t="shared" si="171"/>
        <v>13470.3</v>
      </c>
      <c r="AD599" s="38">
        <f t="shared" si="185"/>
        <v>0.19521964547046888</v>
      </c>
      <c r="AE599" s="3">
        <f>AA599-AA598</f>
        <v>-2627.7800000000134</v>
      </c>
      <c r="AF599" s="38">
        <f>(AA599)/AA598-1</f>
        <v>-3.0879159076471541E-2</v>
      </c>
    </row>
    <row r="600" spans="1:32" x14ac:dyDescent="0.45">
      <c r="A600" s="37">
        <v>44691</v>
      </c>
      <c r="B600" s="3">
        <v>58896.26</v>
      </c>
      <c r="C600" s="3">
        <v>47575.15</v>
      </c>
      <c r="D600" s="3">
        <v>46200.74</v>
      </c>
      <c r="E600" s="3">
        <f t="shared" si="181"/>
        <v>12695.520000000004</v>
      </c>
      <c r="F600" s="38">
        <f t="shared" si="182"/>
        <v>0.27479040379006925</v>
      </c>
      <c r="G600" s="41">
        <f t="shared" si="189"/>
        <v>829.27000000000407</v>
      </c>
      <c r="H600" s="38">
        <f t="shared" si="190"/>
        <v>1.4281263761045659E-2</v>
      </c>
      <c r="J600" s="37">
        <v>44691</v>
      </c>
      <c r="K600" s="3">
        <v>24752.05</v>
      </c>
      <c r="L600" s="58">
        <v>22800</v>
      </c>
      <c r="M600" s="43">
        <f t="shared" si="186"/>
        <v>1952.0499999999993</v>
      </c>
      <c r="N600" s="38">
        <f t="shared" si="184"/>
        <v>8.5616228070175326E-2</v>
      </c>
      <c r="O600" s="43">
        <f>K600-K599</f>
        <v>348</v>
      </c>
      <c r="P600" s="38">
        <f>K600/K599-1</f>
        <v>1.4259928167660751E-2</v>
      </c>
      <c r="R600" s="37">
        <v>44691</v>
      </c>
      <c r="S600" s="103"/>
      <c r="T600" s="101"/>
      <c r="U600" s="100"/>
      <c r="V600" s="102"/>
      <c r="W600" s="100"/>
      <c r="X600" s="102"/>
      <c r="Z600" s="37">
        <v>44691</v>
      </c>
      <c r="AA600" s="3">
        <f t="shared" si="183"/>
        <v>83648.31</v>
      </c>
      <c r="AB600" s="43">
        <f>D600+L600</f>
        <v>69000.739999999991</v>
      </c>
      <c r="AC600" s="3">
        <f t="shared" si="171"/>
        <v>14647.570000000003</v>
      </c>
      <c r="AD600" s="38">
        <f t="shared" si="185"/>
        <v>0.21228134654787767</v>
      </c>
      <c r="AE600" s="3">
        <f>AA600-AA599</f>
        <v>1177.2700000000041</v>
      </c>
      <c r="AF600" s="38">
        <f>(AA600)/AA599-1</f>
        <v>1.4274950334080883E-2</v>
      </c>
    </row>
    <row r="601" spans="1:32" x14ac:dyDescent="0.45">
      <c r="A601" s="37">
        <v>44692</v>
      </c>
      <c r="B601" s="3">
        <v>56981.32</v>
      </c>
      <c r="C601" s="3">
        <v>47575.15</v>
      </c>
      <c r="D601" s="3">
        <v>46200.74</v>
      </c>
      <c r="E601" s="3">
        <f t="shared" si="181"/>
        <v>10780.580000000002</v>
      </c>
      <c r="F601" s="38">
        <f t="shared" si="182"/>
        <v>0.23334214993093183</v>
      </c>
      <c r="G601" s="41">
        <f t="shared" si="189"/>
        <v>-1914.9400000000023</v>
      </c>
      <c r="H601" s="38">
        <f t="shared" si="190"/>
        <v>-3.2513779312981828E-2</v>
      </c>
      <c r="J601" s="37">
        <v>44692</v>
      </c>
      <c r="K601" s="3">
        <v>24096.77</v>
      </c>
      <c r="L601" s="57">
        <f>L600+150</f>
        <v>22950</v>
      </c>
      <c r="M601" s="43">
        <f t="shared" si="186"/>
        <v>1146.7700000000004</v>
      </c>
      <c r="N601" s="38">
        <f t="shared" si="184"/>
        <v>4.9968191721132982E-2</v>
      </c>
      <c r="O601" s="50">
        <f>K601-K600-150</f>
        <v>-805.27999999999884</v>
      </c>
      <c r="P601" s="51">
        <f>(K601-150)/K600-1</f>
        <v>-3.253387093190252E-2</v>
      </c>
      <c r="R601" s="37">
        <v>44692</v>
      </c>
      <c r="S601" s="103"/>
      <c r="T601" s="101"/>
      <c r="U601" s="100"/>
      <c r="V601" s="102"/>
      <c r="W601" s="100"/>
      <c r="X601" s="102"/>
      <c r="Z601" s="37">
        <v>44692</v>
      </c>
      <c r="AA601" s="3">
        <f t="shared" si="183"/>
        <v>81078.09</v>
      </c>
      <c r="AB601" s="50">
        <f>AB600+150</f>
        <v>69150.739999999991</v>
      </c>
      <c r="AC601" s="3">
        <f t="shared" si="171"/>
        <v>11927.350000000002</v>
      </c>
      <c r="AD601" s="38">
        <f t="shared" si="185"/>
        <v>0.17248333134251359</v>
      </c>
      <c r="AE601" s="50">
        <f>AA601-AA600-150</f>
        <v>-2720.2200000000012</v>
      </c>
      <c r="AF601" s="51">
        <f>(AA601-150)/AA600-1</f>
        <v>-3.2519724546736239E-2</v>
      </c>
    </row>
    <row r="602" spans="1:32" x14ac:dyDescent="0.45">
      <c r="A602" s="37">
        <v>44693</v>
      </c>
      <c r="B602" s="3">
        <v>57078.66</v>
      </c>
      <c r="C602" s="3">
        <v>47575.15</v>
      </c>
      <c r="D602" s="3">
        <v>46200.74</v>
      </c>
      <c r="E602" s="3">
        <f t="shared" si="181"/>
        <v>10877.920000000006</v>
      </c>
      <c r="F602" s="38">
        <f t="shared" si="182"/>
        <v>0.23544904259109289</v>
      </c>
      <c r="G602" s="41">
        <f t="shared" si="189"/>
        <v>97.340000000003783</v>
      </c>
      <c r="H602" s="38">
        <f t="shared" si="190"/>
        <v>1.7082791342848402E-3</v>
      </c>
      <c r="J602" s="37">
        <v>44693</v>
      </c>
      <c r="K602" s="3">
        <v>24137.35</v>
      </c>
      <c r="L602" s="58">
        <v>22950</v>
      </c>
      <c r="M602" s="43">
        <f t="shared" si="186"/>
        <v>1187.3499999999985</v>
      </c>
      <c r="N602" s="38">
        <f t="shared" si="184"/>
        <v>5.1736383442265721E-2</v>
      </c>
      <c r="O602" s="43">
        <f>K602-K601</f>
        <v>40.579999999998108</v>
      </c>
      <c r="P602" s="38">
        <f>K602/K601-1</f>
        <v>1.684043131091828E-3</v>
      </c>
      <c r="R602" s="37">
        <v>44693</v>
      </c>
      <c r="S602" s="103"/>
      <c r="T602" s="101"/>
      <c r="U602" s="100"/>
      <c r="V602" s="102"/>
      <c r="W602" s="100"/>
      <c r="X602" s="102"/>
      <c r="Z602" s="37">
        <v>44693</v>
      </c>
      <c r="AA602" s="3">
        <f t="shared" si="183"/>
        <v>81216.010000000009</v>
      </c>
      <c r="AB602" s="43">
        <f>D602+L602</f>
        <v>69150.739999999991</v>
      </c>
      <c r="AC602" s="3">
        <f t="shared" si="171"/>
        <v>12065.270000000004</v>
      </c>
      <c r="AD602" s="38">
        <f t="shared" si="185"/>
        <v>0.17447781469872958</v>
      </c>
      <c r="AE602" s="3">
        <f>AA602-AA601</f>
        <v>137.92000000001281</v>
      </c>
      <c r="AF602" s="38">
        <f>(AA602)/AA601-1</f>
        <v>1.7010760860303176E-3</v>
      </c>
    </row>
    <row r="603" spans="1:32" x14ac:dyDescent="0.45">
      <c r="A603" s="37">
        <v>44694</v>
      </c>
      <c r="B603" s="3">
        <v>58644.92</v>
      </c>
      <c r="C603" s="3">
        <v>47575.15</v>
      </c>
      <c r="D603" s="3">
        <v>46200.74</v>
      </c>
      <c r="E603" s="3">
        <f t="shared" si="181"/>
        <v>12444.18</v>
      </c>
      <c r="F603" s="38">
        <f t="shared" si="182"/>
        <v>0.26935023118677326</v>
      </c>
      <c r="G603" s="41">
        <f t="shared" si="189"/>
        <v>1566.2599999999948</v>
      </c>
      <c r="H603" s="38">
        <f t="shared" si="190"/>
        <v>2.7440377892543388E-2</v>
      </c>
      <c r="J603" s="37">
        <v>44694</v>
      </c>
      <c r="K603" s="3">
        <v>24799.14</v>
      </c>
      <c r="L603" s="58">
        <v>22950</v>
      </c>
      <c r="M603" s="43">
        <f t="shared" si="186"/>
        <v>1849.1399999999994</v>
      </c>
      <c r="N603" s="38">
        <f t="shared" si="184"/>
        <v>8.0572549019607864E-2</v>
      </c>
      <c r="O603" s="43">
        <f>K603-K602</f>
        <v>661.79000000000087</v>
      </c>
      <c r="P603" s="38">
        <f>K603/K602-1</f>
        <v>2.7417674268302106E-2</v>
      </c>
      <c r="R603" s="37">
        <v>44694</v>
      </c>
      <c r="S603" s="103"/>
      <c r="T603" s="101"/>
      <c r="U603" s="100"/>
      <c r="V603" s="102"/>
      <c r="W603" s="100"/>
      <c r="X603" s="102"/>
      <c r="Z603" s="37">
        <v>44694</v>
      </c>
      <c r="AA603" s="3">
        <f t="shared" si="183"/>
        <v>83444.06</v>
      </c>
      <c r="AB603" s="43">
        <f>D603+L603</f>
        <v>69150.739999999991</v>
      </c>
      <c r="AC603" s="3">
        <f t="shared" si="171"/>
        <v>14293.32</v>
      </c>
      <c r="AD603" s="38">
        <f t="shared" si="185"/>
        <v>0.20669800496711987</v>
      </c>
      <c r="AE603" s="3">
        <f>AA603-AA602</f>
        <v>2228.0499999999884</v>
      </c>
      <c r="AF603" s="38">
        <f>(AA603)/AA602-1</f>
        <v>2.7433630388884911E-2</v>
      </c>
    </row>
    <row r="604" spans="1:32" x14ac:dyDescent="0.45">
      <c r="A604" s="37">
        <v>44697</v>
      </c>
      <c r="B604" s="3">
        <v>57895.8</v>
      </c>
      <c r="C604" s="47">
        <f>C603+250</f>
        <v>47825.15</v>
      </c>
      <c r="D604" s="47">
        <f>D603+250</f>
        <v>46450.74</v>
      </c>
      <c r="E604" s="47">
        <f t="shared" si="181"/>
        <v>11445.060000000005</v>
      </c>
      <c r="F604" s="38">
        <f t="shared" si="182"/>
        <v>0.24639133843723493</v>
      </c>
      <c r="G604" s="49">
        <f>B604-B603-250</f>
        <v>-999.11999999999534</v>
      </c>
      <c r="H604" s="48">
        <f>(B604-250)/B603-1</f>
        <v>-1.7036769766247351E-2</v>
      </c>
      <c r="J604" s="37">
        <v>44697</v>
      </c>
      <c r="K604" s="3">
        <v>24374.92</v>
      </c>
      <c r="L604" s="58">
        <v>22950</v>
      </c>
      <c r="M604" s="43">
        <f t="shared" si="186"/>
        <v>1424.9199999999983</v>
      </c>
      <c r="N604" s="38">
        <f t="shared" si="184"/>
        <v>6.2088017429193787E-2</v>
      </c>
      <c r="O604" s="43">
        <f>K604-K603</f>
        <v>-424.22000000000116</v>
      </c>
      <c r="P604" s="38">
        <f>K604/K603-1</f>
        <v>-1.710623836149161E-2</v>
      </c>
      <c r="R604" s="37">
        <v>44697</v>
      </c>
      <c r="S604" s="103"/>
      <c r="T604" s="101"/>
      <c r="U604" s="100"/>
      <c r="V604" s="102"/>
      <c r="W604" s="100"/>
      <c r="X604" s="102"/>
      <c r="Z604" s="37">
        <v>44697</v>
      </c>
      <c r="AA604" s="3">
        <f t="shared" si="183"/>
        <v>82270.720000000001</v>
      </c>
      <c r="AB604" s="91">
        <f>D604+L604</f>
        <v>69400.739999999991</v>
      </c>
      <c r="AC604" s="3">
        <f t="shared" ref="AC604:AC667" si="191">E604+M604</f>
        <v>12869.980000000003</v>
      </c>
      <c r="AD604" s="38">
        <f t="shared" si="185"/>
        <v>0.18544442033327035</v>
      </c>
      <c r="AE604" s="47">
        <f>AA604-AA603-250</f>
        <v>-1423.3399999999965</v>
      </c>
      <c r="AF604" s="48">
        <f>(AA604-250)/AA603-1</f>
        <v>-1.7057415470915438E-2</v>
      </c>
    </row>
    <row r="605" spans="1:32" x14ac:dyDescent="0.45">
      <c r="A605" s="37">
        <v>44698</v>
      </c>
      <c r="B605" s="3">
        <v>59266.2</v>
      </c>
      <c r="C605" s="3">
        <v>47825.15</v>
      </c>
      <c r="D605" s="3">
        <v>46450.74</v>
      </c>
      <c r="E605" s="3">
        <f t="shared" si="181"/>
        <v>12815.46</v>
      </c>
      <c r="F605" s="38">
        <f t="shared" si="182"/>
        <v>0.27589355949980554</v>
      </c>
      <c r="G605" s="41">
        <f t="shared" ref="G605:G615" si="192">B605-B604</f>
        <v>1370.3999999999942</v>
      </c>
      <c r="H605" s="38">
        <f t="shared" ref="H605:H615" si="193">(B605)/B604-1</f>
        <v>2.3670110785238174E-2</v>
      </c>
      <c r="J605" s="37">
        <v>44698</v>
      </c>
      <c r="K605" s="3">
        <v>24951.33</v>
      </c>
      <c r="L605" s="58">
        <v>22950</v>
      </c>
      <c r="M605" s="43">
        <f t="shared" si="186"/>
        <v>2001.3300000000017</v>
      </c>
      <c r="N605" s="38">
        <f t="shared" si="184"/>
        <v>8.7203921568627552E-2</v>
      </c>
      <c r="O605" s="43">
        <f>K605-K604</f>
        <v>576.41000000000349</v>
      </c>
      <c r="P605" s="38">
        <f>K605/K604-1</f>
        <v>2.3647667356446744E-2</v>
      </c>
      <c r="R605" s="37">
        <v>44698</v>
      </c>
      <c r="S605" s="103"/>
      <c r="T605" s="101"/>
      <c r="U605" s="100"/>
      <c r="V605" s="102"/>
      <c r="W605" s="100"/>
      <c r="X605" s="102"/>
      <c r="Z605" s="37">
        <v>44698</v>
      </c>
      <c r="AA605" s="3">
        <f t="shared" si="183"/>
        <v>84217.53</v>
      </c>
      <c r="AB605" s="43">
        <f>D605+L605</f>
        <v>69400.739999999991</v>
      </c>
      <c r="AC605" s="3">
        <f t="shared" si="191"/>
        <v>14816.79</v>
      </c>
      <c r="AD605" s="38">
        <f t="shared" si="185"/>
        <v>0.21349613851379701</v>
      </c>
      <c r="AE605" s="3">
        <f>AA605-AA604</f>
        <v>1946.8099999999977</v>
      </c>
      <c r="AF605" s="38">
        <f>(AA605)/AA604-1</f>
        <v>2.3663461314061607E-2</v>
      </c>
    </row>
    <row r="606" spans="1:32" x14ac:dyDescent="0.45">
      <c r="A606" s="37">
        <v>44699</v>
      </c>
      <c r="B606" s="3">
        <v>56560.22</v>
      </c>
      <c r="C606" s="3">
        <v>47825.15</v>
      </c>
      <c r="D606" s="3">
        <v>46450.74</v>
      </c>
      <c r="E606" s="3">
        <f t="shared" si="181"/>
        <v>10109.480000000003</v>
      </c>
      <c r="F606" s="38">
        <f t="shared" si="182"/>
        <v>0.21763872868333212</v>
      </c>
      <c r="G606" s="41">
        <f t="shared" si="192"/>
        <v>-2705.9799999999959</v>
      </c>
      <c r="H606" s="38">
        <f t="shared" si="193"/>
        <v>-4.5658064799160347E-2</v>
      </c>
      <c r="J606" s="37">
        <v>44699</v>
      </c>
      <c r="K606" s="3">
        <v>23961.49</v>
      </c>
      <c r="L606" s="57">
        <f>L605+150</f>
        <v>23100</v>
      </c>
      <c r="M606" s="43">
        <f t="shared" si="186"/>
        <v>861.4900000000016</v>
      </c>
      <c r="N606" s="38">
        <f t="shared" si="184"/>
        <v>3.7293939393939546E-2</v>
      </c>
      <c r="O606" s="50">
        <f>K606-K605-150</f>
        <v>-1139.8400000000001</v>
      </c>
      <c r="P606" s="51">
        <f>(K606-150)/K605-1</f>
        <v>-4.5682534758668125E-2</v>
      </c>
      <c r="R606" s="37">
        <v>44699</v>
      </c>
      <c r="S606" s="103"/>
      <c r="T606" s="101"/>
      <c r="U606" s="100"/>
      <c r="V606" s="102"/>
      <c r="W606" s="100"/>
      <c r="X606" s="102"/>
      <c r="Z606" s="37">
        <v>44699</v>
      </c>
      <c r="AA606" s="3">
        <f t="shared" si="183"/>
        <v>80521.710000000006</v>
      </c>
      <c r="AB606" s="50">
        <f>AB605+150</f>
        <v>69550.739999999991</v>
      </c>
      <c r="AC606" s="3">
        <f t="shared" si="191"/>
        <v>10970.970000000005</v>
      </c>
      <c r="AD606" s="38">
        <f t="shared" si="185"/>
        <v>0.15774052152428597</v>
      </c>
      <c r="AE606" s="50">
        <f>AA606-AA605-150</f>
        <v>-3845.8199999999924</v>
      </c>
      <c r="AF606" s="51">
        <f>(AA606-150)/AA605-1</f>
        <v>-4.5665314572868487E-2</v>
      </c>
    </row>
    <row r="607" spans="1:32" x14ac:dyDescent="0.45">
      <c r="A607" s="37">
        <v>44700</v>
      </c>
      <c r="B607" s="3">
        <v>55888.73</v>
      </c>
      <c r="C607" s="3">
        <v>47825.15</v>
      </c>
      <c r="D607" s="3">
        <v>46450.74</v>
      </c>
      <c r="E607" s="3">
        <f t="shared" si="181"/>
        <v>9437.9900000000052</v>
      </c>
      <c r="F607" s="38">
        <f t="shared" si="182"/>
        <v>0.20318276953176651</v>
      </c>
      <c r="G607" s="41">
        <f t="shared" si="192"/>
        <v>-671.48999999999796</v>
      </c>
      <c r="H607" s="38">
        <f t="shared" si="193"/>
        <v>-1.1872124966982089E-2</v>
      </c>
      <c r="J607" s="37">
        <v>44700</v>
      </c>
      <c r="K607" s="3">
        <v>23675.97</v>
      </c>
      <c r="L607" s="58">
        <v>23100</v>
      </c>
      <c r="M607" s="43">
        <f t="shared" si="186"/>
        <v>575.97000000000116</v>
      </c>
      <c r="N607" s="38">
        <f t="shared" si="184"/>
        <v>2.4933766233766308E-2</v>
      </c>
      <c r="O607" s="43">
        <f>K607-K606</f>
        <v>-285.52000000000044</v>
      </c>
      <c r="P607" s="38">
        <f>K607/K606-1</f>
        <v>-1.191578653915093E-2</v>
      </c>
      <c r="R607" s="37">
        <v>44700</v>
      </c>
      <c r="S607" s="103"/>
      <c r="T607" s="101"/>
      <c r="U607" s="100"/>
      <c r="V607" s="102"/>
      <c r="W607" s="100"/>
      <c r="X607" s="102"/>
      <c r="Z607" s="37">
        <v>44700</v>
      </c>
      <c r="AA607" s="3">
        <f t="shared" si="183"/>
        <v>79564.700000000012</v>
      </c>
      <c r="AB607" s="43">
        <f>D607+L607</f>
        <v>69550.739999999991</v>
      </c>
      <c r="AC607" s="3">
        <f t="shared" si="191"/>
        <v>10013.960000000006</v>
      </c>
      <c r="AD607" s="38">
        <f t="shared" si="185"/>
        <v>0.14398063917076964</v>
      </c>
      <c r="AE607" s="3">
        <f>AA607-AA606</f>
        <v>-957.00999999999476</v>
      </c>
      <c r="AF607" s="38">
        <f>(AA607)/AA606-1</f>
        <v>-1.1885117690620284E-2</v>
      </c>
    </row>
    <row r="608" spans="1:32" x14ac:dyDescent="0.45">
      <c r="A608" s="37">
        <v>44701</v>
      </c>
      <c r="B608" s="3">
        <v>55888.73</v>
      </c>
      <c r="C608" s="3">
        <v>47825.15</v>
      </c>
      <c r="D608" s="3">
        <v>46450.74</v>
      </c>
      <c r="E608" s="3">
        <f t="shared" si="181"/>
        <v>9437.9900000000052</v>
      </c>
      <c r="F608" s="38">
        <f t="shared" si="182"/>
        <v>0.20318276953176651</v>
      </c>
      <c r="G608" s="41">
        <f t="shared" si="192"/>
        <v>0</v>
      </c>
      <c r="H608" s="38">
        <f t="shared" si="193"/>
        <v>0</v>
      </c>
      <c r="J608" s="37">
        <v>44701</v>
      </c>
      <c r="K608" s="3">
        <v>23675.97</v>
      </c>
      <c r="L608" s="58">
        <v>23100</v>
      </c>
      <c r="M608" s="43">
        <f t="shared" si="186"/>
        <v>575.97000000000116</v>
      </c>
      <c r="N608" s="38">
        <f t="shared" si="184"/>
        <v>2.4933766233766308E-2</v>
      </c>
      <c r="O608" s="43">
        <f>K608-K607</f>
        <v>0</v>
      </c>
      <c r="P608" s="38">
        <f>K608/K607-1</f>
        <v>0</v>
      </c>
      <c r="R608" s="37">
        <v>44701</v>
      </c>
      <c r="S608" s="103"/>
      <c r="T608" s="101"/>
      <c r="U608" s="100"/>
      <c r="V608" s="102"/>
      <c r="W608" s="100"/>
      <c r="X608" s="102"/>
      <c r="Z608" s="37">
        <v>44701</v>
      </c>
      <c r="AA608" s="3">
        <f t="shared" si="183"/>
        <v>79564.700000000012</v>
      </c>
      <c r="AB608" s="43">
        <f>D608+L608</f>
        <v>69550.739999999991</v>
      </c>
      <c r="AC608" s="3">
        <f t="shared" si="191"/>
        <v>10013.960000000006</v>
      </c>
      <c r="AD608" s="38">
        <f t="shared" si="185"/>
        <v>0.14398063917076964</v>
      </c>
      <c r="AE608" s="3">
        <f>AA608-AA607</f>
        <v>0</v>
      </c>
      <c r="AF608" s="38">
        <f>(AA608)/AA607-1</f>
        <v>0</v>
      </c>
    </row>
    <row r="609" spans="1:32" x14ac:dyDescent="0.45">
      <c r="A609" s="37">
        <v>44704</v>
      </c>
      <c r="B609" s="3">
        <v>55888.73</v>
      </c>
      <c r="C609" s="3">
        <v>47825.15</v>
      </c>
      <c r="D609" s="3">
        <v>46450.74</v>
      </c>
      <c r="E609" s="3">
        <f t="shared" si="181"/>
        <v>9437.9900000000052</v>
      </c>
      <c r="F609" s="38">
        <f t="shared" si="182"/>
        <v>0.20318276953176651</v>
      </c>
      <c r="G609" s="41">
        <f t="shared" si="192"/>
        <v>0</v>
      </c>
      <c r="H609" s="38">
        <f t="shared" si="193"/>
        <v>0</v>
      </c>
      <c r="J609" s="37">
        <v>44704</v>
      </c>
      <c r="K609" s="3">
        <v>23675.97</v>
      </c>
      <c r="L609" s="58">
        <v>23100</v>
      </c>
      <c r="M609" s="43">
        <f t="shared" si="186"/>
        <v>575.97000000000116</v>
      </c>
      <c r="N609" s="38">
        <f t="shared" si="184"/>
        <v>2.4933766233766308E-2</v>
      </c>
      <c r="O609" s="43">
        <f>K609-K608</f>
        <v>0</v>
      </c>
      <c r="P609" s="38">
        <f>K609/K608-1</f>
        <v>0</v>
      </c>
      <c r="R609" s="37">
        <v>44704</v>
      </c>
      <c r="S609" s="103"/>
      <c r="T609" s="101"/>
      <c r="U609" s="100"/>
      <c r="V609" s="102"/>
      <c r="W609" s="100"/>
      <c r="X609" s="102"/>
      <c r="Z609" s="37">
        <v>44704</v>
      </c>
      <c r="AA609" s="3">
        <f t="shared" si="183"/>
        <v>79564.700000000012</v>
      </c>
      <c r="AB609" s="43">
        <f>D609+L609</f>
        <v>69550.739999999991</v>
      </c>
      <c r="AC609" s="3">
        <f t="shared" si="191"/>
        <v>10013.960000000006</v>
      </c>
      <c r="AD609" s="38">
        <f t="shared" si="185"/>
        <v>0.14398063917076964</v>
      </c>
      <c r="AE609" s="3">
        <f>AA609-AA608</f>
        <v>0</v>
      </c>
      <c r="AF609" s="38">
        <f>(AA609)/AA608-1</f>
        <v>0</v>
      </c>
    </row>
    <row r="610" spans="1:32" x14ac:dyDescent="0.45">
      <c r="A610" s="37">
        <v>44705</v>
      </c>
      <c r="B610" s="3">
        <v>55494.61</v>
      </c>
      <c r="C610" s="3">
        <v>47825.15</v>
      </c>
      <c r="D610" s="3">
        <v>46450.74</v>
      </c>
      <c r="E610" s="3">
        <f t="shared" si="181"/>
        <v>9043.8700000000026</v>
      </c>
      <c r="F610" s="38">
        <f t="shared" si="182"/>
        <v>0.19469808231257457</v>
      </c>
      <c r="G610" s="41">
        <f t="shared" si="192"/>
        <v>-394.12000000000262</v>
      </c>
      <c r="H610" s="38">
        <f t="shared" si="193"/>
        <v>-7.0518689546175128E-3</v>
      </c>
      <c r="J610" s="37">
        <v>44705</v>
      </c>
      <c r="K610" s="3">
        <v>23506.82</v>
      </c>
      <c r="L610" s="58">
        <v>23100</v>
      </c>
      <c r="M610" s="43">
        <f t="shared" si="186"/>
        <v>406.81999999999971</v>
      </c>
      <c r="N610" s="38">
        <f t="shared" si="184"/>
        <v>1.76112554112553E-2</v>
      </c>
      <c r="O610" s="43">
        <f>K610-K609</f>
        <v>-169.15000000000146</v>
      </c>
      <c r="P610" s="38">
        <f>K610/K609-1</f>
        <v>-7.1443746549771925E-3</v>
      </c>
      <c r="R610" s="37">
        <v>44705</v>
      </c>
      <c r="S610" s="103"/>
      <c r="T610" s="101"/>
      <c r="U610" s="100"/>
      <c r="V610" s="102"/>
      <c r="W610" s="100"/>
      <c r="X610" s="102"/>
      <c r="Z610" s="37">
        <v>44705</v>
      </c>
      <c r="AA610" s="3">
        <f t="shared" si="183"/>
        <v>79001.429999999993</v>
      </c>
      <c r="AB610" s="43">
        <f>D610+L610</f>
        <v>69550.739999999991</v>
      </c>
      <c r="AC610" s="3">
        <f t="shared" si="191"/>
        <v>9450.6900000000023</v>
      </c>
      <c r="AD610" s="38">
        <f t="shared" si="185"/>
        <v>0.13588194748179538</v>
      </c>
      <c r="AE610" s="3">
        <f>AA610-AA609</f>
        <v>-563.27000000001863</v>
      </c>
      <c r="AF610" s="38">
        <f>(AA610)/AA609-1</f>
        <v>-7.0793957621912984E-3</v>
      </c>
    </row>
    <row r="611" spans="1:32" x14ac:dyDescent="0.45">
      <c r="A611" s="37">
        <v>44706</v>
      </c>
      <c r="B611" s="3">
        <v>56338.05</v>
      </c>
      <c r="C611" s="3">
        <v>47825.15</v>
      </c>
      <c r="D611" s="3">
        <v>46450.74</v>
      </c>
      <c r="E611" s="3">
        <f t="shared" si="181"/>
        <v>9887.3100000000049</v>
      </c>
      <c r="F611" s="38">
        <f t="shared" si="182"/>
        <v>0.21285581241547513</v>
      </c>
      <c r="G611" s="41">
        <f t="shared" si="192"/>
        <v>843.44000000000233</v>
      </c>
      <c r="H611" s="38">
        <f t="shared" si="193"/>
        <v>1.5198593160669072E-2</v>
      </c>
      <c r="J611" s="37">
        <v>44706</v>
      </c>
      <c r="K611" s="3">
        <v>24013.52</v>
      </c>
      <c r="L611" s="57">
        <f>L610+150</f>
        <v>23250</v>
      </c>
      <c r="M611" s="43">
        <f t="shared" si="186"/>
        <v>763.52000000000044</v>
      </c>
      <c r="N611" s="38">
        <f t="shared" si="184"/>
        <v>3.2839569892473053E-2</v>
      </c>
      <c r="O611" s="50">
        <f>K611-K610-150</f>
        <v>356.70000000000073</v>
      </c>
      <c r="P611" s="51">
        <f>(K611-150)/K610-1</f>
        <v>1.5174319622986099E-2</v>
      </c>
      <c r="R611" s="37">
        <v>44706</v>
      </c>
      <c r="S611" s="103"/>
      <c r="T611" s="101"/>
      <c r="U611" s="100"/>
      <c r="V611" s="102"/>
      <c r="W611" s="100"/>
      <c r="X611" s="102"/>
      <c r="Z611" s="37">
        <v>44706</v>
      </c>
      <c r="AA611" s="3">
        <f t="shared" si="183"/>
        <v>80351.570000000007</v>
      </c>
      <c r="AB611" s="50">
        <f>AB610+150</f>
        <v>69700.739999999991</v>
      </c>
      <c r="AC611" s="3">
        <f t="shared" si="191"/>
        <v>10650.830000000005</v>
      </c>
      <c r="AD611" s="38">
        <f t="shared" si="185"/>
        <v>0.15280799027384817</v>
      </c>
      <c r="AE611" s="50">
        <f>AA611-AA610-150</f>
        <v>1200.140000000014</v>
      </c>
      <c r="AF611" s="51">
        <f>(AA611-150)/AA610-1</f>
        <v>1.5191370586583153E-2</v>
      </c>
    </row>
    <row r="612" spans="1:32" x14ac:dyDescent="0.45">
      <c r="A612" s="37">
        <v>44707</v>
      </c>
      <c r="B612" s="3">
        <v>57737.08</v>
      </c>
      <c r="C612" s="3">
        <v>47825.15</v>
      </c>
      <c r="D612" s="3">
        <v>46450.74</v>
      </c>
      <c r="E612" s="3">
        <f t="shared" si="181"/>
        <v>11286.340000000004</v>
      </c>
      <c r="F612" s="38">
        <f t="shared" si="182"/>
        <v>0.24297438533810234</v>
      </c>
      <c r="G612" s="41">
        <f t="shared" si="192"/>
        <v>1399.0299999999988</v>
      </c>
      <c r="H612" s="38">
        <f t="shared" si="193"/>
        <v>2.4832772877300568E-2</v>
      </c>
      <c r="J612" s="37">
        <v>44707</v>
      </c>
      <c r="K612" s="3">
        <v>24609.34</v>
      </c>
      <c r="L612" s="58">
        <v>23250</v>
      </c>
      <c r="M612" s="43">
        <f t="shared" si="186"/>
        <v>1359.3400000000001</v>
      </c>
      <c r="N612" s="38">
        <f t="shared" si="184"/>
        <v>5.8466236559139739E-2</v>
      </c>
      <c r="O612" s="43">
        <f>K612-K611</f>
        <v>595.81999999999971</v>
      </c>
      <c r="P612" s="38">
        <f>K612/K611-1</f>
        <v>2.4811855987793452E-2</v>
      </c>
      <c r="R612" s="37">
        <v>44707</v>
      </c>
      <c r="S612" s="103"/>
      <c r="T612" s="101"/>
      <c r="U612" s="100"/>
      <c r="V612" s="102"/>
      <c r="W612" s="100"/>
      <c r="X612" s="102"/>
      <c r="Z612" s="37">
        <v>44707</v>
      </c>
      <c r="AA612" s="3">
        <f t="shared" si="183"/>
        <v>82346.42</v>
      </c>
      <c r="AB612" s="43">
        <f t="shared" ref="AB612:AB618" si="194">D612+L612</f>
        <v>69700.739999999991</v>
      </c>
      <c r="AC612" s="3">
        <f t="shared" si="191"/>
        <v>12645.680000000004</v>
      </c>
      <c r="AD612" s="38">
        <f t="shared" si="185"/>
        <v>0.18142820291434503</v>
      </c>
      <c r="AE612" s="3">
        <f>AA612-AA611</f>
        <v>1994.8499999999913</v>
      </c>
      <c r="AF612" s="38">
        <f>(AA612)/AA611-1</f>
        <v>2.4826521746868169E-2</v>
      </c>
    </row>
    <row r="613" spans="1:32" x14ac:dyDescent="0.45">
      <c r="A613" s="37">
        <v>44708</v>
      </c>
      <c r="B613" s="3">
        <v>59362.67</v>
      </c>
      <c r="C613" s="3">
        <v>47825.15</v>
      </c>
      <c r="D613" s="3">
        <v>46450.74</v>
      </c>
      <c r="E613" s="3">
        <f t="shared" si="181"/>
        <v>12911.93</v>
      </c>
      <c r="F613" s="38">
        <f t="shared" si="182"/>
        <v>0.27797038324900747</v>
      </c>
      <c r="G613" s="41">
        <f t="shared" si="192"/>
        <v>1625.5899999999965</v>
      </c>
      <c r="H613" s="38">
        <f t="shared" si="193"/>
        <v>2.8155043517960943E-2</v>
      </c>
      <c r="J613" s="37">
        <v>44708</v>
      </c>
      <c r="K613" s="3">
        <v>25301.61</v>
      </c>
      <c r="L613" s="58">
        <v>23250</v>
      </c>
      <c r="M613" s="43">
        <f t="shared" si="186"/>
        <v>2051.6100000000006</v>
      </c>
      <c r="N613" s="38">
        <f t="shared" si="184"/>
        <v>8.8241290322580657E-2</v>
      </c>
      <c r="O613" s="43">
        <f>K613-K612</f>
        <v>692.27000000000044</v>
      </c>
      <c r="P613" s="38">
        <f>K613/K612-1</f>
        <v>2.8130376515583144E-2</v>
      </c>
      <c r="R613" s="37">
        <v>44708</v>
      </c>
      <c r="S613" s="103"/>
      <c r="T613" s="101"/>
      <c r="U613" s="100"/>
      <c r="V613" s="102"/>
      <c r="W613" s="100"/>
      <c r="X613" s="102"/>
      <c r="Z613" s="37">
        <v>44708</v>
      </c>
      <c r="AA613" s="3">
        <f t="shared" si="183"/>
        <v>84664.28</v>
      </c>
      <c r="AB613" s="43">
        <f t="shared" si="194"/>
        <v>69700.739999999991</v>
      </c>
      <c r="AC613" s="3">
        <f t="shared" si="191"/>
        <v>14963.54</v>
      </c>
      <c r="AD613" s="38">
        <f t="shared" si="185"/>
        <v>0.21468265616692173</v>
      </c>
      <c r="AE613" s="3">
        <f>AA613-AA612</f>
        <v>2317.8600000000006</v>
      </c>
      <c r="AF613" s="38">
        <f>(AA613)/AA612-1</f>
        <v>2.8147671750635928E-2</v>
      </c>
    </row>
    <row r="614" spans="1:32" x14ac:dyDescent="0.45">
      <c r="A614" s="37">
        <v>44711</v>
      </c>
      <c r="B614" s="3">
        <v>58847.58</v>
      </c>
      <c r="C614" s="3">
        <v>47825.15</v>
      </c>
      <c r="D614" s="3">
        <v>46450.74</v>
      </c>
      <c r="E614" s="3">
        <f t="shared" si="181"/>
        <v>12396.840000000004</v>
      </c>
      <c r="F614" s="38">
        <f t="shared" si="182"/>
        <v>0.26688143181357282</v>
      </c>
      <c r="G614" s="41">
        <f t="shared" si="192"/>
        <v>-515.08999999999651</v>
      </c>
      <c r="H614" s="38">
        <f t="shared" si="193"/>
        <v>-8.6770018936142002E-3</v>
      </c>
      <c r="J614" s="37">
        <v>44711</v>
      </c>
      <c r="K614" s="3">
        <v>25079.83</v>
      </c>
      <c r="L614" s="58">
        <v>23250</v>
      </c>
      <c r="M614" s="43">
        <f t="shared" si="186"/>
        <v>1829.8300000000017</v>
      </c>
      <c r="N614" s="38">
        <f t="shared" si="184"/>
        <v>7.8702365591397871E-2</v>
      </c>
      <c r="O614" s="43">
        <f>K614-K613</f>
        <v>-221.77999999999884</v>
      </c>
      <c r="P614" s="38">
        <f>K614/K613-1</f>
        <v>-8.7654501037680577E-3</v>
      </c>
      <c r="R614" s="37">
        <v>44711</v>
      </c>
      <c r="S614" s="103"/>
      <c r="T614" s="101"/>
      <c r="U614" s="100"/>
      <c r="V614" s="102"/>
      <c r="W614" s="100"/>
      <c r="X614" s="102"/>
      <c r="Z614" s="37">
        <v>44711</v>
      </c>
      <c r="AA614" s="3">
        <f t="shared" si="183"/>
        <v>83927.41</v>
      </c>
      <c r="AB614" s="43">
        <f t="shared" si="194"/>
        <v>69700.739999999991</v>
      </c>
      <c r="AC614" s="3">
        <f t="shared" si="191"/>
        <v>14226.670000000006</v>
      </c>
      <c r="AD614" s="38">
        <f t="shared" si="185"/>
        <v>0.20411074545263097</v>
      </c>
      <c r="AE614" s="3">
        <f>AA614-AA613</f>
        <v>-736.86999999999534</v>
      </c>
      <c r="AF614" s="38">
        <f>(AA614)/AA613-1</f>
        <v>-8.7034343172822659E-3</v>
      </c>
    </row>
    <row r="615" spans="1:32" x14ac:dyDescent="0.45">
      <c r="A615" s="37">
        <v>44712</v>
      </c>
      <c r="B615" s="3">
        <v>58847.58</v>
      </c>
      <c r="C615" s="3">
        <v>47825.15</v>
      </c>
      <c r="D615" s="3">
        <v>46450.74</v>
      </c>
      <c r="E615" s="3">
        <f t="shared" si="181"/>
        <v>12396.840000000004</v>
      </c>
      <c r="F615" s="38">
        <f t="shared" si="182"/>
        <v>0.26688143181357282</v>
      </c>
      <c r="G615" s="41">
        <f t="shared" si="192"/>
        <v>0</v>
      </c>
      <c r="H615" s="38">
        <f t="shared" si="193"/>
        <v>0</v>
      </c>
      <c r="J615" s="37">
        <v>44712</v>
      </c>
      <c r="K615" s="3">
        <v>25079.83</v>
      </c>
      <c r="L615" s="58">
        <v>23250</v>
      </c>
      <c r="M615" s="43">
        <f t="shared" si="186"/>
        <v>1829.8300000000017</v>
      </c>
      <c r="N615" s="38">
        <f t="shared" si="184"/>
        <v>7.8702365591397871E-2</v>
      </c>
      <c r="O615" s="43">
        <f>K615-K614</f>
        <v>0</v>
      </c>
      <c r="P615" s="38">
        <f>K615/K614-1</f>
        <v>0</v>
      </c>
      <c r="R615" s="37">
        <v>44712</v>
      </c>
      <c r="S615" s="103"/>
      <c r="T615" s="101"/>
      <c r="U615" s="100"/>
      <c r="V615" s="102"/>
      <c r="W615" s="100"/>
      <c r="X615" s="102"/>
      <c r="Z615" s="37">
        <v>44712</v>
      </c>
      <c r="AA615" s="3">
        <f t="shared" si="183"/>
        <v>83927.41</v>
      </c>
      <c r="AB615" s="43">
        <f t="shared" si="194"/>
        <v>69700.739999999991</v>
      </c>
      <c r="AC615" s="3">
        <f t="shared" si="191"/>
        <v>14226.670000000006</v>
      </c>
      <c r="AD615" s="38">
        <f t="shared" si="185"/>
        <v>0.20411074545263097</v>
      </c>
      <c r="AE615" s="3">
        <f>AA615-AA614</f>
        <v>0</v>
      </c>
      <c r="AF615" s="38">
        <f>(AA615)/AA614-1</f>
        <v>0</v>
      </c>
    </row>
    <row r="616" spans="1:32" x14ac:dyDescent="0.45">
      <c r="A616" s="37">
        <v>44713</v>
      </c>
      <c r="B616" s="3">
        <v>59931.66</v>
      </c>
      <c r="C616" s="80">
        <f>C615+250</f>
        <v>48075.15</v>
      </c>
      <c r="D616" s="80">
        <f>D615+250</f>
        <v>46700.74</v>
      </c>
      <c r="E616" s="80">
        <f t="shared" si="181"/>
        <v>13230.920000000006</v>
      </c>
      <c r="F616" s="38">
        <f t="shared" si="182"/>
        <v>0.2833128554279869</v>
      </c>
      <c r="G616" s="82">
        <f>B616-B615-250</f>
        <v>834.08000000000175</v>
      </c>
      <c r="H616" s="81">
        <f>(B616-250)/B615-1</f>
        <v>1.4173564996215582E-2</v>
      </c>
      <c r="J616" s="37">
        <v>44713</v>
      </c>
      <c r="K616" s="3">
        <v>25584.99</v>
      </c>
      <c r="L616" s="83">
        <f>L615+150</f>
        <v>23400</v>
      </c>
      <c r="M616" s="43">
        <f t="shared" ref="M616:M624" si="195">K616-L616</f>
        <v>2184.9900000000016</v>
      </c>
      <c r="N616" s="38">
        <f t="shared" si="184"/>
        <v>9.3375641025640999E-2</v>
      </c>
      <c r="O616" s="84">
        <f>K616-K615-150</f>
        <v>355.15999999999985</v>
      </c>
      <c r="P616" s="81">
        <f>(K616-150)/K615-1</f>
        <v>1.4161180518368788E-2</v>
      </c>
      <c r="R616" s="37">
        <v>44713</v>
      </c>
      <c r="S616" s="103"/>
      <c r="T616" s="101"/>
      <c r="U616" s="100"/>
      <c r="V616" s="102"/>
      <c r="W616" s="100"/>
      <c r="X616" s="102"/>
      <c r="Z616" s="37">
        <v>44713</v>
      </c>
      <c r="AA616" s="3">
        <f t="shared" si="183"/>
        <v>85516.650000000009</v>
      </c>
      <c r="AB616" s="84">
        <f t="shared" si="194"/>
        <v>70100.739999999991</v>
      </c>
      <c r="AC616" s="3">
        <f t="shared" si="191"/>
        <v>15415.910000000007</v>
      </c>
      <c r="AD616" s="38">
        <f t="shared" si="185"/>
        <v>0.21991080265343865</v>
      </c>
      <c r="AE616" s="80">
        <f>AA616-AA615-400</f>
        <v>1189.2400000000052</v>
      </c>
      <c r="AF616" s="81">
        <f>(AA616-400)/AA615-1</f>
        <v>1.4169864171907687E-2</v>
      </c>
    </row>
    <row r="617" spans="1:32" x14ac:dyDescent="0.45">
      <c r="A617" s="37">
        <v>44714</v>
      </c>
      <c r="B617" s="3">
        <v>59931.66</v>
      </c>
      <c r="C617" s="3">
        <v>47825.15</v>
      </c>
      <c r="D617" s="3">
        <v>46700.74</v>
      </c>
      <c r="E617" s="3">
        <f t="shared" si="181"/>
        <v>13230.920000000006</v>
      </c>
      <c r="F617" s="38">
        <f t="shared" si="182"/>
        <v>0.2833128554279869</v>
      </c>
      <c r="G617" s="41">
        <f t="shared" ref="G617:G625" si="196">B617-B616</f>
        <v>0</v>
      </c>
      <c r="H617" s="38">
        <f t="shared" ref="H617:H625" si="197">(B617)/B616-1</f>
        <v>0</v>
      </c>
      <c r="J617" s="37">
        <v>44714</v>
      </c>
      <c r="K617" s="3">
        <v>25584.99</v>
      </c>
      <c r="L617" s="58">
        <v>23400</v>
      </c>
      <c r="M617" s="43">
        <f t="shared" si="195"/>
        <v>2184.9900000000016</v>
      </c>
      <c r="N617" s="38">
        <f t="shared" si="184"/>
        <v>9.3375641025640999E-2</v>
      </c>
      <c r="O617" s="43">
        <f>K617-K616</f>
        <v>0</v>
      </c>
      <c r="P617" s="38">
        <f>K617/K616-1</f>
        <v>0</v>
      </c>
      <c r="R617" s="37">
        <v>44714</v>
      </c>
      <c r="S617" s="103"/>
      <c r="T617" s="101"/>
      <c r="U617" s="100"/>
      <c r="V617" s="102"/>
      <c r="W617" s="100"/>
      <c r="X617" s="102"/>
      <c r="Z617" s="37">
        <v>44714</v>
      </c>
      <c r="AA617" s="3">
        <f t="shared" si="183"/>
        <v>85516.650000000009</v>
      </c>
      <c r="AB617" s="43">
        <f t="shared" si="194"/>
        <v>70100.739999999991</v>
      </c>
      <c r="AC617" s="3">
        <f t="shared" si="191"/>
        <v>15415.910000000007</v>
      </c>
      <c r="AD617" s="38">
        <f t="shared" si="185"/>
        <v>0.21991080265343865</v>
      </c>
      <c r="AE617" s="3">
        <f>AA617-AA616</f>
        <v>0</v>
      </c>
      <c r="AF617" s="38">
        <f>(AA617)/AA616-1</f>
        <v>0</v>
      </c>
    </row>
    <row r="618" spans="1:32" x14ac:dyDescent="0.45">
      <c r="A618" s="37">
        <v>44715</v>
      </c>
      <c r="B618" s="3">
        <v>58405.85</v>
      </c>
      <c r="C618" s="3">
        <v>47825.15</v>
      </c>
      <c r="D618" s="3">
        <v>46700.74</v>
      </c>
      <c r="E618" s="3">
        <f t="shared" si="181"/>
        <v>11705.11</v>
      </c>
      <c r="F618" s="38">
        <f t="shared" si="182"/>
        <v>0.25064078213749941</v>
      </c>
      <c r="G618" s="41">
        <f t="shared" si="196"/>
        <v>-1525.8100000000049</v>
      </c>
      <c r="H618" s="38">
        <f t="shared" si="197"/>
        <v>-2.5459164655209032E-2</v>
      </c>
      <c r="J618" s="37">
        <v>44715</v>
      </c>
      <c r="K618" s="3">
        <v>24933.07</v>
      </c>
      <c r="L618" s="58">
        <v>23400</v>
      </c>
      <c r="M618" s="43">
        <f t="shared" si="195"/>
        <v>1533.0699999999997</v>
      </c>
      <c r="N618" s="38">
        <f t="shared" si="184"/>
        <v>6.551581196581191E-2</v>
      </c>
      <c r="O618" s="43">
        <f>K618-K617</f>
        <v>-651.92000000000189</v>
      </c>
      <c r="P618" s="38">
        <f>K618/K617-1</f>
        <v>-2.5480564971884001E-2</v>
      </c>
      <c r="R618" s="37">
        <v>44715</v>
      </c>
      <c r="S618" s="103"/>
      <c r="T618" s="101"/>
      <c r="U618" s="100"/>
      <c r="V618" s="102"/>
      <c r="W618" s="100"/>
      <c r="X618" s="102"/>
      <c r="Z618" s="37">
        <v>44715</v>
      </c>
      <c r="AA618" s="3">
        <f t="shared" si="183"/>
        <v>83338.92</v>
      </c>
      <c r="AB618" s="43">
        <f t="shared" si="194"/>
        <v>70100.739999999991</v>
      </c>
      <c r="AC618" s="3">
        <f t="shared" si="191"/>
        <v>13238.18</v>
      </c>
      <c r="AD618" s="38">
        <f t="shared" si="185"/>
        <v>0.18884508209185813</v>
      </c>
      <c r="AE618" s="3">
        <f>AA618-AA617</f>
        <v>-2177.7300000000105</v>
      </c>
      <c r="AF618" s="38">
        <f>(AA618)/AA617-1</f>
        <v>-2.5465567231644504E-2</v>
      </c>
    </row>
    <row r="619" spans="1:32" x14ac:dyDescent="0.45">
      <c r="A619" s="37">
        <v>44718</v>
      </c>
      <c r="B619" s="3">
        <v>58526.82</v>
      </c>
      <c r="C619" s="3">
        <v>47825.15</v>
      </c>
      <c r="D619" s="3">
        <v>46700.74</v>
      </c>
      <c r="E619" s="3">
        <f t="shared" si="181"/>
        <v>11826.080000000002</v>
      </c>
      <c r="F619" s="38">
        <f t="shared" si="182"/>
        <v>0.25323110511739211</v>
      </c>
      <c r="G619" s="41">
        <f t="shared" si="196"/>
        <v>120.97000000000116</v>
      </c>
      <c r="H619" s="38">
        <f t="shared" si="197"/>
        <v>2.0711966352686684E-3</v>
      </c>
      <c r="J619" s="37">
        <v>44718</v>
      </c>
      <c r="K619" s="3">
        <v>25131.86</v>
      </c>
      <c r="L619" s="57">
        <f>L618+150</f>
        <v>23550</v>
      </c>
      <c r="M619" s="43">
        <f t="shared" si="195"/>
        <v>1581.8600000000006</v>
      </c>
      <c r="N619" s="38">
        <f t="shared" si="184"/>
        <v>6.717027600849268E-2</v>
      </c>
      <c r="O619" s="50">
        <f>K619-K618-150</f>
        <v>48.790000000000873</v>
      </c>
      <c r="P619" s="51">
        <f>(K619-150)/K618-1</f>
        <v>1.95683884896658E-3</v>
      </c>
      <c r="R619" s="37">
        <v>44718</v>
      </c>
      <c r="S619" s="103"/>
      <c r="T619" s="101"/>
      <c r="U619" s="100"/>
      <c r="V619" s="102"/>
      <c r="W619" s="100"/>
      <c r="X619" s="102"/>
      <c r="Z619" s="37">
        <v>44718</v>
      </c>
      <c r="AA619" s="3">
        <f t="shared" si="183"/>
        <v>83658.679999999993</v>
      </c>
      <c r="AB619" s="50">
        <f>AB618+150</f>
        <v>70250.739999999991</v>
      </c>
      <c r="AC619" s="3">
        <f t="shared" si="191"/>
        <v>13407.940000000002</v>
      </c>
      <c r="AD619" s="38">
        <f t="shared" si="185"/>
        <v>0.19085834540675317</v>
      </c>
      <c r="AE619" s="50">
        <f>AA619-AA618-150</f>
        <v>169.75999999999476</v>
      </c>
      <c r="AF619" s="51">
        <f>(AA619-150)/AA618-1</f>
        <v>2.0369834406299692E-3</v>
      </c>
    </row>
    <row r="620" spans="1:32" x14ac:dyDescent="0.45">
      <c r="A620" s="37">
        <v>44719</v>
      </c>
      <c r="B620" s="3">
        <v>58526.82</v>
      </c>
      <c r="C620" s="3">
        <v>47825.15</v>
      </c>
      <c r="D620" s="3">
        <v>46700.74</v>
      </c>
      <c r="E620" s="3">
        <f t="shared" si="181"/>
        <v>11826.080000000002</v>
      </c>
      <c r="F620" s="38">
        <f t="shared" si="182"/>
        <v>0.25323110511739211</v>
      </c>
      <c r="G620" s="41">
        <f t="shared" si="196"/>
        <v>0</v>
      </c>
      <c r="H620" s="38">
        <f t="shared" si="197"/>
        <v>0</v>
      </c>
      <c r="J620" s="37">
        <v>44719</v>
      </c>
      <c r="K620" s="3">
        <v>25131.86</v>
      </c>
      <c r="L620" s="58">
        <v>23550</v>
      </c>
      <c r="M620" s="43">
        <f t="shared" si="195"/>
        <v>1581.8600000000006</v>
      </c>
      <c r="N620" s="38">
        <f t="shared" si="184"/>
        <v>6.717027600849268E-2</v>
      </c>
      <c r="O620" s="43">
        <f t="shared" ref="O620:O625" si="198">K620-K619</f>
        <v>0</v>
      </c>
      <c r="P620" s="38">
        <f t="shared" ref="P620:P625" si="199">K620/K619-1</f>
        <v>0</v>
      </c>
      <c r="R620" s="37">
        <v>44719</v>
      </c>
      <c r="S620" s="103"/>
      <c r="T620" s="101"/>
      <c r="U620" s="100"/>
      <c r="V620" s="102"/>
      <c r="W620" s="100"/>
      <c r="X620" s="102"/>
      <c r="Z620" s="37">
        <v>44719</v>
      </c>
      <c r="AA620" s="3">
        <f t="shared" si="183"/>
        <v>83658.679999999993</v>
      </c>
      <c r="AB620" s="43">
        <f t="shared" ref="AB620:AB630" si="200">D620+L620</f>
        <v>70250.739999999991</v>
      </c>
      <c r="AC620" s="3">
        <f t="shared" si="191"/>
        <v>13407.940000000002</v>
      </c>
      <c r="AD620" s="38">
        <f t="shared" si="185"/>
        <v>0.19085834540675317</v>
      </c>
      <c r="AE620" s="3">
        <f t="shared" ref="AE620:AE625" si="201">AA620-AA619</f>
        <v>0</v>
      </c>
      <c r="AF620" s="38">
        <f t="shared" ref="AF620:AF625" si="202">(AA620)/AA619-1</f>
        <v>0</v>
      </c>
    </row>
    <row r="621" spans="1:32" x14ac:dyDescent="0.45">
      <c r="A621" s="37">
        <v>44720</v>
      </c>
      <c r="B621" s="3">
        <v>58526.82</v>
      </c>
      <c r="C621" s="3">
        <v>47825.15</v>
      </c>
      <c r="D621" s="3">
        <v>46700.74</v>
      </c>
      <c r="E621" s="3">
        <f t="shared" si="181"/>
        <v>11826.080000000002</v>
      </c>
      <c r="F621" s="38">
        <f t="shared" si="182"/>
        <v>0.25323110511739211</v>
      </c>
      <c r="G621" s="41">
        <f t="shared" si="196"/>
        <v>0</v>
      </c>
      <c r="H621" s="38">
        <f t="shared" si="197"/>
        <v>0</v>
      </c>
      <c r="J621" s="37">
        <v>44720</v>
      </c>
      <c r="K621" s="3">
        <v>25131.86</v>
      </c>
      <c r="L621" s="58">
        <v>23550</v>
      </c>
      <c r="M621" s="43">
        <f t="shared" si="195"/>
        <v>1581.8600000000006</v>
      </c>
      <c r="N621" s="38">
        <f t="shared" si="184"/>
        <v>6.717027600849268E-2</v>
      </c>
      <c r="O621" s="43">
        <f t="shared" si="198"/>
        <v>0</v>
      </c>
      <c r="P621" s="38">
        <f t="shared" si="199"/>
        <v>0</v>
      </c>
      <c r="R621" s="37">
        <v>44720</v>
      </c>
      <c r="S621" s="103"/>
      <c r="T621" s="101"/>
      <c r="U621" s="100"/>
      <c r="V621" s="102"/>
      <c r="W621" s="100"/>
      <c r="X621" s="102"/>
      <c r="Z621" s="37">
        <v>44720</v>
      </c>
      <c r="AA621" s="3">
        <f t="shared" si="183"/>
        <v>83658.679999999993</v>
      </c>
      <c r="AB621" s="43">
        <f t="shared" si="200"/>
        <v>70250.739999999991</v>
      </c>
      <c r="AC621" s="3">
        <f t="shared" si="191"/>
        <v>13407.940000000002</v>
      </c>
      <c r="AD621" s="38">
        <f t="shared" si="185"/>
        <v>0.19085834540675317</v>
      </c>
      <c r="AE621" s="3">
        <f t="shared" si="201"/>
        <v>0</v>
      </c>
      <c r="AF621" s="38">
        <f t="shared" si="202"/>
        <v>0</v>
      </c>
    </row>
    <row r="622" spans="1:32" x14ac:dyDescent="0.45">
      <c r="A622" s="37">
        <v>44721</v>
      </c>
      <c r="B622" s="3">
        <v>57586.77</v>
      </c>
      <c r="C622" s="3">
        <v>47825.15</v>
      </c>
      <c r="D622" s="3">
        <v>46700.74</v>
      </c>
      <c r="E622" s="3">
        <f t="shared" si="181"/>
        <v>10886.029999999999</v>
      </c>
      <c r="F622" s="38">
        <f t="shared" si="182"/>
        <v>0.23310187376045866</v>
      </c>
      <c r="G622" s="41">
        <f t="shared" si="196"/>
        <v>-940.05000000000291</v>
      </c>
      <c r="H622" s="38">
        <f t="shared" si="197"/>
        <v>-1.6061867020965792E-2</v>
      </c>
      <c r="J622" s="37">
        <v>44721</v>
      </c>
      <c r="K622" s="3">
        <v>24727.64</v>
      </c>
      <c r="L622" s="58">
        <v>23550</v>
      </c>
      <c r="M622" s="43">
        <f t="shared" si="195"/>
        <v>1177.6399999999994</v>
      </c>
      <c r="N622" s="38">
        <f t="shared" si="184"/>
        <v>5.0005944798301449E-2</v>
      </c>
      <c r="O622" s="43">
        <f t="shared" si="198"/>
        <v>-404.22000000000116</v>
      </c>
      <c r="P622" s="38">
        <f t="shared" si="199"/>
        <v>-1.6083966725900956E-2</v>
      </c>
      <c r="R622" s="37">
        <v>44721</v>
      </c>
      <c r="S622" s="103"/>
      <c r="T622" s="101"/>
      <c r="U622" s="100"/>
      <c r="V622" s="102"/>
      <c r="W622" s="100"/>
      <c r="X622" s="102"/>
      <c r="Z622" s="37">
        <v>44721</v>
      </c>
      <c r="AA622" s="3">
        <f t="shared" si="183"/>
        <v>82314.41</v>
      </c>
      <c r="AB622" s="43">
        <f t="shared" si="200"/>
        <v>70250.739999999991</v>
      </c>
      <c r="AC622" s="3">
        <f t="shared" si="191"/>
        <v>12063.669999999998</v>
      </c>
      <c r="AD622" s="38">
        <f t="shared" si="185"/>
        <v>0.17172303096024355</v>
      </c>
      <c r="AE622" s="3">
        <f t="shared" si="201"/>
        <v>-1344.2699999999895</v>
      </c>
      <c r="AF622" s="38">
        <f t="shared" si="202"/>
        <v>-1.606850598168641E-2</v>
      </c>
    </row>
    <row r="623" spans="1:32" x14ac:dyDescent="0.45">
      <c r="A623" s="37">
        <v>44722</v>
      </c>
      <c r="B623" s="3">
        <v>55877.21</v>
      </c>
      <c r="C623" s="3">
        <v>47825.15</v>
      </c>
      <c r="D623" s="3">
        <v>46700.74</v>
      </c>
      <c r="E623" s="3">
        <f t="shared" si="181"/>
        <v>9176.4700000000012</v>
      </c>
      <c r="F623" s="38">
        <f t="shared" si="182"/>
        <v>0.19649517330988764</v>
      </c>
      <c r="G623" s="41">
        <f t="shared" si="196"/>
        <v>-1709.5599999999977</v>
      </c>
      <c r="H623" s="38">
        <f t="shared" si="197"/>
        <v>-2.9686679770370872E-2</v>
      </c>
      <c r="J623" s="37">
        <v>44722</v>
      </c>
      <c r="K623" s="3">
        <v>23992.93</v>
      </c>
      <c r="L623" s="58">
        <v>23550</v>
      </c>
      <c r="M623" s="43">
        <f t="shared" si="195"/>
        <v>442.93000000000029</v>
      </c>
      <c r="N623" s="38">
        <f t="shared" si="184"/>
        <v>1.8808067940552009E-2</v>
      </c>
      <c r="O623" s="43">
        <f t="shared" si="198"/>
        <v>-734.70999999999913</v>
      </c>
      <c r="P623" s="38">
        <f t="shared" si="199"/>
        <v>-2.9712095452699816E-2</v>
      </c>
      <c r="R623" s="37">
        <v>44722</v>
      </c>
      <c r="S623" s="103"/>
      <c r="T623" s="101"/>
      <c r="U623" s="100"/>
      <c r="V623" s="102"/>
      <c r="W623" s="100"/>
      <c r="X623" s="102"/>
      <c r="Z623" s="37">
        <v>44722</v>
      </c>
      <c r="AA623" s="3">
        <f t="shared" si="183"/>
        <v>79870.14</v>
      </c>
      <c r="AB623" s="43">
        <f t="shared" si="200"/>
        <v>70250.739999999991</v>
      </c>
      <c r="AC623" s="3">
        <f t="shared" si="191"/>
        <v>9619.4000000000015</v>
      </c>
      <c r="AD623" s="38">
        <f t="shared" si="185"/>
        <v>0.13692951846485912</v>
      </c>
      <c r="AE623" s="3">
        <f t="shared" si="201"/>
        <v>-2444.2700000000041</v>
      </c>
      <c r="AF623" s="38">
        <f t="shared" si="202"/>
        <v>-2.9694314762141905E-2</v>
      </c>
    </row>
    <row r="624" spans="1:32" x14ac:dyDescent="0.45">
      <c r="A624" s="37">
        <v>44725</v>
      </c>
      <c r="B624" s="3">
        <v>53802.67</v>
      </c>
      <c r="C624" s="3">
        <v>47825.15</v>
      </c>
      <c r="D624" s="3">
        <v>46700.74</v>
      </c>
      <c r="E624" s="3">
        <f t="shared" si="181"/>
        <v>7101.93</v>
      </c>
      <c r="F624" s="38">
        <f t="shared" si="182"/>
        <v>0.15207317914020213</v>
      </c>
      <c r="G624" s="41">
        <f t="shared" si="196"/>
        <v>-2074.5400000000009</v>
      </c>
      <c r="H624" s="38">
        <f t="shared" si="197"/>
        <v>-3.7126764203151863E-2</v>
      </c>
      <c r="J624" s="37">
        <v>44725</v>
      </c>
      <c r="K624" s="3">
        <v>23100.560000000001</v>
      </c>
      <c r="L624" s="58">
        <v>23550</v>
      </c>
      <c r="M624" s="43">
        <f t="shared" si="195"/>
        <v>-449.43999999999869</v>
      </c>
      <c r="N624" s="38">
        <f t="shared" si="184"/>
        <v>-1.9084501061571113E-2</v>
      </c>
      <c r="O624" s="43">
        <f t="shared" si="198"/>
        <v>-892.36999999999898</v>
      </c>
      <c r="P624" s="38">
        <f t="shared" si="199"/>
        <v>-3.7193039782969395E-2</v>
      </c>
      <c r="R624" s="37">
        <v>44725</v>
      </c>
      <c r="S624" s="103"/>
      <c r="T624" s="101"/>
      <c r="U624" s="100"/>
      <c r="V624" s="102"/>
      <c r="W624" s="100"/>
      <c r="X624" s="102"/>
      <c r="Z624" s="37">
        <v>44725</v>
      </c>
      <c r="AA624" s="3">
        <f t="shared" si="183"/>
        <v>76903.23</v>
      </c>
      <c r="AB624" s="43">
        <f t="shared" si="200"/>
        <v>70250.739999999991</v>
      </c>
      <c r="AC624" s="3">
        <f t="shared" si="191"/>
        <v>6652.4900000000016</v>
      </c>
      <c r="AD624" s="38">
        <f t="shared" si="185"/>
        <v>9.4696369034689365E-2</v>
      </c>
      <c r="AE624" s="3">
        <f t="shared" si="201"/>
        <v>-2966.9100000000035</v>
      </c>
      <c r="AF624" s="38">
        <f t="shared" si="202"/>
        <v>-3.7146673337495106E-2</v>
      </c>
    </row>
    <row r="625" spans="1:32" x14ac:dyDescent="0.45">
      <c r="A625" s="37">
        <v>44726</v>
      </c>
      <c r="B625" s="3">
        <v>54184.57</v>
      </c>
      <c r="C625" s="3">
        <v>47825.15</v>
      </c>
      <c r="D625" s="3">
        <v>46700.74</v>
      </c>
      <c r="E625" s="3">
        <f t="shared" si="181"/>
        <v>7483.8300000000017</v>
      </c>
      <c r="F625" s="38">
        <f t="shared" si="182"/>
        <v>0.16025077975209823</v>
      </c>
      <c r="G625" s="41">
        <f t="shared" si="196"/>
        <v>381.90000000000146</v>
      </c>
      <c r="H625" s="38">
        <f t="shared" si="197"/>
        <v>7.0981607418367787E-3</v>
      </c>
      <c r="J625" s="37">
        <v>44726</v>
      </c>
      <c r="K625" s="3">
        <v>23264.02</v>
      </c>
      <c r="L625" s="58">
        <v>23550</v>
      </c>
      <c r="M625" s="43">
        <f t="shared" ref="M625:M656" si="203">K625-L625</f>
        <v>-285.97999999999956</v>
      </c>
      <c r="N625" s="38">
        <f t="shared" si="184"/>
        <v>-1.2143524416135865E-2</v>
      </c>
      <c r="O625" s="43">
        <f t="shared" si="198"/>
        <v>163.45999999999913</v>
      </c>
      <c r="P625" s="38">
        <f t="shared" si="199"/>
        <v>7.0760189363374693E-3</v>
      </c>
      <c r="R625" s="37">
        <v>44726</v>
      </c>
      <c r="S625" s="103"/>
      <c r="T625" s="101"/>
      <c r="U625" s="100"/>
      <c r="V625" s="102"/>
      <c r="W625" s="100"/>
      <c r="X625" s="102"/>
      <c r="Z625" s="37">
        <v>44726</v>
      </c>
      <c r="AA625" s="3">
        <f t="shared" si="183"/>
        <v>77448.59</v>
      </c>
      <c r="AB625" s="43">
        <f t="shared" si="200"/>
        <v>70250.739999999991</v>
      </c>
      <c r="AC625" s="3">
        <f t="shared" si="191"/>
        <v>7197.8500000000022</v>
      </c>
      <c r="AD625" s="38">
        <f t="shared" si="185"/>
        <v>0.10245941893281141</v>
      </c>
      <c r="AE625" s="3">
        <f t="shared" si="201"/>
        <v>545.36000000000058</v>
      </c>
      <c r="AF625" s="38">
        <f t="shared" si="202"/>
        <v>7.091509680412722E-3</v>
      </c>
    </row>
    <row r="626" spans="1:32" x14ac:dyDescent="0.45">
      <c r="A626" s="37">
        <v>44727</v>
      </c>
      <c r="B626" s="3">
        <v>55515.28</v>
      </c>
      <c r="C626" s="47">
        <f>C625+250</f>
        <v>48075.15</v>
      </c>
      <c r="D626" s="47">
        <f>D625+250</f>
        <v>46950.74</v>
      </c>
      <c r="E626" s="47">
        <f t="shared" si="181"/>
        <v>8564.5400000000009</v>
      </c>
      <c r="F626" s="38">
        <f t="shared" si="182"/>
        <v>0.18241544222732164</v>
      </c>
      <c r="G626" s="49">
        <f>B626-B625-250</f>
        <v>1080.7099999999991</v>
      </c>
      <c r="H626" s="48">
        <f>(B626-250)/B625-1</f>
        <v>1.9944976955616589E-2</v>
      </c>
      <c r="J626" s="37">
        <v>44727</v>
      </c>
      <c r="K626" s="3">
        <v>23877.45</v>
      </c>
      <c r="L626" s="57">
        <f>L625+150</f>
        <v>23700</v>
      </c>
      <c r="M626" s="43">
        <f t="shared" si="203"/>
        <v>177.45000000000073</v>
      </c>
      <c r="N626" s="38">
        <f t="shared" si="184"/>
        <v>7.4873417721519342E-3</v>
      </c>
      <c r="O626" s="50">
        <f>K626-K625-150</f>
        <v>463.43000000000029</v>
      </c>
      <c r="P626" s="51">
        <f>(K626-150)/K625-1</f>
        <v>1.9920460866178713E-2</v>
      </c>
      <c r="R626" s="37">
        <v>44727</v>
      </c>
      <c r="S626" s="103"/>
      <c r="T626" s="101"/>
      <c r="U626" s="100"/>
      <c r="V626" s="102"/>
      <c r="W626" s="100"/>
      <c r="X626" s="102"/>
      <c r="Z626" s="37">
        <v>44727</v>
      </c>
      <c r="AA626" s="3">
        <f t="shared" si="183"/>
        <v>79392.73</v>
      </c>
      <c r="AB626" s="84">
        <f t="shared" si="200"/>
        <v>70650.739999999991</v>
      </c>
      <c r="AC626" s="3">
        <f t="shared" si="191"/>
        <v>8741.9900000000016</v>
      </c>
      <c r="AD626" s="38">
        <f t="shared" si="185"/>
        <v>0.12373529279381934</v>
      </c>
      <c r="AE626" s="80">
        <f>AA626-AA625-400</f>
        <v>1544.1399999999994</v>
      </c>
      <c r="AF626" s="81">
        <f>(AA626-400)/AA625-1</f>
        <v>1.9937612808703209E-2</v>
      </c>
    </row>
    <row r="627" spans="1:32" s="86" customFormat="1" x14ac:dyDescent="0.45">
      <c r="A627" s="85">
        <v>44728</v>
      </c>
      <c r="B627" s="86">
        <v>54589.74</v>
      </c>
      <c r="C627" s="86">
        <v>48075.15</v>
      </c>
      <c r="D627" s="86">
        <v>46950.74</v>
      </c>
      <c r="E627" s="86">
        <f t="shared" si="181"/>
        <v>7639</v>
      </c>
      <c r="F627" s="38">
        <f t="shared" si="182"/>
        <v>0.16270244089869501</v>
      </c>
      <c r="G627" s="88">
        <f t="shared" ref="G627:G638" si="204">B627-B626</f>
        <v>-925.54000000000087</v>
      </c>
      <c r="H627" s="87">
        <f t="shared" ref="H627:H638" si="205">(B627)/B626-1</f>
        <v>-1.6671806392762556E-2</v>
      </c>
      <c r="J627" s="85">
        <v>44728</v>
      </c>
      <c r="K627" s="86">
        <v>23479.37</v>
      </c>
      <c r="L627" s="89">
        <v>23700</v>
      </c>
      <c r="M627" s="90">
        <f t="shared" si="203"/>
        <v>-220.63000000000102</v>
      </c>
      <c r="N627" s="38">
        <f t="shared" si="184"/>
        <v>-9.3092827004219725E-3</v>
      </c>
      <c r="O627" s="90">
        <f>K627-K626</f>
        <v>-398.08000000000175</v>
      </c>
      <c r="P627" s="87">
        <f>K627/K626-1</f>
        <v>-1.6671797030252455E-2</v>
      </c>
      <c r="R627" s="85">
        <v>44728</v>
      </c>
      <c r="S627" s="103"/>
      <c r="T627" s="101"/>
      <c r="U627" s="100"/>
      <c r="V627" s="102"/>
      <c r="W627" s="100"/>
      <c r="X627" s="102"/>
      <c r="Z627" s="85">
        <v>44728</v>
      </c>
      <c r="AA627" s="86">
        <f t="shared" si="183"/>
        <v>78069.11</v>
      </c>
      <c r="AB627" s="90">
        <f t="shared" si="200"/>
        <v>70650.739999999991</v>
      </c>
      <c r="AC627" s="3">
        <f t="shared" si="191"/>
        <v>7418.369999999999</v>
      </c>
      <c r="AD627" s="38">
        <f t="shared" si="185"/>
        <v>0.10500059871984369</v>
      </c>
      <c r="AE627" s="86">
        <f>AA627-AA626</f>
        <v>-1323.6199999999953</v>
      </c>
      <c r="AF627" s="87">
        <f>(AA627)/AA626-1</f>
        <v>-1.6671803576977284E-2</v>
      </c>
    </row>
    <row r="628" spans="1:32" x14ac:dyDescent="0.45">
      <c r="A628" s="37">
        <v>44729</v>
      </c>
      <c r="B628" s="3">
        <v>54536.6</v>
      </c>
      <c r="C628" s="3">
        <v>48075.15</v>
      </c>
      <c r="D628" s="3">
        <v>46950.74</v>
      </c>
      <c r="E628" s="3">
        <f t="shared" si="181"/>
        <v>7585.8600000000006</v>
      </c>
      <c r="F628" s="38">
        <f t="shared" si="182"/>
        <v>0.16157061635237269</v>
      </c>
      <c r="G628" s="41">
        <f t="shared" si="204"/>
        <v>-53.139999999999418</v>
      </c>
      <c r="H628" s="38">
        <f t="shared" si="205"/>
        <v>-9.7344299496571196E-4</v>
      </c>
      <c r="J628" s="37">
        <v>44729</v>
      </c>
      <c r="K628" s="3">
        <v>23456.52</v>
      </c>
      <c r="L628" s="58">
        <v>23700</v>
      </c>
      <c r="M628" s="43">
        <f t="shared" si="203"/>
        <v>-243.47999999999956</v>
      </c>
      <c r="N628" s="38">
        <f t="shared" si="184"/>
        <v>-1.0273417721519018E-2</v>
      </c>
      <c r="O628" s="43">
        <f>K628-K627</f>
        <v>-22.849999999998545</v>
      </c>
      <c r="P628" s="38">
        <f>K628/K627-1</f>
        <v>-9.7319476629897927E-4</v>
      </c>
      <c r="R628" s="37">
        <v>44729</v>
      </c>
      <c r="S628" s="103"/>
      <c r="T628" s="101"/>
      <c r="U628" s="100"/>
      <c r="V628" s="102"/>
      <c r="W628" s="100"/>
      <c r="X628" s="102"/>
      <c r="Z628" s="37">
        <v>44729</v>
      </c>
      <c r="AA628" s="3">
        <f t="shared" si="183"/>
        <v>77993.119999999995</v>
      </c>
      <c r="AB628" s="43">
        <f t="shared" si="200"/>
        <v>70650.739999999991</v>
      </c>
      <c r="AC628" s="3">
        <f t="shared" si="191"/>
        <v>7342.380000000001</v>
      </c>
      <c r="AD628" s="38">
        <f t="shared" si="185"/>
        <v>0.10392502612145327</v>
      </c>
      <c r="AE628" s="3">
        <f>AA628-AA627</f>
        <v>-75.990000000005239</v>
      </c>
      <c r="AF628" s="38">
        <f>(AA628)/AA627-1</f>
        <v>-9.7336833992345273E-4</v>
      </c>
    </row>
    <row r="629" spans="1:32" x14ac:dyDescent="0.45">
      <c r="A629" s="37">
        <v>44732</v>
      </c>
      <c r="B629" s="3">
        <v>54798.23</v>
      </c>
      <c r="C629" s="3">
        <v>48075.15</v>
      </c>
      <c r="D629" s="3">
        <v>46950.74</v>
      </c>
      <c r="E629" s="3">
        <f t="shared" si="181"/>
        <v>7847.4900000000052</v>
      </c>
      <c r="F629" s="38">
        <f t="shared" si="182"/>
        <v>0.16714305248437</v>
      </c>
      <c r="G629" s="41">
        <f t="shared" si="204"/>
        <v>261.63000000000466</v>
      </c>
      <c r="H629" s="38">
        <f t="shared" si="205"/>
        <v>4.7973287663698461E-3</v>
      </c>
      <c r="J629" s="37">
        <v>44732</v>
      </c>
      <c r="K629" s="3">
        <v>23569.040000000001</v>
      </c>
      <c r="L629" s="58">
        <v>23700</v>
      </c>
      <c r="M629" s="43">
        <f t="shared" si="203"/>
        <v>-130.95999999999913</v>
      </c>
      <c r="N629" s="38">
        <f t="shared" si="184"/>
        <v>-5.5257383966244022E-3</v>
      </c>
      <c r="O629" s="43">
        <f>K629-K628</f>
        <v>112.52000000000044</v>
      </c>
      <c r="P629" s="38">
        <f>K629/K628-1</f>
        <v>4.7969605039452912E-3</v>
      </c>
      <c r="R629" s="37">
        <v>44732</v>
      </c>
      <c r="S629" s="103"/>
      <c r="T629" s="101"/>
      <c r="U629" s="100"/>
      <c r="V629" s="102"/>
      <c r="W629" s="100"/>
      <c r="X629" s="102"/>
      <c r="Z629" s="37">
        <v>44732</v>
      </c>
      <c r="AA629" s="3">
        <f t="shared" si="183"/>
        <v>78367.27</v>
      </c>
      <c r="AB629" s="43">
        <f t="shared" si="200"/>
        <v>70650.739999999991</v>
      </c>
      <c r="AC629" s="3">
        <f t="shared" si="191"/>
        <v>7716.5300000000061</v>
      </c>
      <c r="AD629" s="38">
        <f t="shared" si="185"/>
        <v>0.10922079513958405</v>
      </c>
      <c r="AE629" s="3">
        <f>AA629-AA628</f>
        <v>374.15000000000873</v>
      </c>
      <c r="AF629" s="38">
        <f>(AA629)/AA628-1</f>
        <v>4.7972180110247287E-3</v>
      </c>
    </row>
    <row r="630" spans="1:32" x14ac:dyDescent="0.45">
      <c r="A630" s="37">
        <v>44733</v>
      </c>
      <c r="B630" s="3">
        <v>55057.82</v>
      </c>
      <c r="C630" s="3">
        <v>48075.15</v>
      </c>
      <c r="D630" s="3">
        <v>46950.74</v>
      </c>
      <c r="E630" s="3">
        <f t="shared" si="181"/>
        <v>8107.0800000000017</v>
      </c>
      <c r="F630" s="38">
        <f t="shared" si="182"/>
        <v>0.17267203882196536</v>
      </c>
      <c r="G630" s="41">
        <f t="shared" si="204"/>
        <v>259.58999999999651</v>
      </c>
      <c r="H630" s="38">
        <f t="shared" si="205"/>
        <v>4.7371968036193923E-3</v>
      </c>
      <c r="J630" s="37">
        <v>44733</v>
      </c>
      <c r="K630" s="3">
        <v>23680.69</v>
      </c>
      <c r="L630" s="58">
        <v>23700</v>
      </c>
      <c r="M630" s="43">
        <f t="shared" si="203"/>
        <v>-19.31000000000131</v>
      </c>
      <c r="N630" s="38">
        <f t="shared" si="184"/>
        <v>-8.1476793248946855E-4</v>
      </c>
      <c r="O630" s="43">
        <f>K630-K629</f>
        <v>111.64999999999782</v>
      </c>
      <c r="P630" s="38">
        <f>K630/K629-1</f>
        <v>4.737146697531891E-3</v>
      </c>
      <c r="R630" s="37">
        <v>44733</v>
      </c>
      <c r="S630" s="103"/>
      <c r="T630" s="101"/>
      <c r="U630" s="100"/>
      <c r="V630" s="102"/>
      <c r="W630" s="100"/>
      <c r="X630" s="102"/>
      <c r="Z630" s="37">
        <v>44733</v>
      </c>
      <c r="AA630" s="3">
        <f t="shared" si="183"/>
        <v>78738.509999999995</v>
      </c>
      <c r="AB630" s="43">
        <f t="shared" si="200"/>
        <v>70650.739999999991</v>
      </c>
      <c r="AC630" s="3">
        <f t="shared" si="191"/>
        <v>8087.77</v>
      </c>
      <c r="AD630" s="38">
        <f t="shared" si="185"/>
        <v>0.11447537562946986</v>
      </c>
      <c r="AE630" s="3">
        <f>AA630-AA629</f>
        <v>371.23999999999069</v>
      </c>
      <c r="AF630" s="38">
        <f>(AA630)/AA629-1</f>
        <v>4.7371817341601563E-3</v>
      </c>
    </row>
    <row r="631" spans="1:32" x14ac:dyDescent="0.45">
      <c r="A631" s="37">
        <v>44734</v>
      </c>
      <c r="B631" s="3">
        <v>54901.96</v>
      </c>
      <c r="C631" s="3">
        <v>48075.15</v>
      </c>
      <c r="D631" s="3">
        <v>46950.74</v>
      </c>
      <c r="E631" s="3">
        <f t="shared" si="181"/>
        <v>7951.2200000000012</v>
      </c>
      <c r="F631" s="38">
        <f t="shared" si="182"/>
        <v>0.16935238933401275</v>
      </c>
      <c r="G631" s="41">
        <f t="shared" si="204"/>
        <v>-155.86000000000058</v>
      </c>
      <c r="H631" s="38">
        <f t="shared" si="205"/>
        <v>-2.8308421946238171E-3</v>
      </c>
      <c r="J631" s="37">
        <v>44734</v>
      </c>
      <c r="K631" s="3">
        <v>23763.66</v>
      </c>
      <c r="L631" s="57">
        <f>L630+150</f>
        <v>23850</v>
      </c>
      <c r="M631" s="43">
        <f t="shared" si="203"/>
        <v>-86.340000000000146</v>
      </c>
      <c r="N631" s="38">
        <f t="shared" si="184"/>
        <v>-3.6201257861635527E-3</v>
      </c>
      <c r="O631" s="50">
        <f>K631-K630-150</f>
        <v>-67.029999999998836</v>
      </c>
      <c r="P631" s="51">
        <f>(K631-150)/K630-1</f>
        <v>-2.8305763049978339E-3</v>
      </c>
      <c r="R631" s="37">
        <v>44734</v>
      </c>
      <c r="S631" s="103"/>
      <c r="T631" s="101"/>
      <c r="U631" s="100"/>
      <c r="V631" s="102"/>
      <c r="W631" s="100"/>
      <c r="X631" s="102"/>
      <c r="Z631" s="37">
        <v>44734</v>
      </c>
      <c r="AA631" s="3">
        <f t="shared" si="183"/>
        <v>78665.62</v>
      </c>
      <c r="AB631" s="50">
        <f>AB630+150</f>
        <v>70800.739999999991</v>
      </c>
      <c r="AC631" s="3">
        <f t="shared" si="191"/>
        <v>7864.880000000001</v>
      </c>
      <c r="AD631" s="38">
        <f t="shared" si="185"/>
        <v>0.11108471465128766</v>
      </c>
      <c r="AE631" s="50">
        <f>AA631-AA630-150</f>
        <v>-222.88999999999942</v>
      </c>
      <c r="AF631" s="51">
        <f>(AA631-150)/AA630-1</f>
        <v>-2.8307622280381306E-3</v>
      </c>
    </row>
    <row r="632" spans="1:32" x14ac:dyDescent="0.45">
      <c r="A632" s="37">
        <v>44735</v>
      </c>
      <c r="B632" s="3">
        <v>54800.76</v>
      </c>
      <c r="C632" s="3">
        <v>48075.15</v>
      </c>
      <c r="D632" s="3">
        <v>46950.74</v>
      </c>
      <c r="E632" s="3">
        <f t="shared" si="181"/>
        <v>7850.0200000000041</v>
      </c>
      <c r="F632" s="38">
        <f t="shared" si="182"/>
        <v>0.16719693874899533</v>
      </c>
      <c r="G632" s="41">
        <f t="shared" si="204"/>
        <v>-101.19999999999709</v>
      </c>
      <c r="H632" s="38">
        <f t="shared" si="205"/>
        <v>-1.8432857406183167E-3</v>
      </c>
      <c r="J632" s="37">
        <v>44735</v>
      </c>
      <c r="K632" s="3">
        <v>23719.85</v>
      </c>
      <c r="L632" s="58">
        <v>23850</v>
      </c>
      <c r="M632" s="43">
        <f t="shared" si="203"/>
        <v>-130.15000000000146</v>
      </c>
      <c r="N632" s="38">
        <f t="shared" si="184"/>
        <v>-5.4570230607967618E-3</v>
      </c>
      <c r="O632" s="43">
        <f>K632-K631</f>
        <v>-43.81000000000131</v>
      </c>
      <c r="P632" s="38">
        <f>K632/K631-1</f>
        <v>-1.8435712343974897E-3</v>
      </c>
      <c r="R632" s="37">
        <v>44735</v>
      </c>
      <c r="S632" s="103"/>
      <c r="T632" s="101"/>
      <c r="U632" s="100"/>
      <c r="V632" s="102"/>
      <c r="W632" s="100"/>
      <c r="X632" s="102"/>
      <c r="Z632" s="37">
        <v>44735</v>
      </c>
      <c r="AA632" s="3">
        <f t="shared" si="183"/>
        <v>78520.61</v>
      </c>
      <c r="AB632" s="43">
        <f>D632+L632</f>
        <v>70800.739999999991</v>
      </c>
      <c r="AC632" s="3">
        <f t="shared" si="191"/>
        <v>7719.8700000000026</v>
      </c>
      <c r="AD632" s="38">
        <f t="shared" si="185"/>
        <v>0.10903657221661822</v>
      </c>
      <c r="AE632" s="3">
        <f>AA632-AA631</f>
        <v>-145.00999999999476</v>
      </c>
      <c r="AF632" s="38">
        <f>(AA632)/AA631-1</f>
        <v>-1.8433719838475415E-3</v>
      </c>
    </row>
    <row r="633" spans="1:32" x14ac:dyDescent="0.45">
      <c r="A633" s="37">
        <v>44736</v>
      </c>
      <c r="B633" s="3">
        <v>55441.9</v>
      </c>
      <c r="C633" s="3">
        <v>48075.15</v>
      </c>
      <c r="D633" s="3">
        <v>46950.74</v>
      </c>
      <c r="E633" s="3">
        <f t="shared" si="181"/>
        <v>8491.1600000000035</v>
      </c>
      <c r="F633" s="38">
        <f t="shared" si="182"/>
        <v>0.18085252756399584</v>
      </c>
      <c r="G633" s="41">
        <f t="shared" si="204"/>
        <v>641.13999999999942</v>
      </c>
      <c r="H633" s="38">
        <f t="shared" si="205"/>
        <v>1.1699472781034448E-2</v>
      </c>
      <c r="J633" s="37">
        <v>44736</v>
      </c>
      <c r="K633" s="3">
        <v>23997.360000000001</v>
      </c>
      <c r="L633" s="58">
        <v>23850</v>
      </c>
      <c r="M633" s="43">
        <f t="shared" si="203"/>
        <v>147.36000000000058</v>
      </c>
      <c r="N633" s="38">
        <f t="shared" si="184"/>
        <v>6.1786163522012938E-3</v>
      </c>
      <c r="O633" s="43">
        <f>K633-K632</f>
        <v>277.51000000000204</v>
      </c>
      <c r="P633" s="38">
        <f>K633/K632-1</f>
        <v>1.1699483765706953E-2</v>
      </c>
      <c r="R633" s="37">
        <v>44736</v>
      </c>
      <c r="S633" s="103"/>
      <c r="T633" s="101"/>
      <c r="U633" s="100"/>
      <c r="V633" s="102"/>
      <c r="W633" s="100"/>
      <c r="X633" s="102"/>
      <c r="Z633" s="37">
        <v>44736</v>
      </c>
      <c r="AA633" s="3">
        <f t="shared" si="183"/>
        <v>79439.260000000009</v>
      </c>
      <c r="AB633" s="43">
        <f>D633+L633</f>
        <v>70800.739999999991</v>
      </c>
      <c r="AC633" s="3">
        <f t="shared" si="191"/>
        <v>8638.5200000000041</v>
      </c>
      <c r="AD633" s="38">
        <f t="shared" si="185"/>
        <v>0.12201171908655217</v>
      </c>
      <c r="AE633" s="3">
        <f>AA633-AA632</f>
        <v>918.65000000000873</v>
      </c>
      <c r="AF633" s="38">
        <f>(AA633)/AA632-1</f>
        <v>1.1699476099332529E-2</v>
      </c>
    </row>
    <row r="634" spans="1:32" x14ac:dyDescent="0.45">
      <c r="A634" s="37">
        <v>44739</v>
      </c>
      <c r="B634" s="3">
        <v>55602.32</v>
      </c>
      <c r="C634" s="3">
        <v>48075.15</v>
      </c>
      <c r="D634" s="3">
        <v>46950.74</v>
      </c>
      <c r="E634" s="3">
        <f t="shared" si="181"/>
        <v>8651.5800000000017</v>
      </c>
      <c r="F634" s="38">
        <f t="shared" si="182"/>
        <v>0.18426930012178722</v>
      </c>
      <c r="G634" s="41">
        <f t="shared" si="204"/>
        <v>160.41999999999825</v>
      </c>
      <c r="H634" s="38">
        <f t="shared" si="205"/>
        <v>2.8934794803208153E-3</v>
      </c>
      <c r="J634" s="37">
        <v>44739</v>
      </c>
      <c r="K634" s="3">
        <v>24066.799999999999</v>
      </c>
      <c r="L634" s="58">
        <v>23850</v>
      </c>
      <c r="M634" s="43">
        <f t="shared" si="203"/>
        <v>216.79999999999927</v>
      </c>
      <c r="N634" s="38">
        <f t="shared" si="184"/>
        <v>9.0901467505239975E-3</v>
      </c>
      <c r="O634" s="43">
        <f>K634-K633</f>
        <v>69.43999999999869</v>
      </c>
      <c r="P634" s="38">
        <f>K634/K633-1</f>
        <v>2.8936516350130947E-3</v>
      </c>
      <c r="R634" s="37">
        <v>44739</v>
      </c>
      <c r="S634" s="103"/>
      <c r="T634" s="101"/>
      <c r="U634" s="100"/>
      <c r="V634" s="102"/>
      <c r="W634" s="100"/>
      <c r="X634" s="102"/>
      <c r="Z634" s="37">
        <v>44739</v>
      </c>
      <c r="AA634" s="3">
        <f t="shared" si="183"/>
        <v>79669.119999999995</v>
      </c>
      <c r="AB634" s="43">
        <f>D634+L634</f>
        <v>70800.739999999991</v>
      </c>
      <c r="AC634" s="3">
        <f t="shared" si="191"/>
        <v>8868.380000000001</v>
      </c>
      <c r="AD634" s="38">
        <f t="shared" si="185"/>
        <v>0.125258295322902</v>
      </c>
      <c r="AE634" s="3">
        <f>AA634-AA633</f>
        <v>229.85999999998603</v>
      </c>
      <c r="AF634" s="38">
        <f>(AA634)/AA633-1</f>
        <v>2.8935314855649263E-3</v>
      </c>
    </row>
    <row r="635" spans="1:32" x14ac:dyDescent="0.45">
      <c r="A635" s="37">
        <v>44740</v>
      </c>
      <c r="B635" s="3">
        <v>55472.77</v>
      </c>
      <c r="C635" s="3">
        <v>48075.15</v>
      </c>
      <c r="D635" s="3">
        <v>46950.74</v>
      </c>
      <c r="E635" s="3">
        <f t="shared" si="181"/>
        <v>8522.0299999999988</v>
      </c>
      <c r="F635" s="38">
        <f t="shared" si="182"/>
        <v>0.18151002518810144</v>
      </c>
      <c r="G635" s="41">
        <f t="shared" si="204"/>
        <v>-129.55000000000291</v>
      </c>
      <c r="H635" s="38">
        <f t="shared" si="205"/>
        <v>-2.3299387507572655E-3</v>
      </c>
      <c r="J635" s="37">
        <v>44740</v>
      </c>
      <c r="K635" s="3">
        <v>24010.73</v>
      </c>
      <c r="L635" s="58">
        <v>23850</v>
      </c>
      <c r="M635" s="43">
        <f t="shared" si="203"/>
        <v>160.72999999999956</v>
      </c>
      <c r="N635" s="38">
        <f t="shared" si="184"/>
        <v>6.7392033542976737E-3</v>
      </c>
      <c r="O635" s="43">
        <f>K635-K634</f>
        <v>-56.069999999999709</v>
      </c>
      <c r="P635" s="38">
        <f>K635/K634-1</f>
        <v>-2.329765486063784E-3</v>
      </c>
      <c r="R635" s="37">
        <v>44740</v>
      </c>
      <c r="S635" s="103"/>
      <c r="T635" s="101"/>
      <c r="U635" s="100"/>
      <c r="V635" s="102"/>
      <c r="W635" s="100"/>
      <c r="X635" s="102"/>
      <c r="Z635" s="37">
        <v>44740</v>
      </c>
      <c r="AA635" s="3">
        <f t="shared" si="183"/>
        <v>79483.5</v>
      </c>
      <c r="AB635" s="43">
        <f>D635+L635</f>
        <v>70800.739999999991</v>
      </c>
      <c r="AC635" s="3">
        <f t="shared" si="191"/>
        <v>8682.7599999999984</v>
      </c>
      <c r="AD635" s="38">
        <f t="shared" si="185"/>
        <v>0.12263657131267292</v>
      </c>
      <c r="AE635" s="3">
        <f>AA635-AA634</f>
        <v>-185.61999999999534</v>
      </c>
      <c r="AF635" s="38">
        <f>(AA635)/AA634-1</f>
        <v>-2.3298864101924943E-3</v>
      </c>
    </row>
    <row r="636" spans="1:32" x14ac:dyDescent="0.45">
      <c r="A636" s="37">
        <v>44741</v>
      </c>
      <c r="B636" s="3">
        <v>55461.13</v>
      </c>
      <c r="C636" s="3">
        <v>48075.15</v>
      </c>
      <c r="D636" s="3">
        <v>46950.74</v>
      </c>
      <c r="E636" s="3">
        <f t="shared" si="181"/>
        <v>8510.39</v>
      </c>
      <c r="F636" s="38">
        <f t="shared" si="182"/>
        <v>0.18126210577298685</v>
      </c>
      <c r="G636" s="41">
        <f t="shared" si="204"/>
        <v>-11.639999999999418</v>
      </c>
      <c r="H636" s="38">
        <f t="shared" si="205"/>
        <v>-2.0983268006991018E-4</v>
      </c>
      <c r="J636" s="37">
        <v>44741</v>
      </c>
      <c r="K636" s="3">
        <v>24155.69</v>
      </c>
      <c r="L636" s="57">
        <f>L635+150</f>
        <v>24000</v>
      </c>
      <c r="M636" s="43">
        <f t="shared" si="203"/>
        <v>155.68999999999869</v>
      </c>
      <c r="N636" s="38">
        <f t="shared" si="184"/>
        <v>6.4870833333332545E-3</v>
      </c>
      <c r="O636" s="50">
        <f>K636-K635-150</f>
        <v>-5.0400000000008731</v>
      </c>
      <c r="P636" s="51">
        <f>(K636-150)/K635-1</f>
        <v>-2.0990615445681815E-4</v>
      </c>
      <c r="R636" s="37">
        <v>44741</v>
      </c>
      <c r="S636" s="103"/>
      <c r="T636" s="101"/>
      <c r="U636" s="100"/>
      <c r="V636" s="102"/>
      <c r="W636" s="100"/>
      <c r="X636" s="102"/>
      <c r="Z636" s="37">
        <v>44741</v>
      </c>
      <c r="AA636" s="3">
        <f t="shared" si="183"/>
        <v>79616.819999999992</v>
      </c>
      <c r="AB636" s="50">
        <f>AB635+150</f>
        <v>70950.739999999991</v>
      </c>
      <c r="AC636" s="3">
        <f t="shared" si="191"/>
        <v>8666.0799999999981</v>
      </c>
      <c r="AD636" s="38">
        <f t="shared" si="185"/>
        <v>0.12214220739628656</v>
      </c>
      <c r="AE636" s="50">
        <f>AA636-AA635-150</f>
        <v>-16.680000000007567</v>
      </c>
      <c r="AF636" s="51">
        <f>(AA636-150)/AA635-1</f>
        <v>-2.0985487554026072E-4</v>
      </c>
    </row>
    <row r="637" spans="1:32" x14ac:dyDescent="0.45">
      <c r="A637" s="37">
        <v>44742</v>
      </c>
      <c r="B637" s="3">
        <v>55220.26</v>
      </c>
      <c r="C637" s="3">
        <v>48075.15</v>
      </c>
      <c r="D637" s="3">
        <v>46950.74</v>
      </c>
      <c r="E637" s="3">
        <f t="shared" si="181"/>
        <v>8269.5200000000041</v>
      </c>
      <c r="F637" s="38">
        <f t="shared" si="182"/>
        <v>0.17613183519578191</v>
      </c>
      <c r="G637" s="41">
        <f t="shared" si="204"/>
        <v>-240.86999999999534</v>
      </c>
      <c r="H637" s="38">
        <f t="shared" si="205"/>
        <v>-4.3430416942459305E-3</v>
      </c>
      <c r="J637" s="37">
        <v>44742</v>
      </c>
      <c r="K637" s="3">
        <v>24050.78</v>
      </c>
      <c r="L637" s="58">
        <v>24000</v>
      </c>
      <c r="M637" s="43">
        <f t="shared" si="203"/>
        <v>50.779999999998836</v>
      </c>
      <c r="N637" s="38">
        <f t="shared" si="184"/>
        <v>2.1158333333333168E-3</v>
      </c>
      <c r="O637" s="43">
        <f>K637-K636</f>
        <v>-104.90999999999985</v>
      </c>
      <c r="P637" s="38">
        <f>K637/K636-1</f>
        <v>-4.3430761033942389E-3</v>
      </c>
      <c r="R637" s="37">
        <v>44742</v>
      </c>
      <c r="S637" s="103"/>
      <c r="T637" s="101"/>
      <c r="U637" s="100"/>
      <c r="V637" s="102"/>
      <c r="W637" s="100"/>
      <c r="X637" s="102"/>
      <c r="Z637" s="37">
        <v>44742</v>
      </c>
      <c r="AA637" s="3">
        <f t="shared" si="183"/>
        <v>79271.040000000008</v>
      </c>
      <c r="AB637" s="43">
        <f>D637+L637</f>
        <v>70950.739999999991</v>
      </c>
      <c r="AC637" s="3">
        <f t="shared" si="191"/>
        <v>8320.3000000000029</v>
      </c>
      <c r="AD637" s="38">
        <f t="shared" si="185"/>
        <v>0.11726868528784928</v>
      </c>
      <c r="AE637" s="3">
        <f>AA637-AA636</f>
        <v>-345.77999999998428</v>
      </c>
      <c r="AF637" s="38">
        <f>(AA637)/AA636-1</f>
        <v>-4.3430521339584693E-3</v>
      </c>
    </row>
    <row r="638" spans="1:32" x14ac:dyDescent="0.45">
      <c r="A638" s="37">
        <v>44743</v>
      </c>
      <c r="B638" s="3">
        <v>55220.26</v>
      </c>
      <c r="C638" s="3">
        <v>48075.15</v>
      </c>
      <c r="D638" s="3">
        <v>46950.74</v>
      </c>
      <c r="E638" s="3">
        <f t="shared" si="181"/>
        <v>8269.5200000000041</v>
      </c>
      <c r="F638" s="38">
        <f t="shared" si="182"/>
        <v>0.17613183519578191</v>
      </c>
      <c r="G638" s="41">
        <f t="shared" si="204"/>
        <v>0</v>
      </c>
      <c r="H638" s="38">
        <f t="shared" si="205"/>
        <v>0</v>
      </c>
      <c r="J638" s="37">
        <v>44743</v>
      </c>
      <c r="K638" s="3">
        <v>24050.78</v>
      </c>
      <c r="L638" s="58">
        <v>24000</v>
      </c>
      <c r="M638" s="43">
        <f t="shared" si="203"/>
        <v>50.779999999998836</v>
      </c>
      <c r="N638" s="38">
        <f t="shared" si="184"/>
        <v>2.1158333333333168E-3</v>
      </c>
      <c r="O638" s="43">
        <f>K638-K637</f>
        <v>0</v>
      </c>
      <c r="P638" s="38">
        <f>K638/K637-1</f>
        <v>0</v>
      </c>
      <c r="R638" s="37">
        <v>44743</v>
      </c>
      <c r="S638" s="103"/>
      <c r="T638" s="101"/>
      <c r="U638" s="100"/>
      <c r="V638" s="102"/>
      <c r="W638" s="100"/>
      <c r="X638" s="102"/>
      <c r="Z638" s="37">
        <v>44743</v>
      </c>
      <c r="AA638" s="3">
        <f t="shared" si="183"/>
        <v>79271.040000000008</v>
      </c>
      <c r="AB638" s="43">
        <f>D638+L638</f>
        <v>70950.739999999991</v>
      </c>
      <c r="AC638" s="3">
        <f t="shared" si="191"/>
        <v>8320.3000000000029</v>
      </c>
      <c r="AD638" s="38">
        <f t="shared" si="185"/>
        <v>0.11726868528784928</v>
      </c>
      <c r="AE638" s="3">
        <f>AA638-AA637</f>
        <v>0</v>
      </c>
      <c r="AF638" s="38">
        <f>(AA638)/AA637-1</f>
        <v>0</v>
      </c>
    </row>
    <row r="639" spans="1:32" x14ac:dyDescent="0.45">
      <c r="A639" s="37">
        <v>44746</v>
      </c>
      <c r="B639" s="3">
        <v>55808.63</v>
      </c>
      <c r="C639" s="47">
        <f>C638+250</f>
        <v>48325.15</v>
      </c>
      <c r="D639" s="47">
        <f>D638+250</f>
        <v>47200.74</v>
      </c>
      <c r="E639" s="47">
        <f t="shared" si="181"/>
        <v>8607.89</v>
      </c>
      <c r="F639" s="38">
        <f t="shared" si="182"/>
        <v>0.18236769169296929</v>
      </c>
      <c r="G639" s="49">
        <f>B639-B638-250</f>
        <v>338.36999999999534</v>
      </c>
      <c r="H639" s="48">
        <f>(B639-250)/B638-1</f>
        <v>6.1276422820173426E-3</v>
      </c>
      <c r="J639" s="37">
        <v>44746</v>
      </c>
      <c r="K639" s="3">
        <v>24198.15</v>
      </c>
      <c r="L639" s="58">
        <v>24000</v>
      </c>
      <c r="M639" s="43">
        <f t="shared" si="203"/>
        <v>198.15000000000146</v>
      </c>
      <c r="N639" s="38">
        <f t="shared" si="184"/>
        <v>8.256250000000076E-3</v>
      </c>
      <c r="O639" s="43">
        <f>K639-K638</f>
        <v>147.37000000000262</v>
      </c>
      <c r="P639" s="38">
        <f>K639/K638-1</f>
        <v>6.1274519994778398E-3</v>
      </c>
      <c r="R639" s="37">
        <v>44746</v>
      </c>
      <c r="S639" s="103"/>
      <c r="T639" s="101"/>
      <c r="U639" s="100"/>
      <c r="V639" s="102"/>
      <c r="W639" s="100"/>
      <c r="X639" s="102"/>
      <c r="Z639" s="37">
        <v>44746</v>
      </c>
      <c r="AA639" s="3">
        <f t="shared" si="183"/>
        <v>80006.78</v>
      </c>
      <c r="AB639" s="91">
        <f>D639+L639</f>
        <v>71200.739999999991</v>
      </c>
      <c r="AC639" s="3">
        <f t="shared" si="191"/>
        <v>8806.0400000000009</v>
      </c>
      <c r="AD639" s="38">
        <f t="shared" si="185"/>
        <v>0.1236790516503059</v>
      </c>
      <c r="AE639" s="47">
        <f>AA639-AA638-250</f>
        <v>485.73999999999069</v>
      </c>
      <c r="AF639" s="48">
        <f>(AA639-250)/AA638-1</f>
        <v>6.1275845504233928E-3</v>
      </c>
    </row>
    <row r="640" spans="1:32" x14ac:dyDescent="0.45">
      <c r="A640" s="37">
        <v>44747</v>
      </c>
      <c r="B640" s="3">
        <v>55573.52</v>
      </c>
      <c r="C640" s="3">
        <v>48325.15</v>
      </c>
      <c r="D640" s="3">
        <v>47200.74</v>
      </c>
      <c r="E640" s="3">
        <f t="shared" si="181"/>
        <v>8372.7799999999988</v>
      </c>
      <c r="F640" s="38">
        <f t="shared" si="182"/>
        <v>0.177386625718156</v>
      </c>
      <c r="G640" s="41">
        <f t="shared" ref="G640:G646" si="206">B640-B639</f>
        <v>-235.11000000000058</v>
      </c>
      <c r="H640" s="38">
        <f t="shared" ref="H640:H646" si="207">(B640)/B639-1</f>
        <v>-4.2127893123339311E-3</v>
      </c>
      <c r="J640" s="37">
        <v>44747</v>
      </c>
      <c r="K640" s="3">
        <v>24246.21</v>
      </c>
      <c r="L640" s="57">
        <f>L639+150</f>
        <v>24150</v>
      </c>
      <c r="M640" s="43">
        <f t="shared" si="203"/>
        <v>96.209999999999127</v>
      </c>
      <c r="N640" s="38">
        <f t="shared" si="184"/>
        <v>3.9838509316769688E-3</v>
      </c>
      <c r="O640" s="50">
        <f>K640-K639-150</f>
        <v>-101.94000000000233</v>
      </c>
      <c r="P640" s="51">
        <f>(K640-150)/K639-1</f>
        <v>-4.2127187408955713E-3</v>
      </c>
      <c r="R640" s="37">
        <v>44747</v>
      </c>
      <c r="S640" s="103"/>
      <c r="T640" s="101"/>
      <c r="U640" s="100"/>
      <c r="V640" s="102"/>
      <c r="W640" s="100"/>
      <c r="X640" s="102"/>
      <c r="Z640" s="37">
        <v>44747</v>
      </c>
      <c r="AA640" s="3">
        <f t="shared" si="183"/>
        <v>79819.73</v>
      </c>
      <c r="AB640" s="50">
        <f>AB639+150</f>
        <v>71350.739999999991</v>
      </c>
      <c r="AC640" s="3">
        <f t="shared" si="191"/>
        <v>8468.989999999998</v>
      </c>
      <c r="AD640" s="38">
        <f t="shared" si="185"/>
        <v>0.11869519503231518</v>
      </c>
      <c r="AE640" s="50">
        <f>AA640-AA639-150</f>
        <v>-337.05000000000291</v>
      </c>
      <c r="AF640" s="51">
        <f>(AA640-150)/AA639-1</f>
        <v>-4.21276796791481E-3</v>
      </c>
    </row>
    <row r="641" spans="1:32" x14ac:dyDescent="0.45">
      <c r="A641" s="37">
        <v>44748</v>
      </c>
      <c r="B641" s="3">
        <v>55573.52</v>
      </c>
      <c r="C641" s="3">
        <v>48325.15</v>
      </c>
      <c r="D641" s="3">
        <v>47200.74</v>
      </c>
      <c r="E641" s="3">
        <f t="shared" si="181"/>
        <v>8372.7799999999988</v>
      </c>
      <c r="F641" s="38">
        <f t="shared" si="182"/>
        <v>0.177386625718156</v>
      </c>
      <c r="G641" s="41">
        <f t="shared" si="206"/>
        <v>0</v>
      </c>
      <c r="H641" s="38">
        <f t="shared" si="207"/>
        <v>0</v>
      </c>
      <c r="J641" s="37">
        <v>44748</v>
      </c>
      <c r="K641" s="3">
        <v>24246.21</v>
      </c>
      <c r="L641" s="58">
        <v>24150</v>
      </c>
      <c r="M641" s="43">
        <f t="shared" si="203"/>
        <v>96.209999999999127</v>
      </c>
      <c r="N641" s="38">
        <f t="shared" si="184"/>
        <v>3.9838509316769688E-3</v>
      </c>
      <c r="O641" s="43">
        <f>K641-K640</f>
        <v>0</v>
      </c>
      <c r="P641" s="38">
        <f>K641/K640-1</f>
        <v>0</v>
      </c>
      <c r="R641" s="37">
        <v>44748</v>
      </c>
      <c r="S641" s="103"/>
      <c r="T641" s="101"/>
      <c r="U641" s="100"/>
      <c r="V641" s="102"/>
      <c r="W641" s="100"/>
      <c r="X641" s="102"/>
      <c r="Z641" s="37">
        <v>44748</v>
      </c>
      <c r="AA641" s="3">
        <f t="shared" si="183"/>
        <v>79819.73</v>
      </c>
      <c r="AB641" s="43">
        <f>D641+L641</f>
        <v>71350.739999999991</v>
      </c>
      <c r="AC641" s="3">
        <f t="shared" si="191"/>
        <v>8468.989999999998</v>
      </c>
      <c r="AD641" s="38">
        <f t="shared" si="185"/>
        <v>0.11869519503231518</v>
      </c>
      <c r="AE641" s="3">
        <f>AA641-AA640</f>
        <v>0</v>
      </c>
      <c r="AF641" s="38">
        <f>(AA641)/AA640-1</f>
        <v>0</v>
      </c>
    </row>
    <row r="642" spans="1:32" x14ac:dyDescent="0.45">
      <c r="A642" s="37">
        <v>44749</v>
      </c>
      <c r="B642" s="3">
        <v>55987.02</v>
      </c>
      <c r="C642" s="3">
        <v>48325.15</v>
      </c>
      <c r="D642" s="3">
        <v>47200.74</v>
      </c>
      <c r="E642" s="3">
        <f t="shared" si="181"/>
        <v>8786.2799999999988</v>
      </c>
      <c r="F642" s="38">
        <f t="shared" si="182"/>
        <v>0.18614708159236493</v>
      </c>
      <c r="G642" s="41">
        <f t="shared" si="206"/>
        <v>413.5</v>
      </c>
      <c r="H642" s="38">
        <f t="shared" si="207"/>
        <v>7.4405940095210177E-3</v>
      </c>
      <c r="J642" s="37">
        <v>44749</v>
      </c>
      <c r="K642" s="3">
        <v>24426.62</v>
      </c>
      <c r="L642" s="58">
        <v>24150</v>
      </c>
      <c r="M642" s="43">
        <f t="shared" si="203"/>
        <v>276.61999999999898</v>
      </c>
      <c r="N642" s="38">
        <f t="shared" si="184"/>
        <v>1.1454244306418282E-2</v>
      </c>
      <c r="O642" s="43">
        <f>K642-K641</f>
        <v>180.40999999999985</v>
      </c>
      <c r="P642" s="38">
        <f>K642/K641-1</f>
        <v>7.4407505337947821E-3</v>
      </c>
      <c r="R642" s="37">
        <v>44749</v>
      </c>
      <c r="S642" s="103"/>
      <c r="T642" s="101"/>
      <c r="U642" s="100"/>
      <c r="V642" s="102"/>
      <c r="W642" s="100"/>
      <c r="X642" s="102"/>
      <c r="Z642" s="37">
        <v>44749</v>
      </c>
      <c r="AA642" s="3">
        <f t="shared" si="183"/>
        <v>80413.64</v>
      </c>
      <c r="AB642" s="43">
        <f>D642+L642</f>
        <v>71350.739999999991</v>
      </c>
      <c r="AC642" s="3">
        <f t="shared" si="191"/>
        <v>9062.8999999999978</v>
      </c>
      <c r="AD642" s="38">
        <f t="shared" si="185"/>
        <v>0.12701900498859597</v>
      </c>
      <c r="AE642" s="3">
        <f>AA642-AA641</f>
        <v>593.91000000000349</v>
      </c>
      <c r="AF642" s="38">
        <f>(AA642)/AA641-1</f>
        <v>7.4406415556655947E-3</v>
      </c>
    </row>
    <row r="643" spans="1:32" x14ac:dyDescent="0.45">
      <c r="A643" s="37">
        <v>44750</v>
      </c>
      <c r="B643" s="3">
        <v>55830.61</v>
      </c>
      <c r="C643" s="3">
        <v>48325.15</v>
      </c>
      <c r="D643" s="3">
        <v>47200.74</v>
      </c>
      <c r="E643" s="3">
        <f t="shared" si="181"/>
        <v>8629.8700000000026</v>
      </c>
      <c r="F643" s="38">
        <f t="shared" si="182"/>
        <v>0.18283336235830205</v>
      </c>
      <c r="G643" s="41">
        <f t="shared" si="206"/>
        <v>-156.40999999999622</v>
      </c>
      <c r="H643" s="38">
        <f t="shared" si="207"/>
        <v>-2.7936832501532782E-3</v>
      </c>
      <c r="J643" s="37">
        <v>44750</v>
      </c>
      <c r="K643" s="3">
        <v>24358.38</v>
      </c>
      <c r="L643" s="58">
        <v>24150</v>
      </c>
      <c r="M643" s="43">
        <f t="shared" si="203"/>
        <v>208.38000000000102</v>
      </c>
      <c r="N643" s="38">
        <f t="shared" si="184"/>
        <v>8.6285714285714299E-3</v>
      </c>
      <c r="O643" s="43">
        <f>K643-K642</f>
        <v>-68.239999999997963</v>
      </c>
      <c r="P643" s="38">
        <f>K643/K642-1</f>
        <v>-2.7936734595288559E-3</v>
      </c>
      <c r="R643" s="37">
        <v>44750</v>
      </c>
      <c r="S643" s="103"/>
      <c r="T643" s="101"/>
      <c r="U643" s="100"/>
      <c r="V643" s="102"/>
      <c r="W643" s="100"/>
      <c r="X643" s="102"/>
      <c r="Z643" s="37">
        <v>44750</v>
      </c>
      <c r="AA643" s="3">
        <f t="shared" si="183"/>
        <v>80188.990000000005</v>
      </c>
      <c r="AB643" s="43">
        <f>D643+L643</f>
        <v>71350.739999999991</v>
      </c>
      <c r="AC643" s="3">
        <f t="shared" si="191"/>
        <v>8838.2500000000036</v>
      </c>
      <c r="AD643" s="38">
        <f t="shared" si="185"/>
        <v>0.12387047422353326</v>
      </c>
      <c r="AE643" s="3">
        <f>AA643-AA642</f>
        <v>-224.64999999999418</v>
      </c>
      <c r="AF643" s="38">
        <f>(AA643)/AA642-1</f>
        <v>-2.7936802761321378E-3</v>
      </c>
    </row>
    <row r="644" spans="1:32" x14ac:dyDescent="0.45">
      <c r="A644" s="37">
        <v>44753</v>
      </c>
      <c r="B644" s="3">
        <v>55673.7</v>
      </c>
      <c r="C644" s="3">
        <v>48325.15</v>
      </c>
      <c r="D644" s="3">
        <v>47200.74</v>
      </c>
      <c r="E644" s="3">
        <f t="shared" ref="E644:E707" si="208">B644-D644</f>
        <v>8472.9599999999991</v>
      </c>
      <c r="F644" s="38">
        <f t="shared" ref="F644:F707" si="209">B644/D644-1</f>
        <v>0.17950905006997764</v>
      </c>
      <c r="G644" s="41">
        <f t="shared" si="206"/>
        <v>-156.91000000000349</v>
      </c>
      <c r="H644" s="38">
        <f t="shared" si="207"/>
        <v>-2.8104654418069641E-3</v>
      </c>
      <c r="J644" s="37">
        <v>44753</v>
      </c>
      <c r="K644" s="3">
        <v>24289.919999999998</v>
      </c>
      <c r="L644" s="58">
        <v>24150</v>
      </c>
      <c r="M644" s="43">
        <f t="shared" si="203"/>
        <v>139.91999999999825</v>
      </c>
      <c r="N644" s="38">
        <f t="shared" si="184"/>
        <v>5.7937888198758003E-3</v>
      </c>
      <c r="O644" s="43">
        <f>K644-K643</f>
        <v>-68.460000000002765</v>
      </c>
      <c r="P644" s="38">
        <f>K644/K643-1</f>
        <v>-2.810531734869226E-3</v>
      </c>
      <c r="R644" s="37">
        <v>44753</v>
      </c>
      <c r="S644" s="103"/>
      <c r="T644" s="101"/>
      <c r="U644" s="100"/>
      <c r="V644" s="102"/>
      <c r="W644" s="100"/>
      <c r="X644" s="102"/>
      <c r="Z644" s="37">
        <v>44753</v>
      </c>
      <c r="AA644" s="3">
        <f t="shared" ref="AA644:AA707" si="210">B644+K644</f>
        <v>79963.62</v>
      </c>
      <c r="AB644" s="43">
        <f>D644+L644</f>
        <v>71350.739999999991</v>
      </c>
      <c r="AC644" s="3">
        <f t="shared" si="191"/>
        <v>8612.8799999999974</v>
      </c>
      <c r="AD644" s="38">
        <f t="shared" si="185"/>
        <v>0.12071185246291782</v>
      </c>
      <c r="AE644" s="3">
        <f>AA644-AA643</f>
        <v>-225.3700000000099</v>
      </c>
      <c r="AF644" s="38">
        <f>(AA644)/AA643-1</f>
        <v>-2.8104855791301064E-3</v>
      </c>
    </row>
    <row r="645" spans="1:32" x14ac:dyDescent="0.45">
      <c r="A645" s="37">
        <v>44754</v>
      </c>
      <c r="B645" s="3">
        <v>55406.89</v>
      </c>
      <c r="C645" s="3">
        <v>48325.15</v>
      </c>
      <c r="D645" s="3">
        <v>47200.74</v>
      </c>
      <c r="E645" s="3">
        <f t="shared" si="208"/>
        <v>8206.1500000000015</v>
      </c>
      <c r="F645" s="38">
        <f t="shared" si="209"/>
        <v>0.17385638445498941</v>
      </c>
      <c r="G645" s="41">
        <f t="shared" si="206"/>
        <v>-266.80999999999767</v>
      </c>
      <c r="H645" s="38">
        <f t="shared" si="207"/>
        <v>-4.7923885066017968E-3</v>
      </c>
      <c r="J645" s="37">
        <v>44754</v>
      </c>
      <c r="K645" s="3">
        <v>24323.51</v>
      </c>
      <c r="L645" s="57">
        <f>L644+150</f>
        <v>24300</v>
      </c>
      <c r="M645" s="43">
        <f t="shared" si="203"/>
        <v>23.509999999998399</v>
      </c>
      <c r="N645" s="38">
        <f t="shared" ref="N645:N708" si="211">K645/L645-1</f>
        <v>9.6748971193405531E-4</v>
      </c>
      <c r="O645" s="50">
        <f>K645-K644-150</f>
        <v>-116.40999999999985</v>
      </c>
      <c r="P645" s="51">
        <f>(K645-150)/K644-1</f>
        <v>-4.7925229889600462E-3</v>
      </c>
      <c r="R645" s="37">
        <v>44754</v>
      </c>
      <c r="S645" s="103"/>
      <c r="T645" s="101"/>
      <c r="U645" s="100"/>
      <c r="V645" s="102"/>
      <c r="W645" s="100"/>
      <c r="X645" s="102"/>
      <c r="Z645" s="37">
        <v>44754</v>
      </c>
      <c r="AA645" s="3">
        <f t="shared" si="210"/>
        <v>79730.399999999994</v>
      </c>
      <c r="AB645" s="50">
        <f>AB644+150</f>
        <v>71500.739999999991</v>
      </c>
      <c r="AC645" s="3">
        <f t="shared" si="191"/>
        <v>8229.66</v>
      </c>
      <c r="AD645" s="38">
        <f t="shared" ref="AD645:AD708" si="212">(AA645)/(AB645)-1</f>
        <v>0.11509894862626613</v>
      </c>
      <c r="AE645" s="50">
        <f>AA645-AA644-150</f>
        <v>-383.22000000000116</v>
      </c>
      <c r="AF645" s="51">
        <f>(AA645-150)/AA644-1</f>
        <v>-4.7924293572502163E-3</v>
      </c>
    </row>
    <row r="646" spans="1:32" x14ac:dyDescent="0.45">
      <c r="A646" s="37">
        <v>44755</v>
      </c>
      <c r="B646" s="3">
        <v>55010.26</v>
      </c>
      <c r="C646" s="3">
        <v>48325.15</v>
      </c>
      <c r="D646" s="3">
        <v>47200.74</v>
      </c>
      <c r="E646" s="3">
        <f t="shared" si="208"/>
        <v>7809.5200000000041</v>
      </c>
      <c r="F646" s="38">
        <f t="shared" si="209"/>
        <v>0.16545333823156172</v>
      </c>
      <c r="G646" s="41">
        <f t="shared" si="206"/>
        <v>-396.62999999999738</v>
      </c>
      <c r="H646" s="38">
        <f t="shared" si="207"/>
        <v>-7.1584959921049407E-3</v>
      </c>
      <c r="J646" s="37">
        <v>44755</v>
      </c>
      <c r="K646" s="3">
        <v>24149.39</v>
      </c>
      <c r="L646" s="58">
        <v>24300</v>
      </c>
      <c r="M646" s="43">
        <f t="shared" si="203"/>
        <v>-150.61000000000058</v>
      </c>
      <c r="N646" s="38">
        <f t="shared" si="211"/>
        <v>-6.1979423868312455E-3</v>
      </c>
      <c r="O646" s="43">
        <f>K646-K645</f>
        <v>-174.11999999999898</v>
      </c>
      <c r="P646" s="38">
        <f>K646/K645-1</f>
        <v>-7.1585063175503283E-3</v>
      </c>
      <c r="R646" s="37">
        <v>44755</v>
      </c>
      <c r="S646" s="103"/>
      <c r="T646" s="101"/>
      <c r="U646" s="100"/>
      <c r="V646" s="102"/>
      <c r="W646" s="100"/>
      <c r="X646" s="102"/>
      <c r="Z646" s="37">
        <v>44755</v>
      </c>
      <c r="AA646" s="3">
        <f t="shared" si="210"/>
        <v>79159.649999999994</v>
      </c>
      <c r="AB646" s="43">
        <f>D646+L646</f>
        <v>71500.739999999991</v>
      </c>
      <c r="AC646" s="3">
        <f t="shared" si="191"/>
        <v>7658.9100000000035</v>
      </c>
      <c r="AD646" s="38">
        <f t="shared" si="212"/>
        <v>0.10711651375915832</v>
      </c>
      <c r="AE646" s="3">
        <f>AA646-AA645</f>
        <v>-570.75</v>
      </c>
      <c r="AF646" s="38">
        <f>(AA646)/AA645-1</f>
        <v>-7.1584991421088651E-3</v>
      </c>
    </row>
    <row r="647" spans="1:32" x14ac:dyDescent="0.45">
      <c r="A647" s="37">
        <v>44756</v>
      </c>
      <c r="B647" s="3">
        <v>55689.599999999999</v>
      </c>
      <c r="C647" s="47">
        <f>C646+250</f>
        <v>48575.15</v>
      </c>
      <c r="D647" s="47">
        <f>D646+250</f>
        <v>47450.74</v>
      </c>
      <c r="E647" s="47">
        <f t="shared" si="208"/>
        <v>8238.86</v>
      </c>
      <c r="F647" s="38">
        <f t="shared" si="209"/>
        <v>0.17362974739698478</v>
      </c>
      <c r="G647" s="49">
        <f>B647-B646-250</f>
        <v>429.33999999999651</v>
      </c>
      <c r="H647" s="48">
        <f>(B647-250)/B646-1</f>
        <v>7.8047258820443943E-3</v>
      </c>
      <c r="J647" s="37">
        <v>44756</v>
      </c>
      <c r="K647" s="3">
        <v>24337.87</v>
      </c>
      <c r="L647" s="58">
        <v>24300</v>
      </c>
      <c r="M647" s="43">
        <f t="shared" si="203"/>
        <v>37.869999999998981</v>
      </c>
      <c r="N647" s="38">
        <f t="shared" si="211"/>
        <v>1.5584362139917651E-3</v>
      </c>
      <c r="O647" s="43">
        <f>K647-K646</f>
        <v>188.47999999999956</v>
      </c>
      <c r="P647" s="38">
        <f>K647/K646-1</f>
        <v>7.8047520040878116E-3</v>
      </c>
      <c r="R647" s="37">
        <v>44756</v>
      </c>
      <c r="S647" s="103"/>
      <c r="T647" s="101"/>
      <c r="U647" s="100"/>
      <c r="V647" s="102"/>
      <c r="W647" s="100"/>
      <c r="X647" s="102"/>
      <c r="Z647" s="37">
        <v>44756</v>
      </c>
      <c r="AA647" s="3">
        <f t="shared" si="210"/>
        <v>80027.47</v>
      </c>
      <c r="AB647" s="91">
        <f>D647+L647</f>
        <v>71750.739999999991</v>
      </c>
      <c r="AC647" s="3">
        <f t="shared" si="191"/>
        <v>8276.73</v>
      </c>
      <c r="AD647" s="38">
        <f t="shared" si="212"/>
        <v>0.11535393223819024</v>
      </c>
      <c r="AE647" s="47">
        <f>AA647-AA646-250</f>
        <v>617.82000000000698</v>
      </c>
      <c r="AF647" s="48">
        <f>(AA647-250)/AA646-1</f>
        <v>7.8047338511477715E-3</v>
      </c>
    </row>
    <row r="648" spans="1:32" x14ac:dyDescent="0.45">
      <c r="A648" s="37">
        <v>44757</v>
      </c>
      <c r="B648" s="3">
        <v>55780.480000000003</v>
      </c>
      <c r="C648" s="3">
        <v>48575.15</v>
      </c>
      <c r="D648" s="3">
        <v>47450.74</v>
      </c>
      <c r="E648" s="3">
        <f t="shared" si="208"/>
        <v>8329.7400000000052</v>
      </c>
      <c r="F648" s="38">
        <f t="shared" si="209"/>
        <v>0.17554499676928126</v>
      </c>
      <c r="G648" s="41">
        <f t="shared" ref="G648:G658" si="213">B648-B647</f>
        <v>90.880000000004657</v>
      </c>
      <c r="H648" s="38">
        <f t="shared" ref="H648:H658" si="214">(B648)/B647-1</f>
        <v>1.6319025455382441E-3</v>
      </c>
      <c r="J648" s="37">
        <v>44757</v>
      </c>
      <c r="K648" s="3">
        <v>24377.59</v>
      </c>
      <c r="L648" s="58">
        <v>24300</v>
      </c>
      <c r="M648" s="43">
        <f t="shared" si="203"/>
        <v>77.590000000000146</v>
      </c>
      <c r="N648" s="38">
        <f t="shared" si="211"/>
        <v>3.1930041152263833E-3</v>
      </c>
      <c r="O648" s="43">
        <f>K648-K647</f>
        <v>39.720000000001164</v>
      </c>
      <c r="P648" s="38">
        <f>K648/K647-1</f>
        <v>1.6320244951593121E-3</v>
      </c>
      <c r="R648" s="37">
        <v>44757</v>
      </c>
      <c r="S648" s="103"/>
      <c r="T648" s="101"/>
      <c r="U648" s="100"/>
      <c r="V648" s="102"/>
      <c r="W648" s="100"/>
      <c r="X648" s="102"/>
      <c r="Z648" s="37">
        <v>44757</v>
      </c>
      <c r="AA648" s="3">
        <f t="shared" si="210"/>
        <v>80158.070000000007</v>
      </c>
      <c r="AB648" s="43">
        <f>D648+L648</f>
        <v>71750.739999999991</v>
      </c>
      <c r="AC648" s="3">
        <f t="shared" si="191"/>
        <v>8407.3300000000054</v>
      </c>
      <c r="AD648" s="38">
        <f t="shared" si="212"/>
        <v>0.11717412252472958</v>
      </c>
      <c r="AE648" s="3">
        <f>AA648-AA647</f>
        <v>130.60000000000582</v>
      </c>
      <c r="AF648" s="38">
        <f>(AA648)/AA647-1</f>
        <v>1.6319396327286739E-3</v>
      </c>
    </row>
    <row r="649" spans="1:32" x14ac:dyDescent="0.45">
      <c r="A649" s="37">
        <v>44760</v>
      </c>
      <c r="B649" s="3">
        <v>55780.480000000003</v>
      </c>
      <c r="C649" s="3">
        <v>48575.15</v>
      </c>
      <c r="D649" s="3">
        <v>47450.74</v>
      </c>
      <c r="E649" s="3">
        <f t="shared" si="208"/>
        <v>8329.7400000000052</v>
      </c>
      <c r="F649" s="38">
        <f t="shared" si="209"/>
        <v>0.17554499676928126</v>
      </c>
      <c r="G649" s="41">
        <f t="shared" si="213"/>
        <v>0</v>
      </c>
      <c r="H649" s="38">
        <f t="shared" si="214"/>
        <v>0</v>
      </c>
      <c r="J649" s="37">
        <v>44760</v>
      </c>
      <c r="K649" s="3">
        <v>24377.59</v>
      </c>
      <c r="L649" s="58">
        <v>24300</v>
      </c>
      <c r="M649" s="43">
        <f t="shared" si="203"/>
        <v>77.590000000000146</v>
      </c>
      <c r="N649" s="38">
        <f t="shared" si="211"/>
        <v>3.1930041152263833E-3</v>
      </c>
      <c r="O649" s="43">
        <f>K649-K648</f>
        <v>0</v>
      </c>
      <c r="P649" s="38">
        <f>K649/K648-1</f>
        <v>0</v>
      </c>
      <c r="R649" s="37">
        <v>44760</v>
      </c>
      <c r="S649" s="103"/>
      <c r="T649" s="101"/>
      <c r="U649" s="100"/>
      <c r="V649" s="102"/>
      <c r="W649" s="100"/>
      <c r="X649" s="102"/>
      <c r="Z649" s="37">
        <v>44760</v>
      </c>
      <c r="AA649" s="3">
        <f t="shared" si="210"/>
        <v>80158.070000000007</v>
      </c>
      <c r="AB649" s="43">
        <f>D649+L649</f>
        <v>71750.739999999991</v>
      </c>
      <c r="AC649" s="3">
        <f t="shared" si="191"/>
        <v>8407.3300000000054</v>
      </c>
      <c r="AD649" s="38">
        <f t="shared" si="212"/>
        <v>0.11717412252472958</v>
      </c>
      <c r="AE649" s="3">
        <f>AA649-AA648</f>
        <v>0</v>
      </c>
      <c r="AF649" s="38">
        <f>(AA649)/AA648-1</f>
        <v>0</v>
      </c>
    </row>
    <row r="650" spans="1:32" x14ac:dyDescent="0.45">
      <c r="A650" s="37">
        <v>44761</v>
      </c>
      <c r="B650" s="41">
        <v>56466.42</v>
      </c>
      <c r="C650" s="3">
        <v>48575.15</v>
      </c>
      <c r="D650" s="3">
        <v>47450.74</v>
      </c>
      <c r="E650" s="3">
        <f t="shared" si="208"/>
        <v>9015.68</v>
      </c>
      <c r="F650" s="38">
        <f t="shared" si="209"/>
        <v>0.1900008303347851</v>
      </c>
      <c r="G650" s="41">
        <f t="shared" si="213"/>
        <v>685.93999999999505</v>
      </c>
      <c r="H650" s="38">
        <f t="shared" si="214"/>
        <v>1.2297133334098209E-2</v>
      </c>
      <c r="J650" s="37">
        <v>44761</v>
      </c>
      <c r="K650" s="3">
        <v>24677.360000000001</v>
      </c>
      <c r="L650" s="58">
        <v>24300</v>
      </c>
      <c r="M650" s="43">
        <f t="shared" si="203"/>
        <v>377.36000000000058</v>
      </c>
      <c r="N650" s="38">
        <f t="shared" si="211"/>
        <v>1.5529218106995923E-2</v>
      </c>
      <c r="O650" s="43">
        <f>K650-K649</f>
        <v>299.77000000000044</v>
      </c>
      <c r="P650" s="38">
        <f>K650/K649-1</f>
        <v>1.2296949780515654E-2</v>
      </c>
      <c r="R650" s="37">
        <v>44761</v>
      </c>
      <c r="S650" s="103"/>
      <c r="T650" s="101"/>
      <c r="U650" s="100"/>
      <c r="V650" s="102"/>
      <c r="W650" s="100"/>
      <c r="X650" s="102"/>
      <c r="Z650" s="37">
        <v>44761</v>
      </c>
      <c r="AA650" s="3">
        <f t="shared" si="210"/>
        <v>81143.78</v>
      </c>
      <c r="AB650" s="43">
        <f>D650+L650</f>
        <v>71750.739999999991</v>
      </c>
      <c r="AC650" s="3">
        <f t="shared" si="191"/>
        <v>9393.0400000000009</v>
      </c>
      <c r="AD650" s="38">
        <f t="shared" si="212"/>
        <v>0.13091209930378422</v>
      </c>
      <c r="AE650" s="3">
        <f>AA650-AA649</f>
        <v>985.70999999999185</v>
      </c>
      <c r="AF650" s="38">
        <f>(AA650)/AA649-1</f>
        <v>1.2297077511970844E-2</v>
      </c>
    </row>
    <row r="651" spans="1:32" x14ac:dyDescent="0.45">
      <c r="A651" s="37">
        <v>44762</v>
      </c>
      <c r="B651" s="3">
        <v>56535.22</v>
      </c>
      <c r="C651" s="3">
        <v>48575.15</v>
      </c>
      <c r="D651" s="3">
        <v>47450.74</v>
      </c>
      <c r="E651" s="3">
        <f t="shared" si="208"/>
        <v>9084.4800000000032</v>
      </c>
      <c r="F651" s="38">
        <f t="shared" si="209"/>
        <v>0.19145075503564346</v>
      </c>
      <c r="G651" s="41">
        <f t="shared" si="213"/>
        <v>68.80000000000291</v>
      </c>
      <c r="H651" s="38">
        <f t="shared" si="214"/>
        <v>1.2184232682008744E-3</v>
      </c>
      <c r="J651" s="37">
        <v>44762</v>
      </c>
      <c r="K651" s="3">
        <v>24857.43</v>
      </c>
      <c r="L651" s="57">
        <f>L650+150</f>
        <v>24450</v>
      </c>
      <c r="M651" s="43">
        <f t="shared" si="203"/>
        <v>407.43000000000029</v>
      </c>
      <c r="N651" s="38">
        <f t="shared" si="211"/>
        <v>1.6663803680981637E-2</v>
      </c>
      <c r="O651" s="50">
        <f>K651-K650-150</f>
        <v>30.069999999999709</v>
      </c>
      <c r="P651" s="51">
        <f>(K651-150)/K650-1</f>
        <v>1.2185258066503835E-3</v>
      </c>
      <c r="R651" s="37">
        <v>44762</v>
      </c>
      <c r="S651" s="103"/>
      <c r="T651" s="101"/>
      <c r="U651" s="100"/>
      <c r="V651" s="102"/>
      <c r="W651" s="100"/>
      <c r="X651" s="102"/>
      <c r="Z651" s="37">
        <v>44762</v>
      </c>
      <c r="AA651" s="3">
        <f t="shared" si="210"/>
        <v>81392.649999999994</v>
      </c>
      <c r="AB651" s="50">
        <f>AB650+150</f>
        <v>71900.739999999991</v>
      </c>
      <c r="AC651" s="3">
        <f t="shared" si="191"/>
        <v>9491.9100000000035</v>
      </c>
      <c r="AD651" s="38">
        <f t="shared" si="212"/>
        <v>0.13201407941003107</v>
      </c>
      <c r="AE651" s="50">
        <f>AA651-AA650-150</f>
        <v>98.869999999995343</v>
      </c>
      <c r="AF651" s="51">
        <f>(AA651-150)/AA650-1</f>
        <v>1.218454452084794E-3</v>
      </c>
    </row>
    <row r="652" spans="1:32" x14ac:dyDescent="0.45">
      <c r="A652" s="37">
        <v>44763</v>
      </c>
      <c r="B652" s="3">
        <v>57204.73</v>
      </c>
      <c r="C652" s="3">
        <v>48575.15</v>
      </c>
      <c r="D652" s="3">
        <v>47450.74</v>
      </c>
      <c r="E652" s="3">
        <f t="shared" si="208"/>
        <v>9753.9900000000052</v>
      </c>
      <c r="F652" s="38">
        <f t="shared" si="209"/>
        <v>0.20556033478086966</v>
      </c>
      <c r="G652" s="41">
        <f t="shared" si="213"/>
        <v>669.51000000000204</v>
      </c>
      <c r="H652" s="38">
        <f t="shared" si="214"/>
        <v>1.1842352430927239E-2</v>
      </c>
      <c r="J652" s="37">
        <v>44763</v>
      </c>
      <c r="K652" s="3">
        <v>25151.8</v>
      </c>
      <c r="L652" s="58">
        <v>24450</v>
      </c>
      <c r="M652" s="43">
        <f t="shared" si="203"/>
        <v>701.79999999999927</v>
      </c>
      <c r="N652" s="38">
        <f t="shared" si="211"/>
        <v>2.8703476482617507E-2</v>
      </c>
      <c r="O652" s="43">
        <f>K652-K651</f>
        <v>294.36999999999898</v>
      </c>
      <c r="P652" s="38">
        <f>K652/K651-1</f>
        <v>1.1842334464986948E-2</v>
      </c>
      <c r="R652" s="37">
        <v>44763</v>
      </c>
      <c r="S652" s="103"/>
      <c r="T652" s="101"/>
      <c r="U652" s="100"/>
      <c r="V652" s="102"/>
      <c r="W652" s="100"/>
      <c r="X652" s="102"/>
      <c r="Z652" s="37">
        <v>44763</v>
      </c>
      <c r="AA652" s="3">
        <f t="shared" si="210"/>
        <v>82356.53</v>
      </c>
      <c r="AB652" s="43">
        <f>D652+L652</f>
        <v>71900.739999999991</v>
      </c>
      <c r="AC652" s="3">
        <f t="shared" si="191"/>
        <v>10455.790000000005</v>
      </c>
      <c r="AD652" s="38">
        <f t="shared" si="212"/>
        <v>0.14541978288401491</v>
      </c>
      <c r="AE652" s="3">
        <f>AA652-AA651</f>
        <v>963.88000000000466</v>
      </c>
      <c r="AF652" s="38">
        <f>(AA652)/AA651-1</f>
        <v>1.1842346944103799E-2</v>
      </c>
    </row>
    <row r="653" spans="1:32" x14ac:dyDescent="0.45">
      <c r="A653" s="37">
        <v>44764</v>
      </c>
      <c r="B653" s="3">
        <v>57204.73</v>
      </c>
      <c r="C653" s="3">
        <v>48575.15</v>
      </c>
      <c r="D653" s="3">
        <v>47450.74</v>
      </c>
      <c r="E653" s="3">
        <f t="shared" si="208"/>
        <v>9753.9900000000052</v>
      </c>
      <c r="F653" s="38">
        <f t="shared" si="209"/>
        <v>0.20556033478086966</v>
      </c>
      <c r="G653" s="41">
        <f t="shared" si="213"/>
        <v>0</v>
      </c>
      <c r="H653" s="38">
        <f t="shared" si="214"/>
        <v>0</v>
      </c>
      <c r="J653" s="37">
        <v>44764</v>
      </c>
      <c r="K653" s="3">
        <v>25151.8</v>
      </c>
      <c r="L653" s="58">
        <v>24450</v>
      </c>
      <c r="M653" s="43">
        <f t="shared" si="203"/>
        <v>701.79999999999927</v>
      </c>
      <c r="N653" s="38">
        <f t="shared" si="211"/>
        <v>2.8703476482617507E-2</v>
      </c>
      <c r="O653" s="43">
        <f>K653-K652</f>
        <v>0</v>
      </c>
      <c r="P653" s="38">
        <f>K653/K652-1</f>
        <v>0</v>
      </c>
      <c r="R653" s="37">
        <v>44764</v>
      </c>
      <c r="S653" s="103"/>
      <c r="T653" s="101"/>
      <c r="U653" s="100"/>
      <c r="V653" s="102"/>
      <c r="W653" s="100"/>
      <c r="X653" s="102"/>
      <c r="Z653" s="37">
        <v>44764</v>
      </c>
      <c r="AA653" s="3">
        <f t="shared" si="210"/>
        <v>82356.53</v>
      </c>
      <c r="AB653" s="43">
        <f>D653+L653</f>
        <v>71900.739999999991</v>
      </c>
      <c r="AC653" s="3">
        <f t="shared" si="191"/>
        <v>10455.790000000005</v>
      </c>
      <c r="AD653" s="38">
        <f t="shared" si="212"/>
        <v>0.14541978288401491</v>
      </c>
      <c r="AE653" s="3">
        <f>AA653-AA652</f>
        <v>0</v>
      </c>
      <c r="AF653" s="38">
        <f>(AA653)/AA652-1</f>
        <v>0</v>
      </c>
    </row>
    <row r="654" spans="1:32" x14ac:dyDescent="0.45">
      <c r="A654" s="37">
        <v>44767</v>
      </c>
      <c r="B654" s="3">
        <v>57204.73</v>
      </c>
      <c r="C654" s="3">
        <v>48575.15</v>
      </c>
      <c r="D654" s="3">
        <v>47450.74</v>
      </c>
      <c r="E654" s="3">
        <f t="shared" si="208"/>
        <v>9753.9900000000052</v>
      </c>
      <c r="F654" s="38">
        <f t="shared" si="209"/>
        <v>0.20556033478086966</v>
      </c>
      <c r="G654" s="41">
        <f t="shared" si="213"/>
        <v>0</v>
      </c>
      <c r="H654" s="38">
        <f t="shared" si="214"/>
        <v>0</v>
      </c>
      <c r="J654" s="37">
        <v>44767</v>
      </c>
      <c r="K654" s="3">
        <v>25151.8</v>
      </c>
      <c r="L654" s="58">
        <v>24450</v>
      </c>
      <c r="M654" s="43">
        <f t="shared" si="203"/>
        <v>701.79999999999927</v>
      </c>
      <c r="N654" s="38">
        <f t="shared" si="211"/>
        <v>2.8703476482617507E-2</v>
      </c>
      <c r="O654" s="43">
        <f>K654-K653</f>
        <v>0</v>
      </c>
      <c r="P654" s="38">
        <f>K654/K653-1</f>
        <v>0</v>
      </c>
      <c r="R654" s="37">
        <v>44767</v>
      </c>
      <c r="S654" s="103"/>
      <c r="T654" s="101"/>
      <c r="U654" s="100"/>
      <c r="V654" s="102"/>
      <c r="W654" s="100"/>
      <c r="X654" s="102"/>
      <c r="Z654" s="37">
        <v>44767</v>
      </c>
      <c r="AA654" s="3">
        <f t="shared" si="210"/>
        <v>82356.53</v>
      </c>
      <c r="AB654" s="43">
        <f>D654+L654</f>
        <v>71900.739999999991</v>
      </c>
      <c r="AC654" s="3">
        <f t="shared" si="191"/>
        <v>10455.790000000005</v>
      </c>
      <c r="AD654" s="38">
        <f t="shared" si="212"/>
        <v>0.14541978288401491</v>
      </c>
      <c r="AE654" s="3">
        <f>AA654-AA653</f>
        <v>0</v>
      </c>
      <c r="AF654" s="38">
        <f>(AA654)/AA653-1</f>
        <v>0</v>
      </c>
    </row>
    <row r="655" spans="1:32" x14ac:dyDescent="0.45">
      <c r="A655" s="37">
        <v>44768</v>
      </c>
      <c r="B655" s="3">
        <v>57593.91</v>
      </c>
      <c r="C655" s="3">
        <v>48575.15</v>
      </c>
      <c r="D655" s="3">
        <v>47450.74</v>
      </c>
      <c r="E655" s="3">
        <f t="shared" si="208"/>
        <v>10143.170000000006</v>
      </c>
      <c r="F655" s="38">
        <f t="shared" si="209"/>
        <v>0.21376210360470682</v>
      </c>
      <c r="G655" s="41">
        <f t="shared" si="213"/>
        <v>389.18000000000029</v>
      </c>
      <c r="H655" s="38">
        <f t="shared" si="214"/>
        <v>6.80328357462745E-3</v>
      </c>
      <c r="J655" s="37">
        <v>44768</v>
      </c>
      <c r="K655" s="3">
        <v>25472.92</v>
      </c>
      <c r="L655" s="57">
        <f>L654+150</f>
        <v>24600</v>
      </c>
      <c r="M655" s="43">
        <f t="shared" si="203"/>
        <v>872.91999999999825</v>
      </c>
      <c r="N655" s="38">
        <f t="shared" si="211"/>
        <v>3.5484552845528317E-2</v>
      </c>
      <c r="O655" s="50">
        <f>K655-K654-150</f>
        <v>171.11999999999898</v>
      </c>
      <c r="P655" s="51">
        <f>(K655-150)/K654-1</f>
        <v>6.803489213495606E-3</v>
      </c>
      <c r="R655" s="37">
        <v>44768</v>
      </c>
      <c r="S655" s="103"/>
      <c r="T655" s="101"/>
      <c r="U655" s="100"/>
      <c r="V655" s="102"/>
      <c r="W655" s="100"/>
      <c r="X655" s="102"/>
      <c r="Z655" s="37">
        <v>44768</v>
      </c>
      <c r="AA655" s="3">
        <f t="shared" si="210"/>
        <v>83066.83</v>
      </c>
      <c r="AB655" s="50">
        <f>AB654+150</f>
        <v>72050.739999999991</v>
      </c>
      <c r="AC655" s="3">
        <f t="shared" si="191"/>
        <v>11016.090000000004</v>
      </c>
      <c r="AD655" s="38">
        <f t="shared" si="212"/>
        <v>0.15289350255111911</v>
      </c>
      <c r="AE655" s="50">
        <f>AA655-AA654-150</f>
        <v>560.30000000000291</v>
      </c>
      <c r="AF655" s="51">
        <f>(AA655-150)/AA654-1</f>
        <v>6.8033463770269531E-3</v>
      </c>
    </row>
    <row r="656" spans="1:32" x14ac:dyDescent="0.45">
      <c r="A656" s="37">
        <v>44769</v>
      </c>
      <c r="B656" s="3">
        <v>57593.91</v>
      </c>
      <c r="C656" s="3">
        <v>48575.15</v>
      </c>
      <c r="D656" s="3">
        <v>47450.74</v>
      </c>
      <c r="E656" s="3">
        <f t="shared" si="208"/>
        <v>10143.170000000006</v>
      </c>
      <c r="F656" s="38">
        <f t="shared" si="209"/>
        <v>0.21376210360470682</v>
      </c>
      <c r="G656" s="41">
        <f t="shared" si="213"/>
        <v>0</v>
      </c>
      <c r="H656" s="38">
        <f t="shared" si="214"/>
        <v>0</v>
      </c>
      <c r="J656" s="37">
        <v>44769</v>
      </c>
      <c r="K656" s="3">
        <v>25472.92</v>
      </c>
      <c r="L656" s="58">
        <v>24600</v>
      </c>
      <c r="M656" s="43">
        <f t="shared" si="203"/>
        <v>872.91999999999825</v>
      </c>
      <c r="N656" s="38">
        <f t="shared" si="211"/>
        <v>3.5484552845528317E-2</v>
      </c>
      <c r="O656" s="43">
        <f>K656-K655</f>
        <v>0</v>
      </c>
      <c r="P656" s="38">
        <f>K656/K655-1</f>
        <v>0</v>
      </c>
      <c r="R656" s="37">
        <v>44769</v>
      </c>
      <c r="S656" s="103"/>
      <c r="T656" s="101"/>
      <c r="U656" s="100"/>
      <c r="V656" s="102"/>
      <c r="W656" s="100"/>
      <c r="X656" s="102"/>
      <c r="Z656" s="37">
        <v>44769</v>
      </c>
      <c r="AA656" s="3">
        <f t="shared" si="210"/>
        <v>83066.83</v>
      </c>
      <c r="AB656" s="43">
        <f>D656+L656</f>
        <v>72050.739999999991</v>
      </c>
      <c r="AC656" s="3">
        <f t="shared" si="191"/>
        <v>11016.090000000004</v>
      </c>
      <c r="AD656" s="38">
        <f t="shared" si="212"/>
        <v>0.15289350255111911</v>
      </c>
      <c r="AE656" s="3">
        <f>AA656-AA655</f>
        <v>0</v>
      </c>
      <c r="AF656" s="38">
        <f>(AA656)/AA655-1</f>
        <v>0</v>
      </c>
    </row>
    <row r="657" spans="1:32" x14ac:dyDescent="0.45">
      <c r="A657" s="37">
        <v>44770</v>
      </c>
      <c r="B657" s="3">
        <v>58197.19</v>
      </c>
      <c r="C657" s="3">
        <v>48575.15</v>
      </c>
      <c r="D657" s="3">
        <v>47450.74</v>
      </c>
      <c r="E657" s="3">
        <f t="shared" si="208"/>
        <v>10746.450000000004</v>
      </c>
      <c r="F657" s="38">
        <f t="shared" si="209"/>
        <v>0.22647592008048778</v>
      </c>
      <c r="G657" s="41">
        <f t="shared" si="213"/>
        <v>603.27999999999884</v>
      </c>
      <c r="H657" s="38">
        <f t="shared" si="214"/>
        <v>1.0474718594379206E-2</v>
      </c>
      <c r="J657" s="37">
        <v>44770</v>
      </c>
      <c r="K657" s="3">
        <v>25739.74</v>
      </c>
      <c r="L657" s="58">
        <v>24600</v>
      </c>
      <c r="M657" s="43">
        <f t="shared" ref="M657:M688" si="215">K657-L657</f>
        <v>1139.7400000000016</v>
      </c>
      <c r="N657" s="38">
        <f t="shared" si="211"/>
        <v>4.6330894308943105E-2</v>
      </c>
      <c r="O657" s="43">
        <f>K657-K656</f>
        <v>266.82000000000335</v>
      </c>
      <c r="P657" s="38">
        <f>K657/K656-1</f>
        <v>1.0474653082567897E-2</v>
      </c>
      <c r="R657" s="37">
        <v>44770</v>
      </c>
      <c r="S657" s="103"/>
      <c r="T657" s="101"/>
      <c r="U657" s="100"/>
      <c r="V657" s="102"/>
      <c r="W657" s="100"/>
      <c r="X657" s="102"/>
      <c r="Z657" s="37">
        <v>44770</v>
      </c>
      <c r="AA657" s="3">
        <f t="shared" si="210"/>
        <v>83936.930000000008</v>
      </c>
      <c r="AB657" s="43">
        <f>D657+L657</f>
        <v>72050.739999999991</v>
      </c>
      <c r="AC657" s="3">
        <f t="shared" si="191"/>
        <v>11886.190000000006</v>
      </c>
      <c r="AD657" s="38">
        <f t="shared" si="212"/>
        <v>0.16496971439849228</v>
      </c>
      <c r="AE657" s="3">
        <f>AA657-AA656</f>
        <v>870.10000000000582</v>
      </c>
      <c r="AF657" s="38">
        <f>(AA657)/AA656-1</f>
        <v>1.0474698504806312E-2</v>
      </c>
    </row>
    <row r="658" spans="1:32" x14ac:dyDescent="0.45">
      <c r="A658" s="37">
        <v>44771</v>
      </c>
      <c r="B658" s="3">
        <v>58568.92</v>
      </c>
      <c r="C658" s="3">
        <v>48575.15</v>
      </c>
      <c r="D658" s="3">
        <v>47450.74</v>
      </c>
      <c r="E658" s="3">
        <f t="shared" si="208"/>
        <v>11118.18</v>
      </c>
      <c r="F658" s="38">
        <f t="shared" si="209"/>
        <v>0.23430993910737752</v>
      </c>
      <c r="G658" s="41">
        <f t="shared" si="213"/>
        <v>371.72999999999593</v>
      </c>
      <c r="H658" s="38">
        <f t="shared" si="214"/>
        <v>6.3874217982000658E-3</v>
      </c>
      <c r="J658" s="37">
        <v>44771</v>
      </c>
      <c r="K658" s="3">
        <v>25904.15</v>
      </c>
      <c r="L658" s="58">
        <v>24600</v>
      </c>
      <c r="M658" s="43">
        <f t="shared" si="215"/>
        <v>1304.1500000000015</v>
      </c>
      <c r="N658" s="38">
        <f t="shared" si="211"/>
        <v>5.3014227642276479E-2</v>
      </c>
      <c r="O658" s="43">
        <f>K658-K657</f>
        <v>164.40999999999985</v>
      </c>
      <c r="P658" s="38">
        <f>K658/K657-1</f>
        <v>6.3873994065208883E-3</v>
      </c>
      <c r="R658" s="37">
        <v>44771</v>
      </c>
      <c r="S658" s="103"/>
      <c r="T658" s="101"/>
      <c r="U658" s="100"/>
      <c r="V658" s="102"/>
      <c r="W658" s="100"/>
      <c r="X658" s="102"/>
      <c r="Z658" s="37">
        <v>44771</v>
      </c>
      <c r="AA658" s="3">
        <f t="shared" si="210"/>
        <v>84473.07</v>
      </c>
      <c r="AB658" s="43">
        <f>D658+L658</f>
        <v>72050.739999999991</v>
      </c>
      <c r="AC658" s="3">
        <f t="shared" si="191"/>
        <v>12422.330000000002</v>
      </c>
      <c r="AD658" s="38">
        <f t="shared" si="212"/>
        <v>0.17241085934717693</v>
      </c>
      <c r="AE658" s="3">
        <f>AA658-AA657</f>
        <v>536.13999999999942</v>
      </c>
      <c r="AF658" s="38">
        <f>(AA658)/AA657-1</f>
        <v>6.3874149316636153E-3</v>
      </c>
    </row>
    <row r="659" spans="1:32" x14ac:dyDescent="0.45">
      <c r="A659" s="37">
        <v>44774</v>
      </c>
      <c r="B659" s="3">
        <v>58304.84</v>
      </c>
      <c r="C659" s="47">
        <f>C658+250</f>
        <v>48825.15</v>
      </c>
      <c r="D659" s="47">
        <f>D658+250</f>
        <v>47700.74</v>
      </c>
      <c r="E659" s="47">
        <f t="shared" si="208"/>
        <v>10604.099999999999</v>
      </c>
      <c r="F659" s="38">
        <f t="shared" si="209"/>
        <v>0.22230472734804541</v>
      </c>
      <c r="G659" s="49">
        <f>B659-B658-250</f>
        <v>-514.08000000000175</v>
      </c>
      <c r="H659" s="48">
        <f>(B659-250)/B658-1</f>
        <v>-8.7773515372999711E-3</v>
      </c>
      <c r="J659" s="37">
        <v>44774</v>
      </c>
      <c r="K659" s="3">
        <v>25676.78</v>
      </c>
      <c r="L659" s="58">
        <v>24600</v>
      </c>
      <c r="M659" s="43">
        <f t="shared" si="215"/>
        <v>1076.7799999999988</v>
      </c>
      <c r="N659" s="38">
        <f t="shared" si="211"/>
        <v>4.3771544715447197E-2</v>
      </c>
      <c r="O659" s="43">
        <f>K659-K658</f>
        <v>-227.37000000000262</v>
      </c>
      <c r="P659" s="38">
        <f>K659/K658-1</f>
        <v>-8.7773580681088648E-3</v>
      </c>
      <c r="R659" s="37">
        <v>44774</v>
      </c>
      <c r="S659" s="103"/>
      <c r="T659" s="101"/>
      <c r="U659" s="100"/>
      <c r="V659" s="102"/>
      <c r="W659" s="100"/>
      <c r="X659" s="102"/>
      <c r="Z659" s="37">
        <v>44774</v>
      </c>
      <c r="AA659" s="3">
        <f t="shared" si="210"/>
        <v>83981.62</v>
      </c>
      <c r="AB659" s="91">
        <f>D659+L659</f>
        <v>72300.739999999991</v>
      </c>
      <c r="AC659" s="3">
        <f t="shared" si="191"/>
        <v>11680.879999999997</v>
      </c>
      <c r="AD659" s="38">
        <f t="shared" si="212"/>
        <v>0.16155961889186754</v>
      </c>
      <c r="AE659" s="47">
        <f>AA659-AA658-250</f>
        <v>-741.45000000001164</v>
      </c>
      <c r="AF659" s="48">
        <f>(AA659-250)/AA658-1</f>
        <v>-8.7773535400099689E-3</v>
      </c>
    </row>
    <row r="660" spans="1:32" x14ac:dyDescent="0.45">
      <c r="A660" s="37">
        <v>44775</v>
      </c>
      <c r="B660" s="3">
        <v>58500.78</v>
      </c>
      <c r="C660" s="3">
        <v>48825.15</v>
      </c>
      <c r="D660" s="3">
        <v>47700.74</v>
      </c>
      <c r="E660" s="3">
        <f t="shared" si="208"/>
        <v>10800.04</v>
      </c>
      <c r="F660" s="38">
        <f t="shared" si="209"/>
        <v>0.22641242043624477</v>
      </c>
      <c r="G660" s="41">
        <f t="shared" ref="G660:G668" si="216">B660-B659</f>
        <v>195.94000000000233</v>
      </c>
      <c r="H660" s="38">
        <f t="shared" ref="H660:H668" si="217">(B660)/B659-1</f>
        <v>3.3606129439682775E-3</v>
      </c>
      <c r="J660" s="37">
        <v>44775</v>
      </c>
      <c r="K660" s="3">
        <v>25913.07</v>
      </c>
      <c r="L660" s="57">
        <f>L659+150</f>
        <v>24750</v>
      </c>
      <c r="M660" s="43">
        <f t="shared" si="215"/>
        <v>1163.0699999999997</v>
      </c>
      <c r="N660" s="38">
        <f t="shared" si="211"/>
        <v>4.6992727272727297E-2</v>
      </c>
      <c r="O660" s="50">
        <f>K660-K659-150</f>
        <v>86.290000000000873</v>
      </c>
      <c r="P660" s="51">
        <f>(K660-150)/K659-1</f>
        <v>3.3606238788508325E-3</v>
      </c>
      <c r="R660" s="37">
        <v>44775</v>
      </c>
      <c r="S660" s="103"/>
      <c r="T660" s="101"/>
      <c r="U660" s="100"/>
      <c r="V660" s="102"/>
      <c r="W660" s="100"/>
      <c r="X660" s="102"/>
      <c r="Z660" s="37">
        <v>44775</v>
      </c>
      <c r="AA660" s="3">
        <f t="shared" si="210"/>
        <v>84413.85</v>
      </c>
      <c r="AB660" s="50">
        <f>AB659+150</f>
        <v>72450.739999999991</v>
      </c>
      <c r="AC660" s="3">
        <f t="shared" si="191"/>
        <v>11963.11</v>
      </c>
      <c r="AD660" s="38">
        <f t="shared" si="212"/>
        <v>0.16512060470327872</v>
      </c>
      <c r="AE660" s="50">
        <f>AA660-AA659-150</f>
        <v>282.23000000001048</v>
      </c>
      <c r="AF660" s="51">
        <f>(AA660-150)/AA659-1</f>
        <v>3.3606162872306111E-3</v>
      </c>
    </row>
    <row r="661" spans="1:32" x14ac:dyDescent="0.45">
      <c r="A661" s="37">
        <v>44776</v>
      </c>
      <c r="B661" s="3">
        <v>58500.78</v>
      </c>
      <c r="C661" s="3">
        <v>48825.15</v>
      </c>
      <c r="D661" s="3">
        <v>47700.74</v>
      </c>
      <c r="E661" s="3">
        <f t="shared" si="208"/>
        <v>10800.04</v>
      </c>
      <c r="F661" s="38">
        <f t="shared" si="209"/>
        <v>0.22641242043624477</v>
      </c>
      <c r="G661" s="41">
        <f t="shared" si="216"/>
        <v>0</v>
      </c>
      <c r="H661" s="38">
        <f t="shared" si="217"/>
        <v>0</v>
      </c>
      <c r="J661" s="37">
        <v>44776</v>
      </c>
      <c r="K661" s="3">
        <v>25913.07</v>
      </c>
      <c r="L661" s="58">
        <v>24750</v>
      </c>
      <c r="M661" s="43">
        <f t="shared" si="215"/>
        <v>1163.0699999999997</v>
      </c>
      <c r="N661" s="38">
        <f t="shared" si="211"/>
        <v>4.6992727272727297E-2</v>
      </c>
      <c r="O661" s="43">
        <f>K661-K660</f>
        <v>0</v>
      </c>
      <c r="P661" s="38">
        <f>K661/K660-1</f>
        <v>0</v>
      </c>
      <c r="R661" s="37">
        <v>44776</v>
      </c>
      <c r="S661" s="103"/>
      <c r="T661" s="101"/>
      <c r="U661" s="100"/>
      <c r="V661" s="102"/>
      <c r="W661" s="100"/>
      <c r="X661" s="102"/>
      <c r="Z661" s="37">
        <v>44776</v>
      </c>
      <c r="AA661" s="3">
        <f t="shared" si="210"/>
        <v>84413.85</v>
      </c>
      <c r="AB661" s="43">
        <f>D661+L661</f>
        <v>72450.739999999991</v>
      </c>
      <c r="AC661" s="3">
        <f t="shared" si="191"/>
        <v>11963.11</v>
      </c>
      <c r="AD661" s="38">
        <f t="shared" si="212"/>
        <v>0.16512060470327872</v>
      </c>
      <c r="AE661" s="3">
        <f>AA661-AA660</f>
        <v>0</v>
      </c>
      <c r="AF661" s="38">
        <f>(AA661)/AA660-1</f>
        <v>0</v>
      </c>
    </row>
    <row r="662" spans="1:32" x14ac:dyDescent="0.45">
      <c r="A662" s="37">
        <v>44777</v>
      </c>
      <c r="B662" s="3">
        <v>58503.89</v>
      </c>
      <c r="C662" s="3">
        <v>48825.15</v>
      </c>
      <c r="D662" s="3">
        <v>47700.74</v>
      </c>
      <c r="E662" s="3">
        <f t="shared" si="208"/>
        <v>10803.150000000001</v>
      </c>
      <c r="F662" s="38">
        <f t="shared" si="209"/>
        <v>0.22647761858621074</v>
      </c>
      <c r="G662" s="41">
        <f t="shared" si="216"/>
        <v>3.1100000000005821</v>
      </c>
      <c r="H662" s="38">
        <f t="shared" si="217"/>
        <v>5.316168433999735E-5</v>
      </c>
      <c r="J662" s="37">
        <v>44777</v>
      </c>
      <c r="K662" s="3">
        <v>25914.45</v>
      </c>
      <c r="L662" s="58">
        <v>24750</v>
      </c>
      <c r="M662" s="43">
        <f t="shared" si="215"/>
        <v>1164.4500000000007</v>
      </c>
      <c r="N662" s="38">
        <f t="shared" si="211"/>
        <v>4.7048484848484895E-2</v>
      </c>
      <c r="O662" s="43">
        <f>K662-K661</f>
        <v>1.3800000000010186</v>
      </c>
      <c r="P662" s="38">
        <f>K662/K661-1</f>
        <v>5.3254979051065021E-5</v>
      </c>
      <c r="R662" s="37">
        <v>44777</v>
      </c>
      <c r="S662" s="103"/>
      <c r="T662" s="101"/>
      <c r="U662" s="100"/>
      <c r="V662" s="102"/>
      <c r="W662" s="100"/>
      <c r="X662" s="102"/>
      <c r="Z662" s="37">
        <v>44777</v>
      </c>
      <c r="AA662" s="3">
        <f t="shared" si="210"/>
        <v>84418.34</v>
      </c>
      <c r="AB662" s="43">
        <f>D662+L662</f>
        <v>72450.739999999991</v>
      </c>
      <c r="AC662" s="3">
        <f t="shared" si="191"/>
        <v>11967.600000000002</v>
      </c>
      <c r="AD662" s="38">
        <f t="shared" si="212"/>
        <v>0.16518257784530577</v>
      </c>
      <c r="AE662" s="3">
        <f>AA662-AA661</f>
        <v>4.4899999999906868</v>
      </c>
      <c r="AF662" s="38">
        <f>(AA662)/AA661-1</f>
        <v>5.319032362560705E-5</v>
      </c>
    </row>
    <row r="663" spans="1:32" x14ac:dyDescent="0.45">
      <c r="A663" s="37">
        <v>44778</v>
      </c>
      <c r="B663" s="3">
        <v>58432.87</v>
      </c>
      <c r="C663" s="3">
        <v>48825.15</v>
      </c>
      <c r="D663" s="3">
        <v>47700.74</v>
      </c>
      <c r="E663" s="3">
        <f t="shared" si="208"/>
        <v>10732.130000000005</v>
      </c>
      <c r="F663" s="38">
        <f t="shared" si="209"/>
        <v>0.22498875279503006</v>
      </c>
      <c r="G663" s="41">
        <f t="shared" si="216"/>
        <v>-71.019999999996799</v>
      </c>
      <c r="H663" s="38">
        <f t="shared" si="217"/>
        <v>-1.213936372436053E-3</v>
      </c>
      <c r="J663" s="37">
        <v>44778</v>
      </c>
      <c r="K663" s="3">
        <v>25882.99</v>
      </c>
      <c r="L663" s="58">
        <v>24750</v>
      </c>
      <c r="M663" s="43">
        <f t="shared" si="215"/>
        <v>1132.9900000000016</v>
      </c>
      <c r="N663" s="38">
        <f t="shared" si="211"/>
        <v>4.5777373737373894E-2</v>
      </c>
      <c r="O663" s="43">
        <f>K663-K662</f>
        <v>-31.459999999999127</v>
      </c>
      <c r="P663" s="38">
        <f>K663/K662-1</f>
        <v>-1.2139945088550652E-3</v>
      </c>
      <c r="R663" s="37">
        <v>44778</v>
      </c>
      <c r="S663" s="103"/>
      <c r="T663" s="101"/>
      <c r="U663" s="100"/>
      <c r="V663" s="102"/>
      <c r="W663" s="100"/>
      <c r="X663" s="102"/>
      <c r="Z663" s="37">
        <v>44778</v>
      </c>
      <c r="AA663" s="3">
        <f t="shared" si="210"/>
        <v>84315.86</v>
      </c>
      <c r="AB663" s="43">
        <f>D663+L663</f>
        <v>72450.739999999991</v>
      </c>
      <c r="AC663" s="3">
        <f t="shared" si="191"/>
        <v>11865.120000000006</v>
      </c>
      <c r="AD663" s="38">
        <f t="shared" si="212"/>
        <v>0.16376809953908</v>
      </c>
      <c r="AE663" s="3">
        <f>AA663-AA662</f>
        <v>-102.47999999999593</v>
      </c>
      <c r="AF663" s="38">
        <f>(AA663)/AA662-1</f>
        <v>-1.2139542189528729E-3</v>
      </c>
    </row>
    <row r="664" spans="1:32" x14ac:dyDescent="0.45">
      <c r="A664" s="37">
        <v>44781</v>
      </c>
      <c r="B664" s="3">
        <v>59010.85</v>
      </c>
      <c r="C664" s="3">
        <v>48825.15</v>
      </c>
      <c r="D664" s="3">
        <v>47700.74</v>
      </c>
      <c r="E664" s="3">
        <f t="shared" si="208"/>
        <v>11310.11</v>
      </c>
      <c r="F664" s="38">
        <f t="shared" si="209"/>
        <v>0.23710554595169797</v>
      </c>
      <c r="G664" s="41">
        <f t="shared" si="216"/>
        <v>577.97999999999593</v>
      </c>
      <c r="H664" s="38">
        <f t="shared" si="217"/>
        <v>9.8913505360938014E-3</v>
      </c>
      <c r="J664" s="37">
        <v>44781</v>
      </c>
      <c r="K664" s="3">
        <v>26289.01</v>
      </c>
      <c r="L664" s="57">
        <f>L663+150</f>
        <v>24900</v>
      </c>
      <c r="M664" s="43">
        <f t="shared" si="215"/>
        <v>1389.0099999999984</v>
      </c>
      <c r="N664" s="38">
        <f t="shared" si="211"/>
        <v>5.578353413654602E-2</v>
      </c>
      <c r="O664" s="50">
        <f>K664-K663-150</f>
        <v>256.0199999999968</v>
      </c>
      <c r="P664" s="51">
        <f>(K664-150)/K663-1</f>
        <v>9.8914383539150386E-3</v>
      </c>
      <c r="R664" s="37">
        <v>44781</v>
      </c>
      <c r="S664" s="103"/>
      <c r="T664" s="101"/>
      <c r="U664" s="100"/>
      <c r="V664" s="102"/>
      <c r="W664" s="100"/>
      <c r="X664" s="102"/>
      <c r="Z664" s="37">
        <v>44781</v>
      </c>
      <c r="AA664" s="3">
        <f t="shared" si="210"/>
        <v>85299.86</v>
      </c>
      <c r="AB664" s="50">
        <f>AB663+150</f>
        <v>72600.739999999991</v>
      </c>
      <c r="AC664" s="3">
        <f t="shared" si="191"/>
        <v>12699.119999999999</v>
      </c>
      <c r="AD664" s="38">
        <f t="shared" si="212"/>
        <v>0.17491722536161491</v>
      </c>
      <c r="AE664" s="50">
        <f>AA664-AA663-150</f>
        <v>834</v>
      </c>
      <c r="AF664" s="51">
        <f>(AA664-150)/AA663-1</f>
        <v>9.8913774941036259E-3</v>
      </c>
    </row>
    <row r="665" spans="1:32" x14ac:dyDescent="0.45">
      <c r="A665" s="37">
        <v>44782</v>
      </c>
      <c r="B665" s="3">
        <v>59010.85</v>
      </c>
      <c r="C665" s="3">
        <v>48825.15</v>
      </c>
      <c r="D665" s="3">
        <v>47700.74</v>
      </c>
      <c r="E665" s="3">
        <f t="shared" si="208"/>
        <v>11310.11</v>
      </c>
      <c r="F665" s="38">
        <f t="shared" si="209"/>
        <v>0.23710554595169797</v>
      </c>
      <c r="G665" s="41">
        <f t="shared" si="216"/>
        <v>0</v>
      </c>
      <c r="H665" s="38">
        <f t="shared" si="217"/>
        <v>0</v>
      </c>
      <c r="J665" s="37">
        <v>44782</v>
      </c>
      <c r="K665" s="3">
        <v>26289.01</v>
      </c>
      <c r="L665" s="58">
        <v>24900</v>
      </c>
      <c r="M665" s="43">
        <f t="shared" si="215"/>
        <v>1389.0099999999984</v>
      </c>
      <c r="N665" s="38">
        <f t="shared" si="211"/>
        <v>5.578353413654602E-2</v>
      </c>
      <c r="O665" s="43">
        <f>K665-K664</f>
        <v>0</v>
      </c>
      <c r="P665" s="38">
        <f>K665/K664-1</f>
        <v>0</v>
      </c>
      <c r="R665" s="37">
        <v>44782</v>
      </c>
      <c r="S665" s="103"/>
      <c r="T665" s="101"/>
      <c r="U665" s="100"/>
      <c r="V665" s="102"/>
      <c r="W665" s="100"/>
      <c r="X665" s="102"/>
      <c r="Z665" s="37">
        <v>44782</v>
      </c>
      <c r="AA665" s="3">
        <f t="shared" si="210"/>
        <v>85299.86</v>
      </c>
      <c r="AB665" s="43">
        <f>D665+L665</f>
        <v>72600.739999999991</v>
      </c>
      <c r="AC665" s="3">
        <f t="shared" si="191"/>
        <v>12699.119999999999</v>
      </c>
      <c r="AD665" s="38">
        <f t="shared" si="212"/>
        <v>0.17491722536161491</v>
      </c>
      <c r="AE665" s="3">
        <f>AA665-AA664</f>
        <v>0</v>
      </c>
      <c r="AF665" s="38">
        <f>(AA665)/AA664-1</f>
        <v>0</v>
      </c>
    </row>
    <row r="666" spans="1:32" x14ac:dyDescent="0.45">
      <c r="A666" s="37">
        <v>44783</v>
      </c>
      <c r="B666" s="3">
        <v>59010.85</v>
      </c>
      <c r="C666" s="3">
        <v>48825.15</v>
      </c>
      <c r="D666" s="3">
        <v>47700.74</v>
      </c>
      <c r="E666" s="3">
        <f t="shared" si="208"/>
        <v>11310.11</v>
      </c>
      <c r="F666" s="38">
        <f t="shared" si="209"/>
        <v>0.23710554595169797</v>
      </c>
      <c r="G666" s="41">
        <f t="shared" si="216"/>
        <v>0</v>
      </c>
      <c r="H666" s="38">
        <f t="shared" si="217"/>
        <v>0</v>
      </c>
      <c r="J666" s="37">
        <v>44783</v>
      </c>
      <c r="K666" s="3">
        <v>26289.01</v>
      </c>
      <c r="L666" s="58">
        <v>24900</v>
      </c>
      <c r="M666" s="43">
        <f t="shared" si="215"/>
        <v>1389.0099999999984</v>
      </c>
      <c r="N666" s="38">
        <f t="shared" si="211"/>
        <v>5.578353413654602E-2</v>
      </c>
      <c r="O666" s="43">
        <f>K666-K665</f>
        <v>0</v>
      </c>
      <c r="P666" s="38">
        <f>K666/K665-1</f>
        <v>0</v>
      </c>
      <c r="R666" s="37">
        <v>44783</v>
      </c>
      <c r="S666" s="103"/>
      <c r="T666" s="101"/>
      <c r="U666" s="100"/>
      <c r="V666" s="102"/>
      <c r="W666" s="100"/>
      <c r="X666" s="102"/>
      <c r="Z666" s="37">
        <v>44783</v>
      </c>
      <c r="AA666" s="3">
        <f t="shared" si="210"/>
        <v>85299.86</v>
      </c>
      <c r="AB666" s="43">
        <f>D666+L666</f>
        <v>72600.739999999991</v>
      </c>
      <c r="AC666" s="3">
        <f t="shared" si="191"/>
        <v>12699.119999999999</v>
      </c>
      <c r="AD666" s="38">
        <f t="shared" si="212"/>
        <v>0.17491722536161491</v>
      </c>
      <c r="AE666" s="3">
        <f>AA666-AA665</f>
        <v>0</v>
      </c>
      <c r="AF666" s="38">
        <f>(AA666)/AA665-1</f>
        <v>0</v>
      </c>
    </row>
    <row r="667" spans="1:32" x14ac:dyDescent="0.45">
      <c r="A667" s="37">
        <v>44784</v>
      </c>
      <c r="B667" s="3">
        <v>59411.55</v>
      </c>
      <c r="C667" s="3">
        <v>48825.15</v>
      </c>
      <c r="D667" s="3">
        <v>47700.74</v>
      </c>
      <c r="E667" s="3">
        <f t="shared" si="208"/>
        <v>11710.810000000005</v>
      </c>
      <c r="F667" s="38">
        <f t="shared" si="209"/>
        <v>0.24550583491996147</v>
      </c>
      <c r="G667" s="41">
        <f t="shared" si="216"/>
        <v>400.70000000000437</v>
      </c>
      <c r="H667" s="38">
        <f t="shared" si="217"/>
        <v>6.7902767033520828E-3</v>
      </c>
      <c r="J667" s="37">
        <v>44784</v>
      </c>
      <c r="K667" s="3">
        <v>26467.51</v>
      </c>
      <c r="L667" s="58">
        <v>24900</v>
      </c>
      <c r="M667" s="43">
        <f t="shared" si="215"/>
        <v>1567.5099999999984</v>
      </c>
      <c r="N667" s="38">
        <f t="shared" si="211"/>
        <v>6.2952208835341361E-2</v>
      </c>
      <c r="O667" s="43">
        <f>K667-K666</f>
        <v>178.5</v>
      </c>
      <c r="P667" s="38">
        <f>K667/K666-1</f>
        <v>6.7899095477539362E-3</v>
      </c>
      <c r="R667" s="37">
        <v>44784</v>
      </c>
      <c r="S667" s="103"/>
      <c r="T667" s="101"/>
      <c r="U667" s="100"/>
      <c r="V667" s="102"/>
      <c r="W667" s="100"/>
      <c r="X667" s="102"/>
      <c r="Z667" s="37">
        <v>44784</v>
      </c>
      <c r="AA667" s="3">
        <f t="shared" si="210"/>
        <v>85879.06</v>
      </c>
      <c r="AB667" s="43">
        <f>D667+L667</f>
        <v>72600.739999999991</v>
      </c>
      <c r="AC667" s="3">
        <f t="shared" si="191"/>
        <v>13278.320000000003</v>
      </c>
      <c r="AD667" s="38">
        <f t="shared" si="212"/>
        <v>0.18289510547688637</v>
      </c>
      <c r="AE667" s="3">
        <f>AA667-AA666</f>
        <v>579.19999999999709</v>
      </c>
      <c r="AF667" s="38">
        <f>(AA667)/AA666-1</f>
        <v>6.7901635477478628E-3</v>
      </c>
    </row>
    <row r="668" spans="1:32" x14ac:dyDescent="0.45">
      <c r="A668" s="37">
        <v>44785</v>
      </c>
      <c r="B668" s="3">
        <v>59411.55</v>
      </c>
      <c r="C668" s="3">
        <v>48825.15</v>
      </c>
      <c r="D668" s="3">
        <v>47700.74</v>
      </c>
      <c r="E668" s="3">
        <f t="shared" si="208"/>
        <v>11710.810000000005</v>
      </c>
      <c r="F668" s="38">
        <f t="shared" si="209"/>
        <v>0.24550583491996147</v>
      </c>
      <c r="G668" s="41">
        <f t="shared" si="216"/>
        <v>0</v>
      </c>
      <c r="H668" s="38">
        <f t="shared" si="217"/>
        <v>0</v>
      </c>
      <c r="J668" s="37">
        <v>44785</v>
      </c>
      <c r="K668" s="3">
        <v>26467.51</v>
      </c>
      <c r="L668" s="58">
        <v>24900</v>
      </c>
      <c r="M668" s="43">
        <f t="shared" si="215"/>
        <v>1567.5099999999984</v>
      </c>
      <c r="N668" s="38">
        <f t="shared" si="211"/>
        <v>6.2952208835341361E-2</v>
      </c>
      <c r="O668" s="43">
        <f>K668-K667</f>
        <v>0</v>
      </c>
      <c r="P668" s="38">
        <f>K668/K667-1</f>
        <v>0</v>
      </c>
      <c r="R668" s="37">
        <v>44785</v>
      </c>
      <c r="S668" s="103"/>
      <c r="T668" s="101"/>
      <c r="U668" s="100"/>
      <c r="V668" s="102"/>
      <c r="W668" s="100"/>
      <c r="X668" s="102"/>
      <c r="Z668" s="37">
        <v>44785</v>
      </c>
      <c r="AA668" s="3">
        <f t="shared" si="210"/>
        <v>85879.06</v>
      </c>
      <c r="AB668" s="43">
        <f>D668+L668</f>
        <v>72600.739999999991</v>
      </c>
      <c r="AC668" s="3">
        <f t="shared" ref="AC668:AC731" si="218">E668+M668</f>
        <v>13278.320000000003</v>
      </c>
      <c r="AD668" s="38">
        <f t="shared" si="212"/>
        <v>0.18289510547688637</v>
      </c>
      <c r="AE668" s="3">
        <f>AA668-AA667</f>
        <v>0</v>
      </c>
      <c r="AF668" s="38">
        <f>(AA668)/AA667-1</f>
        <v>0</v>
      </c>
    </row>
    <row r="669" spans="1:32" x14ac:dyDescent="0.45">
      <c r="A669" s="37">
        <v>44788</v>
      </c>
      <c r="B669" s="3">
        <v>59769.89</v>
      </c>
      <c r="C669" s="47">
        <f>C668+250</f>
        <v>49075.15</v>
      </c>
      <c r="D669" s="47">
        <f>D668+250</f>
        <v>47950.74</v>
      </c>
      <c r="E669" s="47">
        <f t="shared" si="208"/>
        <v>11819.150000000001</v>
      </c>
      <c r="F669" s="38">
        <f t="shared" si="209"/>
        <v>0.24648524715155595</v>
      </c>
      <c r="G669" s="49">
        <f>B669-B668-250</f>
        <v>108.33999999999651</v>
      </c>
      <c r="H669" s="48">
        <f>(B669-250)/B668-1</f>
        <v>1.8235511445163777E-3</v>
      </c>
      <c r="J669" s="37">
        <v>44788</v>
      </c>
      <c r="K669" s="3">
        <v>26515.78</v>
      </c>
      <c r="L669" s="58">
        <v>24900</v>
      </c>
      <c r="M669" s="43">
        <f t="shared" si="215"/>
        <v>1615.7799999999988</v>
      </c>
      <c r="N669" s="38">
        <f t="shared" si="211"/>
        <v>6.4890763052208866E-2</v>
      </c>
      <c r="O669" s="43">
        <f>K669-K668</f>
        <v>48.270000000000437</v>
      </c>
      <c r="P669" s="38">
        <f>K669/K668-1</f>
        <v>1.8237454146612375E-3</v>
      </c>
      <c r="R669" s="37">
        <v>44788</v>
      </c>
      <c r="S669" s="103"/>
      <c r="T669" s="101"/>
      <c r="U669" s="100"/>
      <c r="V669" s="102"/>
      <c r="W669" s="100"/>
      <c r="X669" s="102"/>
      <c r="Z669" s="37">
        <v>44788</v>
      </c>
      <c r="AA669" s="3">
        <f t="shared" si="210"/>
        <v>86285.67</v>
      </c>
      <c r="AB669" s="91">
        <f>D669+L669</f>
        <v>72850.739999999991</v>
      </c>
      <c r="AC669" s="3">
        <f t="shared" si="218"/>
        <v>13434.93</v>
      </c>
      <c r="AD669" s="38">
        <f t="shared" si="212"/>
        <v>0.18441720701807562</v>
      </c>
      <c r="AE669" s="47">
        <f>AA669-AA668-250</f>
        <v>156.61000000000058</v>
      </c>
      <c r="AF669" s="48">
        <f>(AA669-250)/AA668-1</f>
        <v>1.8236110176335085E-3</v>
      </c>
    </row>
    <row r="670" spans="1:32" x14ac:dyDescent="0.45">
      <c r="A670" s="37">
        <v>44789</v>
      </c>
      <c r="B670" s="3">
        <v>59608</v>
      </c>
      <c r="C670" s="3">
        <v>49075.15</v>
      </c>
      <c r="D670" s="3">
        <v>47950.74</v>
      </c>
      <c r="E670" s="3">
        <f t="shared" si="208"/>
        <v>11657.260000000002</v>
      </c>
      <c r="F670" s="38">
        <f t="shared" si="209"/>
        <v>0.24310907402054704</v>
      </c>
      <c r="G670" s="41">
        <f t="shared" ref="G670:G681" si="219">B670-B669</f>
        <v>-161.88999999999942</v>
      </c>
      <c r="H670" s="38">
        <f t="shared" ref="H670:H681" si="220">(B670)/B669-1</f>
        <v>-2.7085544243096171E-3</v>
      </c>
      <c r="J670" s="37">
        <v>44789</v>
      </c>
      <c r="K670" s="3">
        <v>26593.96</v>
      </c>
      <c r="L670" s="57">
        <f>L669+150</f>
        <v>25050</v>
      </c>
      <c r="M670" s="43">
        <f t="shared" si="215"/>
        <v>1543.9599999999991</v>
      </c>
      <c r="N670" s="38">
        <f t="shared" si="211"/>
        <v>6.1635129740518879E-2</v>
      </c>
      <c r="O670" s="50">
        <f>K670-K669-150</f>
        <v>-71.819999999999709</v>
      </c>
      <c r="P670" s="51">
        <f>(K670-150)/K669-1</f>
        <v>-2.7085757990147341E-3</v>
      </c>
      <c r="R670" s="37">
        <v>44789</v>
      </c>
      <c r="S670" s="103"/>
      <c r="T670" s="101"/>
      <c r="U670" s="100"/>
      <c r="V670" s="102"/>
      <c r="W670" s="100"/>
      <c r="X670" s="102"/>
      <c r="Z670" s="37">
        <v>44789</v>
      </c>
      <c r="AA670" s="3">
        <f t="shared" si="210"/>
        <v>86201.959999999992</v>
      </c>
      <c r="AB670" s="50">
        <f>AB669+150</f>
        <v>73000.739999999991</v>
      </c>
      <c r="AC670" s="3">
        <f t="shared" si="218"/>
        <v>13201.220000000001</v>
      </c>
      <c r="AD670" s="38">
        <f t="shared" si="212"/>
        <v>0.18083679699685229</v>
      </c>
      <c r="AE670" s="50">
        <f>AA670-AA669-150</f>
        <v>-233.7100000000064</v>
      </c>
      <c r="AF670" s="51">
        <f>(AA670-150)/AA669-1</f>
        <v>-2.7085609928045873E-3</v>
      </c>
    </row>
    <row r="671" spans="1:32" x14ac:dyDescent="0.45">
      <c r="A671" s="37">
        <v>44790</v>
      </c>
      <c r="B671" s="3">
        <v>59608</v>
      </c>
      <c r="C671" s="3">
        <v>49075.15</v>
      </c>
      <c r="D671" s="3">
        <v>47950.74</v>
      </c>
      <c r="E671" s="3">
        <f t="shared" si="208"/>
        <v>11657.260000000002</v>
      </c>
      <c r="F671" s="38">
        <f t="shared" si="209"/>
        <v>0.24310907402054704</v>
      </c>
      <c r="G671" s="41">
        <f t="shared" si="219"/>
        <v>0</v>
      </c>
      <c r="H671" s="38">
        <f t="shared" si="220"/>
        <v>0</v>
      </c>
      <c r="J671" s="37">
        <v>44790</v>
      </c>
      <c r="K671" s="3">
        <v>26593.96</v>
      </c>
      <c r="L671" s="58">
        <v>25050</v>
      </c>
      <c r="M671" s="43">
        <f t="shared" si="215"/>
        <v>1543.9599999999991</v>
      </c>
      <c r="N671" s="38">
        <f t="shared" si="211"/>
        <v>6.1635129740518879E-2</v>
      </c>
      <c r="O671" s="43">
        <f>K671-K670</f>
        <v>0</v>
      </c>
      <c r="P671" s="38">
        <f>K671/K670-1</f>
        <v>0</v>
      </c>
      <c r="R671" s="37">
        <v>44790</v>
      </c>
      <c r="S671" s="103"/>
      <c r="T671" s="101"/>
      <c r="U671" s="100"/>
      <c r="V671" s="102"/>
      <c r="W671" s="100"/>
      <c r="X671" s="102"/>
      <c r="Z671" s="37">
        <v>44790</v>
      </c>
      <c r="AA671" s="3">
        <f t="shared" si="210"/>
        <v>86201.959999999992</v>
      </c>
      <c r="AB671" s="43">
        <f>D671+L671</f>
        <v>73000.739999999991</v>
      </c>
      <c r="AC671" s="3">
        <f t="shared" si="218"/>
        <v>13201.220000000001</v>
      </c>
      <c r="AD671" s="38">
        <f t="shared" si="212"/>
        <v>0.18083679699685229</v>
      </c>
      <c r="AE671" s="3">
        <f>AA671-AA670</f>
        <v>0</v>
      </c>
      <c r="AF671" s="38">
        <f>(AA671)/AA670-1</f>
        <v>0</v>
      </c>
    </row>
    <row r="672" spans="1:32" x14ac:dyDescent="0.45">
      <c r="A672" s="37">
        <v>44791</v>
      </c>
      <c r="B672" s="3">
        <v>59386.77</v>
      </c>
      <c r="C672" s="3">
        <v>49075.15</v>
      </c>
      <c r="D672" s="3">
        <v>47950.74</v>
      </c>
      <c r="E672" s="3">
        <f t="shared" si="208"/>
        <v>11436.029999999999</v>
      </c>
      <c r="F672" s="38">
        <f t="shared" si="209"/>
        <v>0.23849538088463285</v>
      </c>
      <c r="G672" s="41">
        <f t="shared" si="219"/>
        <v>-221.2300000000032</v>
      </c>
      <c r="H672" s="38">
        <f t="shared" si="220"/>
        <v>-3.7114145752248362E-3</v>
      </c>
      <c r="J672" s="37">
        <v>44791</v>
      </c>
      <c r="K672" s="3">
        <v>26495.26</v>
      </c>
      <c r="L672" s="58">
        <v>25050</v>
      </c>
      <c r="M672" s="43">
        <f t="shared" si="215"/>
        <v>1445.2599999999984</v>
      </c>
      <c r="N672" s="38">
        <f t="shared" si="211"/>
        <v>5.7695009980039957E-2</v>
      </c>
      <c r="O672" s="43">
        <f>K672-K671</f>
        <v>-98.700000000000728</v>
      </c>
      <c r="P672" s="38">
        <f>K672/K671-1</f>
        <v>-3.7113690477086347E-3</v>
      </c>
      <c r="R672" s="37">
        <v>44791</v>
      </c>
      <c r="S672" s="103"/>
      <c r="T672" s="101"/>
      <c r="U672" s="100"/>
      <c r="V672" s="102"/>
      <c r="W672" s="100"/>
      <c r="X672" s="102"/>
      <c r="Z672" s="37">
        <v>44791</v>
      </c>
      <c r="AA672" s="3">
        <f t="shared" si="210"/>
        <v>85882.03</v>
      </c>
      <c r="AB672" s="43">
        <f>D672+L672</f>
        <v>73000.739999999991</v>
      </c>
      <c r="AC672" s="3">
        <f t="shared" si="218"/>
        <v>12881.289999999997</v>
      </c>
      <c r="AD672" s="38">
        <f t="shared" si="212"/>
        <v>0.17645423868306009</v>
      </c>
      <c r="AE672" s="3">
        <f>AA672-AA671</f>
        <v>-319.92999999999302</v>
      </c>
      <c r="AF672" s="38">
        <f>(AA672)/AA671-1</f>
        <v>-3.7114005296398078E-3</v>
      </c>
    </row>
    <row r="673" spans="1:32" x14ac:dyDescent="0.45">
      <c r="A673" s="37">
        <v>44792</v>
      </c>
      <c r="B673" s="3">
        <v>59386.77</v>
      </c>
      <c r="C673" s="3">
        <v>49075.15</v>
      </c>
      <c r="D673" s="3">
        <v>47950.74</v>
      </c>
      <c r="E673" s="3">
        <f t="shared" si="208"/>
        <v>11436.029999999999</v>
      </c>
      <c r="F673" s="38">
        <f t="shared" si="209"/>
        <v>0.23849538088463285</v>
      </c>
      <c r="G673" s="41">
        <f t="shared" si="219"/>
        <v>0</v>
      </c>
      <c r="H673" s="38">
        <f t="shared" si="220"/>
        <v>0</v>
      </c>
      <c r="J673" s="37">
        <v>44792</v>
      </c>
      <c r="K673" s="3">
        <v>26495.26</v>
      </c>
      <c r="L673" s="58">
        <v>25050</v>
      </c>
      <c r="M673" s="43">
        <f t="shared" si="215"/>
        <v>1445.2599999999984</v>
      </c>
      <c r="N673" s="38">
        <f t="shared" si="211"/>
        <v>5.7695009980039957E-2</v>
      </c>
      <c r="O673" s="43">
        <f>K673-K672</f>
        <v>0</v>
      </c>
      <c r="P673" s="38">
        <f>K673/K672-1</f>
        <v>0</v>
      </c>
      <c r="R673" s="37">
        <v>44792</v>
      </c>
      <c r="S673" s="103"/>
      <c r="T673" s="101"/>
      <c r="U673" s="100"/>
      <c r="V673" s="102"/>
      <c r="W673" s="100"/>
      <c r="X673" s="102"/>
      <c r="Z673" s="37">
        <v>44792</v>
      </c>
      <c r="AA673" s="3">
        <f t="shared" si="210"/>
        <v>85882.03</v>
      </c>
      <c r="AB673" s="43">
        <f>D673+L673</f>
        <v>73000.739999999991</v>
      </c>
      <c r="AC673" s="3">
        <f t="shared" si="218"/>
        <v>12881.289999999997</v>
      </c>
      <c r="AD673" s="38">
        <f t="shared" si="212"/>
        <v>0.17645423868306009</v>
      </c>
      <c r="AE673" s="3">
        <f>AA673-AA672</f>
        <v>0</v>
      </c>
      <c r="AF673" s="38">
        <f>(AA673)/AA672-1</f>
        <v>0</v>
      </c>
    </row>
    <row r="674" spans="1:32" x14ac:dyDescent="0.45">
      <c r="A674" s="37">
        <v>44795</v>
      </c>
      <c r="B674" s="3">
        <v>58860.5</v>
      </c>
      <c r="C674" s="3">
        <v>49075.15</v>
      </c>
      <c r="D674" s="3">
        <v>47950.74</v>
      </c>
      <c r="E674" s="3">
        <f t="shared" si="208"/>
        <v>10909.760000000002</v>
      </c>
      <c r="F674" s="38">
        <f t="shared" si="209"/>
        <v>0.22752015923007662</v>
      </c>
      <c r="G674" s="41">
        <f t="shared" si="219"/>
        <v>-526.2699999999968</v>
      </c>
      <c r="H674" s="38">
        <f t="shared" si="220"/>
        <v>-8.8617380605140461E-3</v>
      </c>
      <c r="J674" s="37">
        <v>44795</v>
      </c>
      <c r="K674" s="3">
        <v>26260.46</v>
      </c>
      <c r="L674" s="58">
        <v>25050</v>
      </c>
      <c r="M674" s="43">
        <f t="shared" si="215"/>
        <v>1210.4599999999991</v>
      </c>
      <c r="N674" s="38">
        <f t="shared" si="211"/>
        <v>4.8321756487025969E-2</v>
      </c>
      <c r="O674" s="43">
        <f>K674-K673</f>
        <v>-234.79999999999927</v>
      </c>
      <c r="P674" s="38">
        <f>K674/K673-1</f>
        <v>-8.8619624793264684E-3</v>
      </c>
      <c r="R674" s="37">
        <v>44795</v>
      </c>
      <c r="S674" s="103"/>
      <c r="T674" s="101"/>
      <c r="U674" s="100"/>
      <c r="V674" s="102"/>
      <c r="W674" s="100"/>
      <c r="X674" s="102"/>
      <c r="Z674" s="37">
        <v>44795</v>
      </c>
      <c r="AA674" s="3">
        <f t="shared" si="210"/>
        <v>85120.959999999992</v>
      </c>
      <c r="AB674" s="43">
        <f>D674+L674</f>
        <v>73000.739999999991</v>
      </c>
      <c r="AC674" s="3">
        <f t="shared" si="218"/>
        <v>12120.220000000001</v>
      </c>
      <c r="AD674" s="38">
        <f t="shared" si="212"/>
        <v>0.16602872792796353</v>
      </c>
      <c r="AE674" s="3">
        <f>AA674-AA673</f>
        <v>-761.07000000000698</v>
      </c>
      <c r="AF674" s="38">
        <f>(AA674)/AA673-1</f>
        <v>-8.8618072954261828E-3</v>
      </c>
    </row>
    <row r="675" spans="1:32" x14ac:dyDescent="0.45">
      <c r="A675" s="37">
        <v>44796</v>
      </c>
      <c r="B675" s="3">
        <v>58443.54</v>
      </c>
      <c r="C675" s="3">
        <v>49075.15</v>
      </c>
      <c r="D675" s="3">
        <v>47950.74</v>
      </c>
      <c r="E675" s="3">
        <f t="shared" si="208"/>
        <v>10492.800000000003</v>
      </c>
      <c r="F675" s="38">
        <f t="shared" si="209"/>
        <v>0.21882456871364253</v>
      </c>
      <c r="G675" s="41">
        <f t="shared" si="219"/>
        <v>-416.95999999999913</v>
      </c>
      <c r="H675" s="38">
        <f t="shared" si="220"/>
        <v>-7.0838677890945334E-3</v>
      </c>
      <c r="J675" s="37">
        <v>44796</v>
      </c>
      <c r="K675" s="3">
        <v>26223.93</v>
      </c>
      <c r="L675" s="57">
        <f>L674+150</f>
        <v>25200</v>
      </c>
      <c r="M675" s="43">
        <f t="shared" si="215"/>
        <v>1023.9300000000003</v>
      </c>
      <c r="N675" s="38">
        <f t="shared" si="211"/>
        <v>4.0632142857142783E-2</v>
      </c>
      <c r="O675" s="50">
        <f>K675-K674-150</f>
        <v>-186.52999999999884</v>
      </c>
      <c r="P675" s="51">
        <f>(K675-150)/K674-1</f>
        <v>-7.1030743558947451E-3</v>
      </c>
      <c r="R675" s="37">
        <v>44796</v>
      </c>
      <c r="S675" s="103"/>
      <c r="T675" s="101"/>
      <c r="U675" s="100"/>
      <c r="V675" s="102"/>
      <c r="W675" s="100"/>
      <c r="X675" s="102"/>
      <c r="Z675" s="37">
        <v>44796</v>
      </c>
      <c r="AA675" s="3">
        <f t="shared" si="210"/>
        <v>84667.47</v>
      </c>
      <c r="AB675" s="50">
        <f>AB674+150</f>
        <v>73150.739999999991</v>
      </c>
      <c r="AC675" s="3">
        <f t="shared" si="218"/>
        <v>11516.730000000003</v>
      </c>
      <c r="AD675" s="38">
        <f t="shared" si="212"/>
        <v>0.1574383252992384</v>
      </c>
      <c r="AE675" s="50">
        <f>AA675-AA674-150</f>
        <v>-603.48999999999069</v>
      </c>
      <c r="AF675" s="51">
        <f>(AA675-150)/AA674-1</f>
        <v>-7.0897931602273978E-3</v>
      </c>
    </row>
    <row r="676" spans="1:32" x14ac:dyDescent="0.45">
      <c r="A676" s="37">
        <v>44797</v>
      </c>
      <c r="B676" s="3">
        <v>58443.54</v>
      </c>
      <c r="C676" s="3">
        <v>49075.15</v>
      </c>
      <c r="D676" s="3">
        <v>47950.74</v>
      </c>
      <c r="E676" s="3">
        <f t="shared" si="208"/>
        <v>10492.800000000003</v>
      </c>
      <c r="F676" s="38">
        <f t="shared" si="209"/>
        <v>0.21882456871364253</v>
      </c>
      <c r="G676" s="41">
        <f t="shared" si="219"/>
        <v>0</v>
      </c>
      <c r="H676" s="38">
        <f t="shared" si="220"/>
        <v>0</v>
      </c>
      <c r="J676" s="37">
        <v>44797</v>
      </c>
      <c r="K676" s="3">
        <v>26223.93</v>
      </c>
      <c r="L676" s="58">
        <v>25200</v>
      </c>
      <c r="M676" s="43">
        <f t="shared" si="215"/>
        <v>1023.9300000000003</v>
      </c>
      <c r="N676" s="38">
        <f t="shared" si="211"/>
        <v>4.0632142857142783E-2</v>
      </c>
      <c r="O676" s="43">
        <f>K676-K675</f>
        <v>0</v>
      </c>
      <c r="P676" s="38">
        <f>K676/K675-1</f>
        <v>0</v>
      </c>
      <c r="R676" s="37">
        <v>44797</v>
      </c>
      <c r="S676" s="103"/>
      <c r="T676" s="101"/>
      <c r="U676" s="100"/>
      <c r="V676" s="102"/>
      <c r="W676" s="100"/>
      <c r="X676" s="102"/>
      <c r="Z676" s="37">
        <v>44797</v>
      </c>
      <c r="AA676" s="3">
        <f t="shared" si="210"/>
        <v>84667.47</v>
      </c>
      <c r="AB676" s="43">
        <f>D676+L676</f>
        <v>73150.739999999991</v>
      </c>
      <c r="AC676" s="3">
        <f t="shared" si="218"/>
        <v>11516.730000000003</v>
      </c>
      <c r="AD676" s="38">
        <f t="shared" si="212"/>
        <v>0.1574383252992384</v>
      </c>
      <c r="AE676" s="3">
        <f>AA676-AA675</f>
        <v>0</v>
      </c>
      <c r="AF676" s="38">
        <f>(AA676)/AA675-1</f>
        <v>0</v>
      </c>
    </row>
    <row r="677" spans="1:32" x14ac:dyDescent="0.45">
      <c r="A677" s="37">
        <v>44798</v>
      </c>
      <c r="B677" s="3">
        <v>58443.54</v>
      </c>
      <c r="C677" s="3">
        <v>49075.15</v>
      </c>
      <c r="D677" s="3">
        <v>47950.74</v>
      </c>
      <c r="E677" s="3">
        <f t="shared" si="208"/>
        <v>10492.800000000003</v>
      </c>
      <c r="F677" s="38">
        <f t="shared" si="209"/>
        <v>0.21882456871364253</v>
      </c>
      <c r="G677" s="41">
        <f t="shared" si="219"/>
        <v>0</v>
      </c>
      <c r="H677" s="38">
        <f t="shared" si="220"/>
        <v>0</v>
      </c>
      <c r="J677" s="37">
        <v>44798</v>
      </c>
      <c r="K677" s="3">
        <v>26223.93</v>
      </c>
      <c r="L677" s="58">
        <v>25200</v>
      </c>
      <c r="M677" s="43">
        <f t="shared" si="215"/>
        <v>1023.9300000000003</v>
      </c>
      <c r="N677" s="38">
        <f t="shared" si="211"/>
        <v>4.0632142857142783E-2</v>
      </c>
      <c r="O677" s="43">
        <f>K677-K676</f>
        <v>0</v>
      </c>
      <c r="P677" s="38">
        <f>K677/K676-1</f>
        <v>0</v>
      </c>
      <c r="R677" s="37">
        <v>44798</v>
      </c>
      <c r="S677" s="103"/>
      <c r="T677" s="101"/>
      <c r="U677" s="100"/>
      <c r="V677" s="102"/>
      <c r="W677" s="100"/>
      <c r="X677" s="102"/>
      <c r="Z677" s="37">
        <v>44798</v>
      </c>
      <c r="AA677" s="3">
        <f t="shared" si="210"/>
        <v>84667.47</v>
      </c>
      <c r="AB677" s="43">
        <f>D677+L677</f>
        <v>73150.739999999991</v>
      </c>
      <c r="AC677" s="3">
        <f t="shared" si="218"/>
        <v>11516.730000000003</v>
      </c>
      <c r="AD677" s="38">
        <f t="shared" si="212"/>
        <v>0.1574383252992384</v>
      </c>
      <c r="AE677" s="3">
        <f>AA677-AA676</f>
        <v>0</v>
      </c>
      <c r="AF677" s="38">
        <f>(AA677)/AA676-1</f>
        <v>0</v>
      </c>
    </row>
    <row r="678" spans="1:32" x14ac:dyDescent="0.45">
      <c r="A678" s="37">
        <v>44799</v>
      </c>
      <c r="B678" s="3">
        <v>58443.54</v>
      </c>
      <c r="C678" s="3">
        <v>49075.15</v>
      </c>
      <c r="D678" s="3">
        <v>47950.74</v>
      </c>
      <c r="E678" s="3">
        <f t="shared" si="208"/>
        <v>10492.800000000003</v>
      </c>
      <c r="F678" s="38">
        <f t="shared" si="209"/>
        <v>0.21882456871364253</v>
      </c>
      <c r="G678" s="41">
        <f t="shared" si="219"/>
        <v>0</v>
      </c>
      <c r="H678" s="38">
        <f t="shared" si="220"/>
        <v>0</v>
      </c>
      <c r="J678" s="37">
        <v>44799</v>
      </c>
      <c r="K678" s="3">
        <v>26223.93</v>
      </c>
      <c r="L678" s="58">
        <v>25200</v>
      </c>
      <c r="M678" s="43">
        <f t="shared" si="215"/>
        <v>1023.9300000000003</v>
      </c>
      <c r="N678" s="38">
        <f t="shared" si="211"/>
        <v>4.0632142857142783E-2</v>
      </c>
      <c r="O678" s="43">
        <f>K678-K677</f>
        <v>0</v>
      </c>
      <c r="P678" s="38">
        <f>K678/K677-1</f>
        <v>0</v>
      </c>
      <c r="R678" s="37">
        <v>44799</v>
      </c>
      <c r="S678" s="103"/>
      <c r="T678" s="101"/>
      <c r="U678" s="100"/>
      <c r="V678" s="102"/>
      <c r="W678" s="100"/>
      <c r="X678" s="102"/>
      <c r="Z678" s="37">
        <v>44799</v>
      </c>
      <c r="AA678" s="3">
        <f t="shared" si="210"/>
        <v>84667.47</v>
      </c>
      <c r="AB678" s="43">
        <f>D678+L678</f>
        <v>73150.739999999991</v>
      </c>
      <c r="AC678" s="3">
        <f t="shared" si="218"/>
        <v>11516.730000000003</v>
      </c>
      <c r="AD678" s="38">
        <f t="shared" si="212"/>
        <v>0.1574383252992384</v>
      </c>
      <c r="AE678" s="3">
        <f>AA678-AA677</f>
        <v>0</v>
      </c>
      <c r="AF678" s="38">
        <f>(AA678)/AA677-1</f>
        <v>0</v>
      </c>
    </row>
    <row r="679" spans="1:32" x14ac:dyDescent="0.45">
      <c r="A679" s="37">
        <v>44802</v>
      </c>
      <c r="B679" s="3">
        <v>58195.76</v>
      </c>
      <c r="C679" s="3">
        <v>49075.15</v>
      </c>
      <c r="D679" s="3">
        <v>47950.74</v>
      </c>
      <c r="E679" s="3">
        <f t="shared" si="208"/>
        <v>10245.020000000004</v>
      </c>
      <c r="F679" s="38">
        <f t="shared" si="209"/>
        <v>0.21365718235005349</v>
      </c>
      <c r="G679" s="41">
        <f t="shared" si="219"/>
        <v>-247.77999999999884</v>
      </c>
      <c r="H679" s="38">
        <f t="shared" si="220"/>
        <v>-4.239647358801335E-3</v>
      </c>
      <c r="J679" s="37">
        <v>44802</v>
      </c>
      <c r="K679" s="3">
        <v>26112.75</v>
      </c>
      <c r="L679" s="58">
        <v>25200</v>
      </c>
      <c r="M679" s="43">
        <f t="shared" si="215"/>
        <v>912.75</v>
      </c>
      <c r="N679" s="38">
        <f t="shared" si="211"/>
        <v>3.6220238095238111E-2</v>
      </c>
      <c r="O679" s="43">
        <f>K679-K678</f>
        <v>-111.18000000000029</v>
      </c>
      <c r="P679" s="38">
        <f>K679/K678-1</f>
        <v>-4.239639138756135E-3</v>
      </c>
      <c r="R679" s="37">
        <v>44802</v>
      </c>
      <c r="S679" s="103"/>
      <c r="T679" s="101"/>
      <c r="U679" s="100"/>
      <c r="V679" s="102"/>
      <c r="W679" s="100"/>
      <c r="X679" s="102"/>
      <c r="Z679" s="37">
        <v>44802</v>
      </c>
      <c r="AA679" s="3">
        <f t="shared" si="210"/>
        <v>84308.510000000009</v>
      </c>
      <c r="AB679" s="43">
        <f>D679+L679</f>
        <v>73150.739999999991</v>
      </c>
      <c r="AC679" s="3">
        <f t="shared" si="218"/>
        <v>11157.770000000004</v>
      </c>
      <c r="AD679" s="38">
        <f t="shared" si="212"/>
        <v>0.15253119790722591</v>
      </c>
      <c r="AE679" s="3">
        <f>AA679-AA678</f>
        <v>-358.95999999999185</v>
      </c>
      <c r="AF679" s="38">
        <f>(AA679)/AA678-1</f>
        <v>-4.2396448128187991E-3</v>
      </c>
    </row>
    <row r="680" spans="1:32" x14ac:dyDescent="0.45">
      <c r="A680" s="37">
        <v>44803</v>
      </c>
      <c r="B680" s="3">
        <v>57748.62</v>
      </c>
      <c r="C680" s="3">
        <v>49075.15</v>
      </c>
      <c r="D680" s="3">
        <v>47950.74</v>
      </c>
      <c r="E680" s="3">
        <f t="shared" si="208"/>
        <v>9797.8800000000047</v>
      </c>
      <c r="F680" s="38">
        <f t="shared" si="209"/>
        <v>0.20433219591605889</v>
      </c>
      <c r="G680" s="41">
        <f t="shared" si="219"/>
        <v>-447.13999999999942</v>
      </c>
      <c r="H680" s="38">
        <f t="shared" si="220"/>
        <v>-7.6833776206376436E-3</v>
      </c>
      <c r="J680" s="37">
        <v>44803</v>
      </c>
      <c r="K680" s="3">
        <v>25912.12</v>
      </c>
      <c r="L680" s="58">
        <v>25200</v>
      </c>
      <c r="M680" s="43">
        <f t="shared" si="215"/>
        <v>712.11999999999898</v>
      </c>
      <c r="N680" s="38">
        <f t="shared" si="211"/>
        <v>2.8258730158730039E-2</v>
      </c>
      <c r="O680" s="43">
        <f>K680-K679</f>
        <v>-200.63000000000102</v>
      </c>
      <c r="P680" s="38">
        <f>K680/K679-1</f>
        <v>-7.6832198830073528E-3</v>
      </c>
      <c r="R680" s="37">
        <v>44803</v>
      </c>
      <c r="S680" s="103"/>
      <c r="T680" s="101"/>
      <c r="U680" s="100"/>
      <c r="V680" s="102"/>
      <c r="W680" s="100"/>
      <c r="X680" s="102"/>
      <c r="Z680" s="37">
        <v>44803</v>
      </c>
      <c r="AA680" s="3">
        <f t="shared" si="210"/>
        <v>83660.740000000005</v>
      </c>
      <c r="AB680" s="43">
        <f>D680+L680</f>
        <v>73150.739999999991</v>
      </c>
      <c r="AC680" s="3">
        <f t="shared" si="218"/>
        <v>10510.000000000004</v>
      </c>
      <c r="AD680" s="38">
        <f t="shared" si="212"/>
        <v>0.1436759218020216</v>
      </c>
      <c r="AE680" s="3">
        <f>AA680-AA679</f>
        <v>-647.77000000000407</v>
      </c>
      <c r="AF680" s="38">
        <f>(AA680)/AA679-1</f>
        <v>-7.6833287647949389E-3</v>
      </c>
    </row>
    <row r="681" spans="1:32" x14ac:dyDescent="0.45">
      <c r="A681" s="37">
        <v>44804</v>
      </c>
      <c r="B681" s="3">
        <v>57332.7</v>
      </c>
      <c r="C681" s="3">
        <v>49075.15</v>
      </c>
      <c r="D681" s="3">
        <v>47950.74</v>
      </c>
      <c r="E681" s="3">
        <f t="shared" si="208"/>
        <v>9381.9599999999991</v>
      </c>
      <c r="F681" s="38">
        <f t="shared" si="209"/>
        <v>0.19565829432455062</v>
      </c>
      <c r="G681" s="41">
        <f t="shared" si="219"/>
        <v>-415.92000000000553</v>
      </c>
      <c r="H681" s="38">
        <f t="shared" si="220"/>
        <v>-7.2022500277929558E-3</v>
      </c>
      <c r="J681" s="37">
        <v>44804</v>
      </c>
      <c r="K681" s="3">
        <v>25875.49</v>
      </c>
      <c r="L681" s="57">
        <f>L680+150</f>
        <v>25350</v>
      </c>
      <c r="M681" s="43">
        <f t="shared" si="215"/>
        <v>525.4900000000016</v>
      </c>
      <c r="N681" s="38">
        <f t="shared" si="211"/>
        <v>2.0729388560157824E-2</v>
      </c>
      <c r="O681" s="50">
        <f>K681-K680-150</f>
        <v>-186.62999999999738</v>
      </c>
      <c r="P681" s="51">
        <f>(K681-150)/K680-1</f>
        <v>-7.2024211064165566E-3</v>
      </c>
      <c r="R681" s="37">
        <v>44804</v>
      </c>
      <c r="S681" s="103"/>
      <c r="T681" s="101"/>
      <c r="U681" s="100"/>
      <c r="V681" s="102"/>
      <c r="W681" s="100"/>
      <c r="X681" s="102"/>
      <c r="Z681" s="37">
        <v>44804</v>
      </c>
      <c r="AA681" s="3">
        <f t="shared" si="210"/>
        <v>83208.19</v>
      </c>
      <c r="AB681" s="50">
        <f>AB680+150</f>
        <v>73300.739999999991</v>
      </c>
      <c r="AC681" s="3">
        <f t="shared" si="218"/>
        <v>9907.4500000000007</v>
      </c>
      <c r="AD681" s="38">
        <f t="shared" si="212"/>
        <v>0.13516166412508257</v>
      </c>
      <c r="AE681" s="50">
        <f>AA681-AA680-150</f>
        <v>-602.55000000000291</v>
      </c>
      <c r="AF681" s="51">
        <f>(AA681-150)/AA680-1</f>
        <v>-7.2023030157275514E-3</v>
      </c>
    </row>
    <row r="682" spans="1:32" x14ac:dyDescent="0.45">
      <c r="A682" s="37">
        <v>44805</v>
      </c>
      <c r="B682" s="3">
        <v>57319.96</v>
      </c>
      <c r="C682" s="47">
        <f>C681+250</f>
        <v>49325.15</v>
      </c>
      <c r="D682" s="47">
        <f>D681+250</f>
        <v>48200.74</v>
      </c>
      <c r="E682" s="47">
        <f t="shared" si="208"/>
        <v>9119.2200000000012</v>
      </c>
      <c r="F682" s="38">
        <f t="shared" si="209"/>
        <v>0.18919253106902501</v>
      </c>
      <c r="G682" s="49">
        <f>B682-B681-250</f>
        <v>-262.73999999999796</v>
      </c>
      <c r="H682" s="48">
        <f>(B682-250)/B681-1</f>
        <v>-4.5827250417300736E-3</v>
      </c>
      <c r="J682" s="37">
        <v>44805</v>
      </c>
      <c r="K682" s="3">
        <v>25756.91</v>
      </c>
      <c r="L682" s="58">
        <v>25350</v>
      </c>
      <c r="M682" s="43">
        <f t="shared" si="215"/>
        <v>406.90999999999985</v>
      </c>
      <c r="N682" s="38">
        <f t="shared" si="211"/>
        <v>1.6051676528599623E-2</v>
      </c>
      <c r="O682" s="43">
        <f>K682-K681</f>
        <v>-118.58000000000175</v>
      </c>
      <c r="P682" s="38">
        <f>K682/K681-1</f>
        <v>-4.5827151485827722E-3</v>
      </c>
      <c r="R682" s="37">
        <v>44805</v>
      </c>
      <c r="S682" s="103"/>
      <c r="T682" s="101"/>
      <c r="U682" s="100"/>
      <c r="V682" s="102"/>
      <c r="W682" s="100"/>
      <c r="X682" s="102"/>
      <c r="Z682" s="37">
        <v>44805</v>
      </c>
      <c r="AA682" s="3">
        <f t="shared" si="210"/>
        <v>83076.87</v>
      </c>
      <c r="AB682" s="91">
        <f>D682+L682</f>
        <v>73550.739999999991</v>
      </c>
      <c r="AC682" s="3">
        <f t="shared" si="218"/>
        <v>9526.130000000001</v>
      </c>
      <c r="AD682" s="38">
        <f t="shared" si="212"/>
        <v>0.12951779954899179</v>
      </c>
      <c r="AE682" s="47">
        <f>AA682-AA681-250</f>
        <v>-381.32000000000698</v>
      </c>
      <c r="AF682" s="48">
        <f>(AA682-250)/AA681-1</f>
        <v>-4.5827219652296858E-3</v>
      </c>
    </row>
    <row r="683" spans="1:32" x14ac:dyDescent="0.45">
      <c r="A683" s="37">
        <v>44806</v>
      </c>
      <c r="B683" s="3">
        <v>57517.62</v>
      </c>
      <c r="C683" s="3">
        <v>49325.15</v>
      </c>
      <c r="D683" s="3">
        <v>48200.74</v>
      </c>
      <c r="E683" s="3">
        <f t="shared" si="208"/>
        <v>9316.8800000000047</v>
      </c>
      <c r="F683" s="38">
        <f t="shared" si="209"/>
        <v>0.19329329798671147</v>
      </c>
      <c r="G683" s="41">
        <f t="shared" ref="G683:G691" si="221">B683-B682</f>
        <v>197.66000000000349</v>
      </c>
      <c r="H683" s="38">
        <f t="shared" ref="H683:H691" si="222">(B683)/B682-1</f>
        <v>3.4483624901344712E-3</v>
      </c>
      <c r="J683" s="37">
        <v>44806</v>
      </c>
      <c r="K683" s="3">
        <v>25845.73</v>
      </c>
      <c r="L683" s="58">
        <v>25350</v>
      </c>
      <c r="M683" s="43">
        <f t="shared" si="215"/>
        <v>495.72999999999956</v>
      </c>
      <c r="N683" s="38">
        <f t="shared" si="211"/>
        <v>1.9555424063116389E-2</v>
      </c>
      <c r="O683" s="43">
        <f>K683-K682</f>
        <v>88.819999999999709</v>
      </c>
      <c r="P683" s="38">
        <f>K683/K682-1</f>
        <v>3.4483950132215835E-3</v>
      </c>
      <c r="R683" s="37">
        <v>44806</v>
      </c>
      <c r="S683" s="103"/>
      <c r="T683" s="101"/>
      <c r="U683" s="100"/>
      <c r="V683" s="102"/>
      <c r="W683" s="100"/>
      <c r="X683" s="102"/>
      <c r="Z683" s="37">
        <v>44806</v>
      </c>
      <c r="AA683" s="3">
        <f t="shared" si="210"/>
        <v>83363.350000000006</v>
      </c>
      <c r="AB683" s="43">
        <f>D683+L683</f>
        <v>73550.739999999991</v>
      </c>
      <c r="AC683" s="3">
        <f t="shared" si="218"/>
        <v>9812.6100000000042</v>
      </c>
      <c r="AD683" s="38">
        <f t="shared" si="212"/>
        <v>0.13341279775023351</v>
      </c>
      <c r="AE683" s="3">
        <f>AA683-AA682</f>
        <v>286.48000000001048</v>
      </c>
      <c r="AF683" s="38">
        <f>(AA683)/AA682-1</f>
        <v>3.4483725734975046E-3</v>
      </c>
    </row>
    <row r="684" spans="1:32" x14ac:dyDescent="0.45">
      <c r="A684" s="37">
        <v>44809</v>
      </c>
      <c r="B684" s="3">
        <v>57143.86</v>
      </c>
      <c r="C684" s="3">
        <v>49325.15</v>
      </c>
      <c r="D684" s="3">
        <v>48200.74</v>
      </c>
      <c r="E684" s="3">
        <f t="shared" si="208"/>
        <v>8943.1200000000026</v>
      </c>
      <c r="F684" s="38">
        <f t="shared" si="209"/>
        <v>0.18553906018870259</v>
      </c>
      <c r="G684" s="41">
        <f t="shared" si="221"/>
        <v>-373.76000000000204</v>
      </c>
      <c r="H684" s="38">
        <f t="shared" si="222"/>
        <v>-6.4981826438577084E-3</v>
      </c>
      <c r="J684" s="37">
        <v>44809</v>
      </c>
      <c r="K684" s="3">
        <v>25677.77</v>
      </c>
      <c r="L684" s="58">
        <v>25350</v>
      </c>
      <c r="M684" s="43">
        <f t="shared" si="215"/>
        <v>327.77000000000044</v>
      </c>
      <c r="N684" s="38">
        <f t="shared" si="211"/>
        <v>1.2929783037475273E-2</v>
      </c>
      <c r="O684" s="43">
        <f>K684-K683</f>
        <v>-167.95999999999913</v>
      </c>
      <c r="P684" s="38">
        <f>K684/K683-1</f>
        <v>-6.4985589495827334E-3</v>
      </c>
      <c r="R684" s="37">
        <v>44809</v>
      </c>
      <c r="S684" s="103"/>
      <c r="T684" s="101"/>
      <c r="U684" s="100"/>
      <c r="V684" s="102"/>
      <c r="W684" s="100"/>
      <c r="X684" s="102"/>
      <c r="Z684" s="37">
        <v>44809</v>
      </c>
      <c r="AA684" s="3">
        <f t="shared" si="210"/>
        <v>82821.63</v>
      </c>
      <c r="AB684" s="43">
        <f>D684+L684</f>
        <v>73550.739999999991</v>
      </c>
      <c r="AC684" s="3">
        <f t="shared" si="218"/>
        <v>9270.8900000000031</v>
      </c>
      <c r="AD684" s="38">
        <f t="shared" si="212"/>
        <v>0.12604754214573521</v>
      </c>
      <c r="AE684" s="3">
        <f>AA684-AA683</f>
        <v>-541.72000000000116</v>
      </c>
      <c r="AF684" s="38">
        <f>(AA684)/AA683-1</f>
        <v>-6.4982993125876076E-3</v>
      </c>
    </row>
    <row r="685" spans="1:32" x14ac:dyDescent="0.45">
      <c r="A685" s="37">
        <v>44810</v>
      </c>
      <c r="B685" s="3">
        <v>57680.58</v>
      </c>
      <c r="C685" s="3">
        <v>49325.15</v>
      </c>
      <c r="D685" s="3">
        <v>48200.74</v>
      </c>
      <c r="E685" s="3">
        <f t="shared" si="208"/>
        <v>9479.8400000000038</v>
      </c>
      <c r="F685" s="38">
        <f t="shared" si="209"/>
        <v>0.19667415894444784</v>
      </c>
      <c r="G685" s="41">
        <f t="shared" si="221"/>
        <v>536.72000000000116</v>
      </c>
      <c r="H685" s="38">
        <f t="shared" si="222"/>
        <v>9.3924351627630021E-3</v>
      </c>
      <c r="J685" s="37">
        <v>44810</v>
      </c>
      <c r="K685" s="3">
        <v>26069.4</v>
      </c>
      <c r="L685" s="57">
        <f>L684+150</f>
        <v>25500</v>
      </c>
      <c r="M685" s="43">
        <f t="shared" si="215"/>
        <v>569.40000000000146</v>
      </c>
      <c r="N685" s="38">
        <f t="shared" si="211"/>
        <v>2.2329411764705931E-2</v>
      </c>
      <c r="O685" s="50">
        <f>K685-K684-150</f>
        <v>241.63000000000102</v>
      </c>
      <c r="P685" s="51">
        <f>(K685-150)/K684-1</f>
        <v>9.4100850657981017E-3</v>
      </c>
      <c r="R685" s="37">
        <v>44810</v>
      </c>
      <c r="S685" s="103"/>
      <c r="T685" s="101"/>
      <c r="U685" s="100"/>
      <c r="V685" s="102"/>
      <c r="W685" s="100"/>
      <c r="X685" s="102"/>
      <c r="Z685" s="37">
        <v>44810</v>
      </c>
      <c r="AA685" s="3">
        <f t="shared" si="210"/>
        <v>83749.98000000001</v>
      </c>
      <c r="AB685" s="50">
        <f>AB684+150</f>
        <v>73700.739999999991</v>
      </c>
      <c r="AC685" s="3">
        <f t="shared" si="218"/>
        <v>10049.240000000005</v>
      </c>
      <c r="AD685" s="38">
        <f t="shared" si="212"/>
        <v>0.13635195521781762</v>
      </c>
      <c r="AE685" s="50">
        <f>AA685-AA684-150</f>
        <v>778.35000000000582</v>
      </c>
      <c r="AF685" s="51">
        <f>(AA685-150)/AA684-1</f>
        <v>9.3979072858141333E-3</v>
      </c>
    </row>
    <row r="686" spans="1:32" x14ac:dyDescent="0.45">
      <c r="A686" s="37">
        <v>44811</v>
      </c>
      <c r="B686" s="3">
        <v>57680.58</v>
      </c>
      <c r="C686" s="3">
        <v>49325.15</v>
      </c>
      <c r="D686" s="3">
        <v>48200.74</v>
      </c>
      <c r="E686" s="3">
        <f t="shared" si="208"/>
        <v>9479.8400000000038</v>
      </c>
      <c r="F686" s="38">
        <f t="shared" si="209"/>
        <v>0.19667415894444784</v>
      </c>
      <c r="G686" s="41">
        <f t="shared" si="221"/>
        <v>0</v>
      </c>
      <c r="H686" s="38">
        <f t="shared" si="222"/>
        <v>0</v>
      </c>
      <c r="J686" s="37">
        <v>44811</v>
      </c>
      <c r="K686" s="3">
        <v>26069.4</v>
      </c>
      <c r="L686" s="58">
        <v>25500</v>
      </c>
      <c r="M686" s="43">
        <f t="shared" si="215"/>
        <v>569.40000000000146</v>
      </c>
      <c r="N686" s="38">
        <f t="shared" si="211"/>
        <v>2.2329411764705931E-2</v>
      </c>
      <c r="O686" s="43">
        <f>K686-K685</f>
        <v>0</v>
      </c>
      <c r="P686" s="38">
        <f>K686/K685-1</f>
        <v>0</v>
      </c>
      <c r="R686" s="37">
        <v>44811</v>
      </c>
      <c r="S686" s="103"/>
      <c r="T686" s="101"/>
      <c r="U686" s="100"/>
      <c r="V686" s="102"/>
      <c r="W686" s="100"/>
      <c r="X686" s="102"/>
      <c r="Z686" s="37">
        <v>44811</v>
      </c>
      <c r="AA686" s="3">
        <f t="shared" si="210"/>
        <v>83749.98000000001</v>
      </c>
      <c r="AB686" s="43">
        <f>D686+L686</f>
        <v>73700.739999999991</v>
      </c>
      <c r="AC686" s="3">
        <f t="shared" si="218"/>
        <v>10049.240000000005</v>
      </c>
      <c r="AD686" s="38">
        <f t="shared" si="212"/>
        <v>0.13635195521781762</v>
      </c>
      <c r="AE686" s="3">
        <f>AA686-AA685</f>
        <v>0</v>
      </c>
      <c r="AF686" s="38">
        <f>(AA686)/AA685-1</f>
        <v>0</v>
      </c>
    </row>
    <row r="687" spans="1:32" x14ac:dyDescent="0.45">
      <c r="A687" s="37">
        <v>44812</v>
      </c>
      <c r="B687" s="3">
        <v>57680.58</v>
      </c>
      <c r="C687" s="3">
        <v>49325.15</v>
      </c>
      <c r="D687" s="3">
        <v>48200.74</v>
      </c>
      <c r="E687" s="3">
        <f t="shared" si="208"/>
        <v>9479.8400000000038</v>
      </c>
      <c r="F687" s="38">
        <f t="shared" si="209"/>
        <v>0.19667415894444784</v>
      </c>
      <c r="G687" s="41">
        <f t="shared" si="221"/>
        <v>0</v>
      </c>
      <c r="H687" s="38">
        <f t="shared" si="222"/>
        <v>0</v>
      </c>
      <c r="J687" s="37">
        <v>44812</v>
      </c>
      <c r="K687" s="3">
        <v>26069.4</v>
      </c>
      <c r="L687" s="58">
        <v>25500</v>
      </c>
      <c r="M687" s="43">
        <f t="shared" si="215"/>
        <v>569.40000000000146</v>
      </c>
      <c r="N687" s="38">
        <f t="shared" si="211"/>
        <v>2.2329411764705931E-2</v>
      </c>
      <c r="O687" s="43">
        <f>K687-K686</f>
        <v>0</v>
      </c>
      <c r="P687" s="38">
        <f>K687/K686-1</f>
        <v>0</v>
      </c>
      <c r="R687" s="37">
        <v>44812</v>
      </c>
      <c r="S687" s="103"/>
      <c r="T687" s="101"/>
      <c r="U687" s="100"/>
      <c r="V687" s="102"/>
      <c r="W687" s="100"/>
      <c r="X687" s="102"/>
      <c r="Z687" s="37">
        <v>44812</v>
      </c>
      <c r="AA687" s="3">
        <f t="shared" si="210"/>
        <v>83749.98000000001</v>
      </c>
      <c r="AB687" s="43">
        <f>D687+L687</f>
        <v>73700.739999999991</v>
      </c>
      <c r="AC687" s="3">
        <f t="shared" si="218"/>
        <v>10049.240000000005</v>
      </c>
      <c r="AD687" s="38">
        <f t="shared" si="212"/>
        <v>0.13635195521781762</v>
      </c>
      <c r="AE687" s="3">
        <f>AA687-AA686</f>
        <v>0</v>
      </c>
      <c r="AF687" s="38">
        <f>(AA687)/AA686-1</f>
        <v>0</v>
      </c>
    </row>
    <row r="688" spans="1:32" x14ac:dyDescent="0.45">
      <c r="A688" s="37">
        <v>44813</v>
      </c>
      <c r="B688" s="3">
        <v>58286.17</v>
      </c>
      <c r="C688" s="3">
        <v>49325.15</v>
      </c>
      <c r="D688" s="3">
        <v>48200.74</v>
      </c>
      <c r="E688" s="3">
        <f t="shared" si="208"/>
        <v>10085.43</v>
      </c>
      <c r="F688" s="38">
        <f t="shared" si="209"/>
        <v>0.20923807393828397</v>
      </c>
      <c r="G688" s="41">
        <f t="shared" si="221"/>
        <v>605.58999999999651</v>
      </c>
      <c r="H688" s="38">
        <f t="shared" si="222"/>
        <v>1.0499027575658904E-2</v>
      </c>
      <c r="J688" s="37">
        <v>44813</v>
      </c>
      <c r="K688" s="3">
        <v>26343.11</v>
      </c>
      <c r="L688" s="58">
        <v>25500</v>
      </c>
      <c r="M688" s="43">
        <f t="shared" si="215"/>
        <v>843.11000000000058</v>
      </c>
      <c r="N688" s="38">
        <f t="shared" si="211"/>
        <v>3.3063137254901953E-2</v>
      </c>
      <c r="O688" s="43">
        <f>K688-K687</f>
        <v>273.70999999999913</v>
      </c>
      <c r="P688" s="38">
        <f>K688/K687-1</f>
        <v>1.049928268391298E-2</v>
      </c>
      <c r="R688" s="37">
        <v>44813</v>
      </c>
      <c r="S688" s="103"/>
      <c r="T688" s="101"/>
      <c r="U688" s="100"/>
      <c r="V688" s="102"/>
      <c r="W688" s="100"/>
      <c r="X688" s="102"/>
      <c r="Z688" s="37">
        <v>44813</v>
      </c>
      <c r="AA688" s="3">
        <f t="shared" si="210"/>
        <v>84629.28</v>
      </c>
      <c r="AB688" s="43">
        <f>D688+L688</f>
        <v>73700.739999999991</v>
      </c>
      <c r="AC688" s="3">
        <f t="shared" si="218"/>
        <v>10928.54</v>
      </c>
      <c r="AD688" s="38">
        <f t="shared" si="212"/>
        <v>0.14828263596810576</v>
      </c>
      <c r="AE688" s="3">
        <f>AA688-AA687</f>
        <v>879.29999999998836</v>
      </c>
      <c r="AF688" s="38">
        <f>(AA688)/AA687-1</f>
        <v>1.0499106984861228E-2</v>
      </c>
    </row>
    <row r="689" spans="1:32" x14ac:dyDescent="0.45">
      <c r="A689" s="37">
        <v>44816</v>
      </c>
      <c r="B689" s="3">
        <v>58633.13</v>
      </c>
      <c r="C689" s="3">
        <v>49325.15</v>
      </c>
      <c r="D689" s="3">
        <v>48200.74</v>
      </c>
      <c r="E689" s="3">
        <f t="shared" si="208"/>
        <v>10432.39</v>
      </c>
      <c r="F689" s="38">
        <f t="shared" si="209"/>
        <v>0.21643630367500588</v>
      </c>
      <c r="G689" s="41">
        <f t="shared" si="221"/>
        <v>346.95999999999913</v>
      </c>
      <c r="H689" s="38">
        <f t="shared" si="222"/>
        <v>5.9526985561069168E-3</v>
      </c>
      <c r="J689" s="37">
        <v>44816</v>
      </c>
      <c r="K689" s="3">
        <v>26499.919999999998</v>
      </c>
      <c r="L689" s="58">
        <v>25500</v>
      </c>
      <c r="M689" s="43">
        <f t="shared" ref="M689:M720" si="223">K689-L689</f>
        <v>999.91999999999825</v>
      </c>
      <c r="N689" s="38">
        <f t="shared" si="211"/>
        <v>3.9212549019607801E-2</v>
      </c>
      <c r="O689" s="43">
        <f>K689-K688</f>
        <v>156.80999999999767</v>
      </c>
      <c r="P689" s="38">
        <f>K689/K688-1</f>
        <v>5.9526001295973074E-3</v>
      </c>
      <c r="R689" s="37">
        <v>44816</v>
      </c>
      <c r="S689" s="103"/>
      <c r="T689" s="101"/>
      <c r="U689" s="100"/>
      <c r="V689" s="102"/>
      <c r="W689" s="100"/>
      <c r="X689" s="102"/>
      <c r="Z689" s="37">
        <v>44816</v>
      </c>
      <c r="AA689" s="3">
        <f t="shared" si="210"/>
        <v>85133.049999999988</v>
      </c>
      <c r="AB689" s="43">
        <f>D689+L689</f>
        <v>73700.739999999991</v>
      </c>
      <c r="AC689" s="3">
        <f t="shared" si="218"/>
        <v>11432.309999999998</v>
      </c>
      <c r="AD689" s="38">
        <f t="shared" si="212"/>
        <v>0.15511798117630837</v>
      </c>
      <c r="AE689" s="3">
        <f>AA689-AA688</f>
        <v>503.76999999998952</v>
      </c>
      <c r="AF689" s="38">
        <f>(AA689)/AA688-1</f>
        <v>5.9526679182428932E-3</v>
      </c>
    </row>
    <row r="690" spans="1:32" x14ac:dyDescent="0.45">
      <c r="A690" s="37">
        <v>44817</v>
      </c>
      <c r="B690" s="3">
        <v>57785.72</v>
      </c>
      <c r="C690" s="3">
        <v>49325.15</v>
      </c>
      <c r="D690" s="3">
        <v>48200.74</v>
      </c>
      <c r="E690" s="3">
        <f t="shared" si="208"/>
        <v>9584.9800000000032</v>
      </c>
      <c r="F690" s="38">
        <f t="shared" si="209"/>
        <v>0.19885545325652676</v>
      </c>
      <c r="G690" s="41">
        <f t="shared" si="221"/>
        <v>-847.40999999999622</v>
      </c>
      <c r="H690" s="38">
        <f t="shared" si="222"/>
        <v>-1.4452750518350266E-2</v>
      </c>
      <c r="J690" s="37">
        <v>44817</v>
      </c>
      <c r="K690" s="3">
        <v>26116.92</v>
      </c>
      <c r="L690" s="58">
        <v>25500</v>
      </c>
      <c r="M690" s="43">
        <f t="shared" si="223"/>
        <v>616.91999999999825</v>
      </c>
      <c r="N690" s="38">
        <f t="shared" si="211"/>
        <v>2.4192941176470528E-2</v>
      </c>
      <c r="O690" s="43">
        <f>K690-K689</f>
        <v>-383</v>
      </c>
      <c r="P690" s="38">
        <f>K690/K689-1</f>
        <v>-1.4452873819996492E-2</v>
      </c>
      <c r="R690" s="37">
        <v>44817</v>
      </c>
      <c r="S690" s="103"/>
      <c r="T690" s="101"/>
      <c r="U690" s="100"/>
      <c r="V690" s="102"/>
      <c r="W690" s="100"/>
      <c r="X690" s="102"/>
      <c r="Z690" s="37">
        <v>44817</v>
      </c>
      <c r="AA690" s="3">
        <f t="shared" si="210"/>
        <v>83902.64</v>
      </c>
      <c r="AB690" s="43">
        <f>D690+L690</f>
        <v>73700.739999999991</v>
      </c>
      <c r="AC690" s="3">
        <f t="shared" si="218"/>
        <v>10201.900000000001</v>
      </c>
      <c r="AD690" s="38">
        <f t="shared" si="212"/>
        <v>0.13842330484063003</v>
      </c>
      <c r="AE690" s="3">
        <f>AA690-AA689</f>
        <v>-1230.4099999999889</v>
      </c>
      <c r="AF690" s="38">
        <f>(AA690)/AA689-1</f>
        <v>-1.4452788899258162E-2</v>
      </c>
    </row>
    <row r="691" spans="1:32" x14ac:dyDescent="0.45">
      <c r="A691" s="37">
        <v>44818</v>
      </c>
      <c r="B691" s="3">
        <v>57860.37</v>
      </c>
      <c r="C691" s="3">
        <v>49325.15</v>
      </c>
      <c r="D691" s="3">
        <v>48200.74</v>
      </c>
      <c r="E691" s="3">
        <f t="shared" si="208"/>
        <v>9659.6300000000047</v>
      </c>
      <c r="F691" s="38">
        <f t="shared" si="209"/>
        <v>0.2004041846660447</v>
      </c>
      <c r="G691" s="41">
        <f t="shared" si="221"/>
        <v>74.650000000001455</v>
      </c>
      <c r="H691" s="38">
        <f t="shared" si="222"/>
        <v>1.2918416522282872E-3</v>
      </c>
      <c r="J691" s="37">
        <v>44818</v>
      </c>
      <c r="K691" s="3">
        <v>26300.66</v>
      </c>
      <c r="L691" s="57">
        <f>L690+150</f>
        <v>25650</v>
      </c>
      <c r="M691" s="43">
        <f t="shared" si="223"/>
        <v>650.65999999999985</v>
      </c>
      <c r="N691" s="38">
        <f t="shared" si="211"/>
        <v>2.5366861598440593E-2</v>
      </c>
      <c r="O691" s="50">
        <f>K691-K690-150</f>
        <v>33.740000000001601</v>
      </c>
      <c r="P691" s="51">
        <f>(K691-150)/K690-1</f>
        <v>1.2918828100709767E-3</v>
      </c>
      <c r="R691" s="37">
        <v>44818</v>
      </c>
      <c r="S691" s="103"/>
      <c r="T691" s="101"/>
      <c r="U691" s="100"/>
      <c r="V691" s="102"/>
      <c r="W691" s="100"/>
      <c r="X691" s="102"/>
      <c r="Z691" s="37">
        <v>44818</v>
      </c>
      <c r="AA691" s="3">
        <f t="shared" si="210"/>
        <v>84161.03</v>
      </c>
      <c r="AB691" s="50">
        <f>AB690+150</f>
        <v>73850.739999999991</v>
      </c>
      <c r="AC691" s="3">
        <f t="shared" si="218"/>
        <v>10310.290000000005</v>
      </c>
      <c r="AD691" s="38">
        <f t="shared" si="212"/>
        <v>0.13960984006389121</v>
      </c>
      <c r="AE691" s="50">
        <f>AA691-AA690-150</f>
        <v>108.38999999999942</v>
      </c>
      <c r="AF691" s="51">
        <f>(AA691-150)/AA690-1</f>
        <v>1.291854463697506E-3</v>
      </c>
    </row>
    <row r="692" spans="1:32" x14ac:dyDescent="0.45">
      <c r="A692" s="37">
        <v>44819</v>
      </c>
      <c r="B692" s="3">
        <v>57890.1</v>
      </c>
      <c r="C692" s="47">
        <f>C691+250</f>
        <v>49575.15</v>
      </c>
      <c r="D692" s="47">
        <f>D691+250</f>
        <v>48450.74</v>
      </c>
      <c r="E692" s="47">
        <f t="shared" si="208"/>
        <v>9439.36</v>
      </c>
      <c r="F692" s="38">
        <f t="shared" si="209"/>
        <v>0.19482385614750153</v>
      </c>
      <c r="G692" s="49">
        <f>B692-B691-250</f>
        <v>-220.27000000000407</v>
      </c>
      <c r="H692" s="48">
        <f>(B692-250)/B691-1</f>
        <v>-3.8069234607384095E-3</v>
      </c>
      <c r="J692" s="37">
        <v>44819</v>
      </c>
      <c r="K692" s="3">
        <v>26200.54</v>
      </c>
      <c r="L692" s="58">
        <v>25650</v>
      </c>
      <c r="M692" s="43">
        <f t="shared" si="223"/>
        <v>550.54000000000087</v>
      </c>
      <c r="N692" s="38">
        <f t="shared" si="211"/>
        <v>2.146354775828474E-2</v>
      </c>
      <c r="O692" s="43">
        <f>K692-K691</f>
        <v>-100.11999999999898</v>
      </c>
      <c r="P692" s="38">
        <f>K692/K691-1</f>
        <v>-3.80674857589125E-3</v>
      </c>
      <c r="R692" s="37">
        <v>44819</v>
      </c>
      <c r="S692" s="103"/>
      <c r="T692" s="101"/>
      <c r="U692" s="100"/>
      <c r="V692" s="102"/>
      <c r="W692" s="100"/>
      <c r="X692" s="102"/>
      <c r="Z692" s="37">
        <v>44819</v>
      </c>
      <c r="AA692" s="3">
        <f t="shared" si="210"/>
        <v>84090.64</v>
      </c>
      <c r="AB692" s="91">
        <f>D692+L692</f>
        <v>74100.739999999991</v>
      </c>
      <c r="AC692" s="3">
        <f t="shared" si="218"/>
        <v>9989.9000000000015</v>
      </c>
      <c r="AD692" s="38">
        <f t="shared" si="212"/>
        <v>0.13481511790570533</v>
      </c>
      <c r="AE692" s="47">
        <f>AA692-AA691-250</f>
        <v>-320.38999999999942</v>
      </c>
      <c r="AF692" s="48">
        <f>(AA692-250)/AA691-1</f>
        <v>-3.8068688085209912E-3</v>
      </c>
    </row>
    <row r="693" spans="1:32" x14ac:dyDescent="0.45">
      <c r="A693" s="37">
        <v>44820</v>
      </c>
      <c r="B693" s="3">
        <v>57638.79</v>
      </c>
      <c r="C693" s="3">
        <v>49575.15</v>
      </c>
      <c r="D693" s="3">
        <v>48450.74</v>
      </c>
      <c r="E693" s="3">
        <f t="shared" si="208"/>
        <v>9188.0500000000029</v>
      </c>
      <c r="F693" s="38">
        <f t="shared" si="209"/>
        <v>0.18963693846574903</v>
      </c>
      <c r="G693" s="41">
        <f t="shared" ref="G693:G703" si="224">B693-B692</f>
        <v>-251.30999999999767</v>
      </c>
      <c r="H693" s="38">
        <f t="shared" ref="H693:H703" si="225">(B693)/B692-1</f>
        <v>-4.3411567781018734E-3</v>
      </c>
      <c r="J693" s="37">
        <v>44820</v>
      </c>
      <c r="K693" s="3">
        <v>26086.79</v>
      </c>
      <c r="L693" s="58">
        <v>25650</v>
      </c>
      <c r="M693" s="43">
        <f t="shared" si="223"/>
        <v>436.79000000000087</v>
      </c>
      <c r="N693" s="38">
        <f t="shared" si="211"/>
        <v>1.7028849902534171E-2</v>
      </c>
      <c r="O693" s="43">
        <f>K693-K692</f>
        <v>-113.75</v>
      </c>
      <c r="P693" s="38">
        <f>K693/K692-1</f>
        <v>-4.3415135718576359E-3</v>
      </c>
      <c r="R693" s="37">
        <v>44820</v>
      </c>
      <c r="S693" s="103"/>
      <c r="T693" s="101"/>
      <c r="U693" s="100"/>
      <c r="V693" s="102"/>
      <c r="W693" s="100"/>
      <c r="X693" s="102"/>
      <c r="Z693" s="37">
        <v>44820</v>
      </c>
      <c r="AA693" s="3">
        <f t="shared" si="210"/>
        <v>83725.58</v>
      </c>
      <c r="AB693" s="43">
        <f>D693+L693</f>
        <v>74100.739999999991</v>
      </c>
      <c r="AC693" s="3">
        <f t="shared" si="218"/>
        <v>9624.8400000000038</v>
      </c>
      <c r="AD693" s="38">
        <f t="shared" si="212"/>
        <v>0.12988858140957849</v>
      </c>
      <c r="AE693" s="3">
        <f>AA693-AA692</f>
        <v>-365.05999999999767</v>
      </c>
      <c r="AF693" s="38">
        <f>(AA693)/AA692-1</f>
        <v>-4.3412679461114489E-3</v>
      </c>
    </row>
    <row r="694" spans="1:32" x14ac:dyDescent="0.45">
      <c r="A694" s="37">
        <v>44823</v>
      </c>
      <c r="B694" s="3">
        <v>57855.26</v>
      </c>
      <c r="C694" s="3">
        <v>49575.15</v>
      </c>
      <c r="D694" s="3">
        <v>48450.74</v>
      </c>
      <c r="E694" s="3">
        <f t="shared" si="208"/>
        <v>9404.5200000000041</v>
      </c>
      <c r="F694" s="38">
        <f t="shared" si="209"/>
        <v>0.19410477528310199</v>
      </c>
      <c r="G694" s="41">
        <f t="shared" si="224"/>
        <v>216.47000000000116</v>
      </c>
      <c r="H694" s="38">
        <f t="shared" si="225"/>
        <v>3.7556305397805634E-3</v>
      </c>
      <c r="J694" s="37">
        <v>44823</v>
      </c>
      <c r="K694" s="3">
        <v>26184.76</v>
      </c>
      <c r="L694" s="58">
        <v>25650</v>
      </c>
      <c r="M694" s="43">
        <f t="shared" si="223"/>
        <v>534.7599999999984</v>
      </c>
      <c r="N694" s="38">
        <f t="shared" si="211"/>
        <v>2.0848343079922005E-2</v>
      </c>
      <c r="O694" s="43">
        <f>K694-K693</f>
        <v>97.969999999997526</v>
      </c>
      <c r="P694" s="38">
        <f>K694/K693-1</f>
        <v>3.7555406395344271E-3</v>
      </c>
      <c r="R694" s="37">
        <v>44823</v>
      </c>
      <c r="S694" s="103"/>
      <c r="T694" s="101"/>
      <c r="U694" s="100"/>
      <c r="V694" s="102"/>
      <c r="W694" s="100"/>
      <c r="X694" s="102"/>
      <c r="Z694" s="37">
        <v>44823</v>
      </c>
      <c r="AA694" s="3">
        <f t="shared" si="210"/>
        <v>84040.02</v>
      </c>
      <c r="AB694" s="43">
        <f>D694+L694</f>
        <v>74100.739999999991</v>
      </c>
      <c r="AC694" s="3">
        <f t="shared" si="218"/>
        <v>9939.2800000000025</v>
      </c>
      <c r="AD694" s="38">
        <f t="shared" si="212"/>
        <v>0.13413199382354368</v>
      </c>
      <c r="AE694" s="3">
        <f>AA694-AA693</f>
        <v>314.44000000000233</v>
      </c>
      <c r="AF694" s="38">
        <f>(AA694)/AA693-1</f>
        <v>3.7556025291196615E-3</v>
      </c>
    </row>
    <row r="695" spans="1:32" x14ac:dyDescent="0.45">
      <c r="A695" s="37">
        <v>44824</v>
      </c>
      <c r="B695" s="3">
        <v>57358.44</v>
      </c>
      <c r="C695" s="3">
        <v>49575.15</v>
      </c>
      <c r="D695" s="3">
        <v>48450.74</v>
      </c>
      <c r="E695" s="3">
        <f t="shared" si="208"/>
        <v>8907.7000000000044</v>
      </c>
      <c r="F695" s="38">
        <f t="shared" si="209"/>
        <v>0.18385064913353233</v>
      </c>
      <c r="G695" s="41">
        <f t="shared" si="224"/>
        <v>-496.81999999999971</v>
      </c>
      <c r="H695" s="38">
        <f t="shared" si="225"/>
        <v>-8.587291803718422E-3</v>
      </c>
      <c r="J695" s="37">
        <v>44824</v>
      </c>
      <c r="K695" s="3">
        <v>26109.91</v>
      </c>
      <c r="L695" s="57">
        <f>L694+150</f>
        <v>25800</v>
      </c>
      <c r="M695" s="43">
        <f t="shared" si="223"/>
        <v>309.90999999999985</v>
      </c>
      <c r="N695" s="38">
        <f t="shared" si="211"/>
        <v>1.2012015503875872E-2</v>
      </c>
      <c r="O695" s="50">
        <f>K695-K694-150</f>
        <v>-224.84999999999854</v>
      </c>
      <c r="P695" s="51">
        <f>(K695-150)/K694-1</f>
        <v>-8.5870559821819015E-3</v>
      </c>
      <c r="R695" s="37">
        <v>44824</v>
      </c>
      <c r="S695" s="103"/>
      <c r="T695" s="101"/>
      <c r="U695" s="100"/>
      <c r="V695" s="102"/>
      <c r="W695" s="100"/>
      <c r="X695" s="102"/>
      <c r="Z695" s="37">
        <v>44824</v>
      </c>
      <c r="AA695" s="3">
        <f t="shared" si="210"/>
        <v>83468.350000000006</v>
      </c>
      <c r="AB695" s="50">
        <f>AB694+150</f>
        <v>74250.739999999991</v>
      </c>
      <c r="AC695" s="3">
        <f t="shared" si="218"/>
        <v>9217.6100000000042</v>
      </c>
      <c r="AD695" s="38">
        <f t="shared" si="212"/>
        <v>0.12414165838616587</v>
      </c>
      <c r="AE695" s="50">
        <f>AA695-AA694-150</f>
        <v>-721.66999999999825</v>
      </c>
      <c r="AF695" s="51">
        <f>(AA695-150)/AA694-1</f>
        <v>-8.5872183276490821E-3</v>
      </c>
    </row>
    <row r="696" spans="1:32" x14ac:dyDescent="0.45">
      <c r="A696" s="37">
        <v>44825</v>
      </c>
      <c r="B696" s="3">
        <v>56974.080000000002</v>
      </c>
      <c r="C696" s="3">
        <v>49575.15</v>
      </c>
      <c r="D696" s="3">
        <v>48450.74</v>
      </c>
      <c r="E696" s="3">
        <f t="shared" si="208"/>
        <v>8523.3400000000038</v>
      </c>
      <c r="F696" s="38">
        <f t="shared" si="209"/>
        <v>0.17591764336313553</v>
      </c>
      <c r="G696" s="41">
        <f t="shared" si="224"/>
        <v>-384.36000000000058</v>
      </c>
      <c r="H696" s="38">
        <f t="shared" si="225"/>
        <v>-6.7010190653721269E-3</v>
      </c>
      <c r="J696" s="37">
        <v>44825</v>
      </c>
      <c r="K696" s="3">
        <v>25934.95</v>
      </c>
      <c r="L696" s="58">
        <v>25800</v>
      </c>
      <c r="M696" s="43">
        <f t="shared" si="223"/>
        <v>134.95000000000073</v>
      </c>
      <c r="N696" s="38">
        <f t="shared" si="211"/>
        <v>5.2306201550387232E-3</v>
      </c>
      <c r="O696" s="43">
        <f>K696-K695</f>
        <v>-174.95999999999913</v>
      </c>
      <c r="P696" s="38">
        <f>K696/K695-1</f>
        <v>-6.7009039862642172E-3</v>
      </c>
      <c r="R696" s="37">
        <v>44825</v>
      </c>
      <c r="S696" s="103"/>
      <c r="T696" s="101"/>
      <c r="U696" s="100"/>
      <c r="V696" s="102"/>
      <c r="W696" s="100"/>
      <c r="X696" s="102"/>
      <c r="Z696" s="37">
        <v>44825</v>
      </c>
      <c r="AA696" s="3">
        <f t="shared" si="210"/>
        <v>82909.03</v>
      </c>
      <c r="AB696" s="43">
        <f>D696+L696</f>
        <v>74250.739999999991</v>
      </c>
      <c r="AC696" s="3">
        <f t="shared" si="218"/>
        <v>8658.2900000000045</v>
      </c>
      <c r="AD696" s="38">
        <f t="shared" si="212"/>
        <v>0.11660880416814723</v>
      </c>
      <c r="AE696" s="3">
        <f>AA696-AA695</f>
        <v>-559.32000000000698</v>
      </c>
      <c r="AF696" s="38">
        <f>(AA696)/AA695-1</f>
        <v>-6.700983067234545E-3</v>
      </c>
    </row>
    <row r="697" spans="1:32" x14ac:dyDescent="0.45">
      <c r="A697" s="37">
        <v>44826</v>
      </c>
      <c r="B697" s="3">
        <v>56974.080000000002</v>
      </c>
      <c r="C697" s="3">
        <v>49575.15</v>
      </c>
      <c r="D697" s="3">
        <v>48450.74</v>
      </c>
      <c r="E697" s="3">
        <f t="shared" si="208"/>
        <v>8523.3400000000038</v>
      </c>
      <c r="F697" s="38">
        <f t="shared" si="209"/>
        <v>0.17591764336313553</v>
      </c>
      <c r="G697" s="41">
        <f t="shared" si="224"/>
        <v>0</v>
      </c>
      <c r="H697" s="38">
        <f t="shared" si="225"/>
        <v>0</v>
      </c>
      <c r="J697" s="37">
        <v>44826</v>
      </c>
      <c r="K697" s="3">
        <v>25934.95</v>
      </c>
      <c r="L697" s="58">
        <v>25800</v>
      </c>
      <c r="M697" s="43">
        <f t="shared" si="223"/>
        <v>134.95000000000073</v>
      </c>
      <c r="N697" s="38">
        <f t="shared" si="211"/>
        <v>5.2306201550387232E-3</v>
      </c>
      <c r="O697" s="43">
        <f>K697-K696</f>
        <v>0</v>
      </c>
      <c r="P697" s="38">
        <f>K697/K696-1</f>
        <v>0</v>
      </c>
      <c r="R697" s="37">
        <v>44826</v>
      </c>
      <c r="S697" s="103"/>
      <c r="T697" s="101"/>
      <c r="U697" s="100"/>
      <c r="V697" s="102"/>
      <c r="W697" s="100"/>
      <c r="X697" s="102"/>
      <c r="Z697" s="37">
        <v>44826</v>
      </c>
      <c r="AA697" s="3">
        <f t="shared" si="210"/>
        <v>82909.03</v>
      </c>
      <c r="AB697" s="43">
        <f>D697+L697</f>
        <v>74250.739999999991</v>
      </c>
      <c r="AC697" s="3">
        <f t="shared" si="218"/>
        <v>8658.2900000000045</v>
      </c>
      <c r="AD697" s="38">
        <f t="shared" si="212"/>
        <v>0.11660880416814723</v>
      </c>
      <c r="AE697" s="3">
        <f>AA697-AA696</f>
        <v>0</v>
      </c>
      <c r="AF697" s="38">
        <f>(AA697)/AA696-1</f>
        <v>0</v>
      </c>
    </row>
    <row r="698" spans="1:32" x14ac:dyDescent="0.45">
      <c r="A698" s="37">
        <v>44827</v>
      </c>
      <c r="B698" s="3">
        <v>56231.23</v>
      </c>
      <c r="C698" s="3">
        <v>49575.15</v>
      </c>
      <c r="D698" s="3">
        <v>48450.74</v>
      </c>
      <c r="E698" s="3">
        <f t="shared" si="208"/>
        <v>7780.4900000000052</v>
      </c>
      <c r="F698" s="38">
        <f t="shared" si="209"/>
        <v>0.16058557619553393</v>
      </c>
      <c r="G698" s="41">
        <f t="shared" si="224"/>
        <v>-742.84999999999854</v>
      </c>
      <c r="H698" s="38">
        <f t="shared" si="225"/>
        <v>-1.3038385174451217E-2</v>
      </c>
      <c r="J698" s="37">
        <v>44827</v>
      </c>
      <c r="K698" s="3">
        <v>25596.799999999999</v>
      </c>
      <c r="L698" s="58">
        <v>25800</v>
      </c>
      <c r="M698" s="43">
        <f t="shared" si="223"/>
        <v>-203.20000000000073</v>
      </c>
      <c r="N698" s="38">
        <f t="shared" si="211"/>
        <v>-7.8759689922480725E-3</v>
      </c>
      <c r="O698" s="43">
        <f>K698-K697</f>
        <v>-338.15000000000146</v>
      </c>
      <c r="P698" s="38">
        <f>K698/K697-1</f>
        <v>-1.3038390280297518E-2</v>
      </c>
      <c r="R698" s="37">
        <v>44827</v>
      </c>
      <c r="S698" s="103"/>
      <c r="T698" s="101"/>
      <c r="U698" s="100"/>
      <c r="V698" s="102"/>
      <c r="W698" s="100"/>
      <c r="X698" s="102"/>
      <c r="Z698" s="37">
        <v>44827</v>
      </c>
      <c r="AA698" s="3">
        <f t="shared" si="210"/>
        <v>81828.03</v>
      </c>
      <c r="AB698" s="43">
        <f>D698+L698</f>
        <v>74250.739999999991</v>
      </c>
      <c r="AC698" s="3">
        <f t="shared" si="218"/>
        <v>7577.2900000000045</v>
      </c>
      <c r="AD698" s="38">
        <f t="shared" si="212"/>
        <v>0.10205002670680474</v>
      </c>
      <c r="AE698" s="3">
        <f>AA698-AA697</f>
        <v>-1081</v>
      </c>
      <c r="AF698" s="38">
        <f>(AA698)/AA697-1</f>
        <v>-1.3038386771621835E-2</v>
      </c>
    </row>
    <row r="699" spans="1:32" x14ac:dyDescent="0.45">
      <c r="A699" s="37">
        <v>44830</v>
      </c>
      <c r="B699" s="3">
        <v>55785.1</v>
      </c>
      <c r="C699" s="3">
        <v>49575.15</v>
      </c>
      <c r="D699" s="3">
        <v>48450.74</v>
      </c>
      <c r="E699" s="3">
        <f t="shared" si="208"/>
        <v>7334.3600000000006</v>
      </c>
      <c r="F699" s="38">
        <f t="shared" si="209"/>
        <v>0.15137766729672242</v>
      </c>
      <c r="G699" s="41">
        <f t="shared" si="224"/>
        <v>-446.13000000000466</v>
      </c>
      <c r="H699" s="38">
        <f t="shared" si="225"/>
        <v>-7.9338474367358636E-3</v>
      </c>
      <c r="J699" s="37">
        <v>44830</v>
      </c>
      <c r="K699" s="3">
        <v>25393.71</v>
      </c>
      <c r="L699" s="58">
        <v>25800</v>
      </c>
      <c r="M699" s="43">
        <f t="shared" si="223"/>
        <v>-406.29000000000087</v>
      </c>
      <c r="N699" s="38">
        <f t="shared" si="211"/>
        <v>-1.5747674418604696E-2</v>
      </c>
      <c r="O699" s="43">
        <f>K699-K698</f>
        <v>-203.09000000000015</v>
      </c>
      <c r="P699" s="38">
        <f>K699/K698-1</f>
        <v>-7.9341948993624234E-3</v>
      </c>
      <c r="R699" s="37">
        <v>44830</v>
      </c>
      <c r="S699" s="103"/>
      <c r="T699" s="101"/>
      <c r="U699" s="100"/>
      <c r="V699" s="102"/>
      <c r="W699" s="100"/>
      <c r="X699" s="102"/>
      <c r="Z699" s="37">
        <v>44830</v>
      </c>
      <c r="AA699" s="3">
        <f t="shared" si="210"/>
        <v>81178.81</v>
      </c>
      <c r="AB699" s="43">
        <f>D699+L699</f>
        <v>74250.739999999991</v>
      </c>
      <c r="AC699" s="3">
        <f t="shared" si="218"/>
        <v>6928.07</v>
      </c>
      <c r="AD699" s="38">
        <f t="shared" si="212"/>
        <v>9.3306410144868623E-2</v>
      </c>
      <c r="AE699" s="3">
        <f>AA699-AA698</f>
        <v>-649.22000000000116</v>
      </c>
      <c r="AF699" s="38">
        <f>(AA699)/AA698-1</f>
        <v>-7.9339561272585568E-3</v>
      </c>
    </row>
    <row r="700" spans="1:32" x14ac:dyDescent="0.45">
      <c r="A700" s="37">
        <v>44831</v>
      </c>
      <c r="B700" s="3">
        <v>56233.87</v>
      </c>
      <c r="C700" s="3">
        <v>49575.15</v>
      </c>
      <c r="D700" s="3">
        <v>48450.74</v>
      </c>
      <c r="E700" s="3">
        <f t="shared" si="208"/>
        <v>7783.1300000000047</v>
      </c>
      <c r="F700" s="38">
        <f t="shared" si="209"/>
        <v>0.16064006452739421</v>
      </c>
      <c r="G700" s="41">
        <f t="shared" si="224"/>
        <v>448.77000000000407</v>
      </c>
      <c r="H700" s="38">
        <f t="shared" si="225"/>
        <v>8.0446212339855272E-3</v>
      </c>
      <c r="J700" s="37">
        <v>44831</v>
      </c>
      <c r="K700" s="3">
        <v>25748</v>
      </c>
      <c r="L700" s="57">
        <f>L699+150</f>
        <v>25950</v>
      </c>
      <c r="M700" s="43">
        <f t="shared" si="223"/>
        <v>-202</v>
      </c>
      <c r="N700" s="38">
        <f t="shared" si="211"/>
        <v>-7.7842003853564323E-3</v>
      </c>
      <c r="O700" s="50">
        <f>K700-K699-150</f>
        <v>204.29000000000087</v>
      </c>
      <c r="P700" s="51">
        <f>(K700-150)/K699-1</f>
        <v>8.0449056085150072E-3</v>
      </c>
      <c r="R700" s="37">
        <v>44831</v>
      </c>
      <c r="S700" s="103"/>
      <c r="T700" s="101"/>
      <c r="U700" s="100"/>
      <c r="V700" s="102"/>
      <c r="W700" s="100"/>
      <c r="X700" s="102"/>
      <c r="Z700" s="37">
        <v>44831</v>
      </c>
      <c r="AA700" s="3">
        <f t="shared" si="210"/>
        <v>81981.87</v>
      </c>
      <c r="AB700" s="50">
        <f>AB699+150</f>
        <v>74400.739999999991</v>
      </c>
      <c r="AC700" s="3">
        <f t="shared" si="218"/>
        <v>7581.1300000000047</v>
      </c>
      <c r="AD700" s="38">
        <f t="shared" si="212"/>
        <v>0.10189589512147323</v>
      </c>
      <c r="AE700" s="50">
        <f>AA700-AA699-150</f>
        <v>653.05999999999767</v>
      </c>
      <c r="AF700" s="51">
        <f>(AA700-150)/AA699-1</f>
        <v>8.0447101897649365E-3</v>
      </c>
    </row>
    <row r="701" spans="1:32" x14ac:dyDescent="0.45">
      <c r="A701" s="37">
        <v>44832</v>
      </c>
      <c r="B701" s="3">
        <v>56233.87</v>
      </c>
      <c r="C701" s="3">
        <v>49575.15</v>
      </c>
      <c r="D701" s="3">
        <v>48450.74</v>
      </c>
      <c r="E701" s="3">
        <f t="shared" si="208"/>
        <v>7783.1300000000047</v>
      </c>
      <c r="F701" s="38">
        <f t="shared" si="209"/>
        <v>0.16064006452739421</v>
      </c>
      <c r="G701" s="41">
        <f t="shared" si="224"/>
        <v>0</v>
      </c>
      <c r="H701" s="38">
        <f t="shared" si="225"/>
        <v>0</v>
      </c>
      <c r="J701" s="37">
        <v>44832</v>
      </c>
      <c r="K701" s="3">
        <v>25748</v>
      </c>
      <c r="L701" s="58">
        <v>25950</v>
      </c>
      <c r="M701" s="43">
        <f t="shared" si="223"/>
        <v>-202</v>
      </c>
      <c r="N701" s="38">
        <f t="shared" si="211"/>
        <v>-7.7842003853564323E-3</v>
      </c>
      <c r="O701" s="43">
        <f>K701-K700</f>
        <v>0</v>
      </c>
      <c r="P701" s="38">
        <f>K701/K700-1</f>
        <v>0</v>
      </c>
      <c r="R701" s="37">
        <v>44832</v>
      </c>
      <c r="S701" s="103"/>
      <c r="T701" s="101"/>
      <c r="U701" s="100"/>
      <c r="V701" s="102"/>
      <c r="W701" s="100"/>
      <c r="X701" s="102"/>
      <c r="Z701" s="37">
        <v>44832</v>
      </c>
      <c r="AA701" s="3">
        <f t="shared" si="210"/>
        <v>81981.87</v>
      </c>
      <c r="AB701" s="43">
        <f>D701+L701</f>
        <v>74400.739999999991</v>
      </c>
      <c r="AC701" s="3">
        <f t="shared" si="218"/>
        <v>7581.1300000000047</v>
      </c>
      <c r="AD701" s="38">
        <f t="shared" si="212"/>
        <v>0.10189589512147323</v>
      </c>
      <c r="AE701" s="3">
        <f>AA701-AA700</f>
        <v>0</v>
      </c>
      <c r="AF701" s="38">
        <f>(AA701)/AA700-1</f>
        <v>0</v>
      </c>
    </row>
    <row r="702" spans="1:32" x14ac:dyDescent="0.45">
      <c r="A702" s="37">
        <v>44833</v>
      </c>
      <c r="B702" s="3">
        <v>55606.64</v>
      </c>
      <c r="C702" s="3">
        <v>49575.15</v>
      </c>
      <c r="D702" s="3">
        <v>48450.74</v>
      </c>
      <c r="E702" s="3">
        <f t="shared" si="208"/>
        <v>7155.9000000000015</v>
      </c>
      <c r="F702" s="38">
        <f t="shared" si="209"/>
        <v>0.14769433862104075</v>
      </c>
      <c r="G702" s="41">
        <f t="shared" si="224"/>
        <v>-627.2300000000032</v>
      </c>
      <c r="H702" s="38">
        <f t="shared" si="225"/>
        <v>-1.1153954013835454E-2</v>
      </c>
      <c r="J702" s="37">
        <v>44833</v>
      </c>
      <c r="K702" s="3">
        <v>25460.81</v>
      </c>
      <c r="L702" s="58">
        <v>25950</v>
      </c>
      <c r="M702" s="43">
        <f t="shared" si="223"/>
        <v>-489.18999999999869</v>
      </c>
      <c r="N702" s="38">
        <f t="shared" si="211"/>
        <v>-1.8851252408477737E-2</v>
      </c>
      <c r="O702" s="43">
        <f>K702-K701</f>
        <v>-287.18999999999869</v>
      </c>
      <c r="P702" s="38">
        <f>K702/K701-1</f>
        <v>-1.1153876029206145E-2</v>
      </c>
      <c r="R702" s="37">
        <v>44833</v>
      </c>
      <c r="S702" s="103"/>
      <c r="T702" s="101"/>
      <c r="U702" s="100"/>
      <c r="V702" s="102"/>
      <c r="W702" s="100"/>
      <c r="X702" s="102"/>
      <c r="Z702" s="37">
        <v>44833</v>
      </c>
      <c r="AA702" s="3">
        <f t="shared" si="210"/>
        <v>81067.45</v>
      </c>
      <c r="AB702" s="43">
        <f>D702+L702</f>
        <v>74400.739999999991</v>
      </c>
      <c r="AC702" s="3">
        <f t="shared" si="218"/>
        <v>6666.7100000000028</v>
      </c>
      <c r="AD702" s="38">
        <f t="shared" si="212"/>
        <v>8.9605425967537622E-2</v>
      </c>
      <c r="AE702" s="3">
        <f>AA702-AA701</f>
        <v>-914.41999999999825</v>
      </c>
      <c r="AF702" s="38">
        <f>(AA702)/AA701-1</f>
        <v>-1.1153929521246608E-2</v>
      </c>
    </row>
    <row r="703" spans="1:32" x14ac:dyDescent="0.45">
      <c r="A703" s="37">
        <v>44834</v>
      </c>
      <c r="B703" s="3">
        <v>55521.64</v>
      </c>
      <c r="C703" s="3">
        <v>49575.15</v>
      </c>
      <c r="D703" s="3">
        <v>48450.74</v>
      </c>
      <c r="E703" s="3">
        <f t="shared" si="208"/>
        <v>7070.9000000000015</v>
      </c>
      <c r="F703" s="38">
        <f t="shared" si="209"/>
        <v>0.14593997945129433</v>
      </c>
      <c r="G703" s="41">
        <f t="shared" si="224"/>
        <v>-85</v>
      </c>
      <c r="H703" s="38">
        <f t="shared" si="225"/>
        <v>-1.528594426852603E-3</v>
      </c>
      <c r="J703" s="37">
        <v>44834</v>
      </c>
      <c r="K703" s="3">
        <v>25421.89</v>
      </c>
      <c r="L703" s="58">
        <v>25950</v>
      </c>
      <c r="M703" s="43">
        <f t="shared" si="223"/>
        <v>-528.11000000000058</v>
      </c>
      <c r="N703" s="38">
        <f t="shared" si="211"/>
        <v>-2.0351059730250531E-2</v>
      </c>
      <c r="O703" s="43">
        <f>K703-K702</f>
        <v>-38.920000000001892</v>
      </c>
      <c r="P703" s="38">
        <f>K703/K702-1</f>
        <v>-1.5286237947654824E-3</v>
      </c>
      <c r="R703" s="37">
        <v>44834</v>
      </c>
      <c r="S703" s="103"/>
      <c r="T703" s="101"/>
      <c r="U703" s="100"/>
      <c r="V703" s="102"/>
      <c r="W703" s="100"/>
      <c r="X703" s="102"/>
      <c r="Z703" s="37">
        <v>44834</v>
      </c>
      <c r="AA703" s="3">
        <f t="shared" si="210"/>
        <v>80943.53</v>
      </c>
      <c r="AB703" s="43">
        <f>D703+L703</f>
        <v>74400.739999999991</v>
      </c>
      <c r="AC703" s="3">
        <f t="shared" si="218"/>
        <v>6542.7900000000009</v>
      </c>
      <c r="AD703" s="38">
        <f t="shared" si="212"/>
        <v>8.7939851135889313E-2</v>
      </c>
      <c r="AE703" s="3">
        <f>AA703-AA702</f>
        <v>-123.91999999999825</v>
      </c>
      <c r="AF703" s="38">
        <f>(AA703)/AA702-1</f>
        <v>-1.5286036504169598E-3</v>
      </c>
    </row>
    <row r="704" spans="1:32" x14ac:dyDescent="0.45">
      <c r="A704" s="37">
        <v>44837</v>
      </c>
      <c r="B704" s="3">
        <v>56432.2</v>
      </c>
      <c r="C704" s="47">
        <f>C703+250</f>
        <v>49825.15</v>
      </c>
      <c r="D704" s="47">
        <f>D703+250</f>
        <v>48700.74</v>
      </c>
      <c r="E704" s="47">
        <f t="shared" si="208"/>
        <v>7731.4599999999991</v>
      </c>
      <c r="F704" s="38">
        <f t="shared" si="209"/>
        <v>0.1587544665645737</v>
      </c>
      <c r="G704" s="49">
        <f>B704-B703-250</f>
        <v>660.55999999999767</v>
      </c>
      <c r="H704" s="48">
        <f>(B704-250)/B703-1</f>
        <v>1.189734309000956E-2</v>
      </c>
      <c r="J704" s="37">
        <v>44837</v>
      </c>
      <c r="K704" s="3">
        <v>25724.35</v>
      </c>
      <c r="L704" s="58">
        <v>25950</v>
      </c>
      <c r="M704" s="43">
        <f t="shared" si="223"/>
        <v>-225.65000000000146</v>
      </c>
      <c r="N704" s="38">
        <f t="shared" si="211"/>
        <v>-8.6955684007707923E-3</v>
      </c>
      <c r="O704" s="43">
        <f>K704-K703</f>
        <v>302.45999999999913</v>
      </c>
      <c r="P704" s="38">
        <f>K704/K703-1</f>
        <v>1.1897620515233021E-2</v>
      </c>
      <c r="R704" s="37">
        <v>44837</v>
      </c>
      <c r="S704" s="103"/>
      <c r="T704" s="101"/>
      <c r="U704" s="100"/>
      <c r="V704" s="102"/>
      <c r="W704" s="100"/>
      <c r="X704" s="102"/>
      <c r="Z704" s="37">
        <v>44837</v>
      </c>
      <c r="AA704" s="3">
        <f t="shared" si="210"/>
        <v>82156.549999999988</v>
      </c>
      <c r="AB704" s="91">
        <f>D704+L704</f>
        <v>74650.739999999991</v>
      </c>
      <c r="AC704" s="3">
        <f t="shared" si="218"/>
        <v>7505.8099999999977</v>
      </c>
      <c r="AD704" s="38">
        <f t="shared" si="212"/>
        <v>0.10054568782573359</v>
      </c>
      <c r="AE704" s="47">
        <f>AA704-AA703-250</f>
        <v>963.01999999998952</v>
      </c>
      <c r="AF704" s="48">
        <f>(AA704-250)/AA703-1</f>
        <v>1.1897430220797034E-2</v>
      </c>
    </row>
    <row r="705" spans="1:32" x14ac:dyDescent="0.45">
      <c r="A705" s="37">
        <v>44838</v>
      </c>
      <c r="B705" s="3">
        <v>56515.4</v>
      </c>
      <c r="C705" s="3">
        <v>49825.15</v>
      </c>
      <c r="D705" s="3">
        <v>48700.74</v>
      </c>
      <c r="E705" s="3">
        <f t="shared" si="208"/>
        <v>7814.6600000000035</v>
      </c>
      <c r="F705" s="38">
        <f t="shared" si="209"/>
        <v>0.16046285949659089</v>
      </c>
      <c r="G705" s="41">
        <f t="shared" ref="G705:G713" si="226">B705-B704</f>
        <v>83.200000000004366</v>
      </c>
      <c r="H705" s="38">
        <f t="shared" ref="H705:H713" si="227">(B705)/B704-1</f>
        <v>1.4743355743707109E-3</v>
      </c>
      <c r="J705" s="37">
        <v>44838</v>
      </c>
      <c r="K705" s="3">
        <v>25911.06</v>
      </c>
      <c r="L705" s="57">
        <f>L704+150</f>
        <v>26100</v>
      </c>
      <c r="M705" s="43">
        <f t="shared" si="223"/>
        <v>-188.93999999999869</v>
      </c>
      <c r="N705" s="38">
        <f t="shared" si="211"/>
        <v>-7.2390804597700642E-3</v>
      </c>
      <c r="O705" s="50">
        <f>K705-K704-150</f>
        <v>36.710000000002765</v>
      </c>
      <c r="P705" s="51">
        <f>(K705-150)/K704-1</f>
        <v>1.4270525785879951E-3</v>
      </c>
      <c r="R705" s="37">
        <v>44838</v>
      </c>
      <c r="S705" s="103"/>
      <c r="T705" s="101"/>
      <c r="U705" s="100"/>
      <c r="V705" s="102"/>
      <c r="W705" s="100"/>
      <c r="X705" s="102"/>
      <c r="Z705" s="37">
        <v>44838</v>
      </c>
      <c r="AA705" s="3">
        <f t="shared" si="210"/>
        <v>82426.460000000006</v>
      </c>
      <c r="AB705" s="50">
        <f>AB704+150</f>
        <v>74800.739999999991</v>
      </c>
      <c r="AC705" s="3">
        <f t="shared" si="218"/>
        <v>7625.7200000000048</v>
      </c>
      <c r="AD705" s="38">
        <f t="shared" si="212"/>
        <v>0.10194711977448367</v>
      </c>
      <c r="AE705" s="50">
        <f>AA705-AA704-150</f>
        <v>119.91000000001804</v>
      </c>
      <c r="AF705" s="51">
        <f>(AA705-150)/AA704-1</f>
        <v>1.4595306156357513E-3</v>
      </c>
    </row>
    <row r="706" spans="1:32" x14ac:dyDescent="0.45">
      <c r="A706" s="37">
        <v>44839</v>
      </c>
      <c r="B706" s="3">
        <v>56515.4</v>
      </c>
      <c r="C706" s="3">
        <v>49825.15</v>
      </c>
      <c r="D706" s="3">
        <v>48700.74</v>
      </c>
      <c r="E706" s="3">
        <f t="shared" si="208"/>
        <v>7814.6600000000035</v>
      </c>
      <c r="F706" s="38">
        <f t="shared" si="209"/>
        <v>0.16046285949659089</v>
      </c>
      <c r="G706" s="41">
        <f t="shared" si="226"/>
        <v>0</v>
      </c>
      <c r="H706" s="38">
        <f t="shared" si="227"/>
        <v>0</v>
      </c>
      <c r="J706" s="37">
        <v>44839</v>
      </c>
      <c r="K706" s="3">
        <v>25911.06</v>
      </c>
      <c r="L706" s="58">
        <v>26100</v>
      </c>
      <c r="M706" s="43">
        <f t="shared" si="223"/>
        <v>-188.93999999999869</v>
      </c>
      <c r="N706" s="38">
        <f t="shared" si="211"/>
        <v>-7.2390804597700642E-3</v>
      </c>
      <c r="O706" s="43">
        <f>K706-K705</f>
        <v>0</v>
      </c>
      <c r="P706" s="38">
        <f>K706/K705-1</f>
        <v>0</v>
      </c>
      <c r="R706" s="37">
        <v>44839</v>
      </c>
      <c r="S706" s="103"/>
      <c r="T706" s="101"/>
      <c r="U706" s="100"/>
      <c r="V706" s="102"/>
      <c r="W706" s="100"/>
      <c r="X706" s="102"/>
      <c r="Z706" s="37">
        <v>44839</v>
      </c>
      <c r="AA706" s="3">
        <f t="shared" si="210"/>
        <v>82426.460000000006</v>
      </c>
      <c r="AB706" s="43">
        <f>D706+L706</f>
        <v>74800.739999999991</v>
      </c>
      <c r="AC706" s="3">
        <f t="shared" si="218"/>
        <v>7625.7200000000048</v>
      </c>
      <c r="AD706" s="38">
        <f t="shared" si="212"/>
        <v>0.10194711977448367</v>
      </c>
      <c r="AE706" s="3">
        <f>AA706-AA705</f>
        <v>0</v>
      </c>
      <c r="AF706" s="38">
        <f>(AA706)/AA705-1</f>
        <v>0</v>
      </c>
    </row>
    <row r="707" spans="1:32" x14ac:dyDescent="0.45">
      <c r="A707" s="37">
        <v>44840</v>
      </c>
      <c r="B707" s="3">
        <v>56515.4</v>
      </c>
      <c r="C707" s="3">
        <v>49825.15</v>
      </c>
      <c r="D707" s="3">
        <v>48700.74</v>
      </c>
      <c r="E707" s="3">
        <f t="shared" si="208"/>
        <v>7814.6600000000035</v>
      </c>
      <c r="F707" s="38">
        <f t="shared" si="209"/>
        <v>0.16046285949659089</v>
      </c>
      <c r="G707" s="41">
        <f t="shared" si="226"/>
        <v>0</v>
      </c>
      <c r="H707" s="38">
        <f t="shared" si="227"/>
        <v>0</v>
      </c>
      <c r="J707" s="37">
        <v>44840</v>
      </c>
      <c r="K707" s="3">
        <v>25911.06</v>
      </c>
      <c r="L707" s="58">
        <v>26100</v>
      </c>
      <c r="M707" s="43">
        <f t="shared" si="223"/>
        <v>-188.93999999999869</v>
      </c>
      <c r="N707" s="38">
        <f t="shared" si="211"/>
        <v>-7.2390804597700642E-3</v>
      </c>
      <c r="O707" s="43">
        <f>K707-K706</f>
        <v>0</v>
      </c>
      <c r="P707" s="38">
        <f>K707/K706-1</f>
        <v>0</v>
      </c>
      <c r="R707" s="37">
        <v>44840</v>
      </c>
      <c r="S707" s="103"/>
      <c r="T707" s="101"/>
      <c r="U707" s="100"/>
      <c r="V707" s="102"/>
      <c r="W707" s="100"/>
      <c r="X707" s="102"/>
      <c r="Z707" s="37">
        <v>44840</v>
      </c>
      <c r="AA707" s="3">
        <f t="shared" si="210"/>
        <v>82426.460000000006</v>
      </c>
      <c r="AB707" s="43">
        <f>D707+L707</f>
        <v>74800.739999999991</v>
      </c>
      <c r="AC707" s="3">
        <f t="shared" si="218"/>
        <v>7625.7200000000048</v>
      </c>
      <c r="AD707" s="38">
        <f t="shared" si="212"/>
        <v>0.10194711977448367</v>
      </c>
      <c r="AE707" s="3">
        <f>AA707-AA706</f>
        <v>0</v>
      </c>
      <c r="AF707" s="38">
        <f>(AA707)/AA706-1</f>
        <v>0</v>
      </c>
    </row>
    <row r="708" spans="1:32" x14ac:dyDescent="0.45">
      <c r="A708" s="37">
        <v>44841</v>
      </c>
      <c r="B708" s="3">
        <v>55821.5</v>
      </c>
      <c r="C708" s="3">
        <v>49825.15</v>
      </c>
      <c r="D708" s="3">
        <v>48700.74</v>
      </c>
      <c r="E708" s="3">
        <f t="shared" ref="E708:E771" si="228">B708-D708</f>
        <v>7120.760000000002</v>
      </c>
      <c r="F708" s="38">
        <f t="shared" ref="F708:F771" si="229">B708/D708-1</f>
        <v>0.14621461604074204</v>
      </c>
      <c r="G708" s="41">
        <f t="shared" si="226"/>
        <v>-693.90000000000146</v>
      </c>
      <c r="H708" s="38">
        <f t="shared" si="227"/>
        <v>-1.2278069340392217E-2</v>
      </c>
      <c r="J708" s="37">
        <v>44841</v>
      </c>
      <c r="K708" s="3">
        <v>25592.92</v>
      </c>
      <c r="L708" s="58">
        <v>26100</v>
      </c>
      <c r="M708" s="43">
        <f t="shared" si="223"/>
        <v>-507.08000000000175</v>
      </c>
      <c r="N708" s="38">
        <f t="shared" si="211"/>
        <v>-1.9428352490421519E-2</v>
      </c>
      <c r="O708" s="43">
        <f>K708-K707</f>
        <v>-318.14000000000306</v>
      </c>
      <c r="P708" s="38">
        <f>K708/K707-1</f>
        <v>-1.2278154579550282E-2</v>
      </c>
      <c r="R708" s="37">
        <v>44841</v>
      </c>
      <c r="S708" s="103"/>
      <c r="T708" s="101"/>
      <c r="U708" s="100"/>
      <c r="V708" s="102"/>
      <c r="W708" s="100"/>
      <c r="X708" s="102"/>
      <c r="Z708" s="37">
        <v>44841</v>
      </c>
      <c r="AA708" s="3">
        <f t="shared" ref="AA708:AA771" si="230">B708+K708</f>
        <v>81414.42</v>
      </c>
      <c r="AB708" s="43">
        <f>D708+L708</f>
        <v>74800.739999999991</v>
      </c>
      <c r="AC708" s="3">
        <f t="shared" si="218"/>
        <v>6613.68</v>
      </c>
      <c r="AD708" s="38">
        <f t="shared" si="212"/>
        <v>8.8417307101507303E-2</v>
      </c>
      <c r="AE708" s="3">
        <f>AA708-AA707</f>
        <v>-1012.0400000000081</v>
      </c>
      <c r="AF708" s="38">
        <f>(AA708)/AA707-1</f>
        <v>-1.2278096135634242E-2</v>
      </c>
    </row>
    <row r="709" spans="1:32" x14ac:dyDescent="0.45">
      <c r="A709" s="37">
        <v>44844</v>
      </c>
      <c r="B709" s="3">
        <v>55082.8</v>
      </c>
      <c r="C709" s="3">
        <v>49825.15</v>
      </c>
      <c r="D709" s="3">
        <v>48700.74</v>
      </c>
      <c r="E709" s="3">
        <f t="shared" si="228"/>
        <v>6382.0600000000049</v>
      </c>
      <c r="F709" s="38">
        <f t="shared" si="229"/>
        <v>0.13104646869842229</v>
      </c>
      <c r="G709" s="41">
        <f t="shared" si="226"/>
        <v>-738.69999999999709</v>
      </c>
      <c r="H709" s="38">
        <f t="shared" si="227"/>
        <v>-1.32332524206622E-2</v>
      </c>
      <c r="J709" s="37">
        <v>44844</v>
      </c>
      <c r="K709" s="3">
        <v>25404.240000000002</v>
      </c>
      <c r="L709" s="57">
        <f>L708+150</f>
        <v>26250</v>
      </c>
      <c r="M709" s="43">
        <f t="shared" si="223"/>
        <v>-845.7599999999984</v>
      </c>
      <c r="N709" s="38">
        <f t="shared" ref="N709:N772" si="231">K709/L709-1</f>
        <v>-3.2219428571428566E-2</v>
      </c>
      <c r="O709" s="50">
        <f>K709-K708-150</f>
        <v>-338.67999999999665</v>
      </c>
      <c r="P709" s="51">
        <f>(K709-150)/K708-1</f>
        <v>-1.3233347347625712E-2</v>
      </c>
      <c r="R709" s="37">
        <v>44844</v>
      </c>
      <c r="S709" s="103"/>
      <c r="T709" s="101"/>
      <c r="U709" s="100"/>
      <c r="V709" s="102"/>
      <c r="W709" s="100"/>
      <c r="X709" s="102"/>
      <c r="Z709" s="37">
        <v>44844</v>
      </c>
      <c r="AA709" s="3">
        <f t="shared" si="230"/>
        <v>80487.040000000008</v>
      </c>
      <c r="AB709" s="50">
        <f>AB708+150</f>
        <v>74950.739999999991</v>
      </c>
      <c r="AC709" s="3">
        <f t="shared" si="218"/>
        <v>5536.3000000000065</v>
      </c>
      <c r="AD709" s="38">
        <f t="shared" ref="AD709:AD772" si="232">(AA709)/(AB709)-1</f>
        <v>7.3865848422577596E-2</v>
      </c>
      <c r="AE709" s="50">
        <f>AA709-AA708-150</f>
        <v>-1077.3799999999901</v>
      </c>
      <c r="AF709" s="51">
        <f>(AA709-150)/AA708-1</f>
        <v>-1.3233282261299495E-2</v>
      </c>
    </row>
    <row r="710" spans="1:32" x14ac:dyDescent="0.45">
      <c r="A710" s="37">
        <v>44845</v>
      </c>
      <c r="B710" s="3">
        <v>55082.8</v>
      </c>
      <c r="C710" s="3">
        <v>49825.15</v>
      </c>
      <c r="D710" s="3">
        <v>48700.74</v>
      </c>
      <c r="E710" s="3">
        <f t="shared" si="228"/>
        <v>6382.0600000000049</v>
      </c>
      <c r="F710" s="38">
        <f t="shared" si="229"/>
        <v>0.13104646869842229</v>
      </c>
      <c r="G710" s="41">
        <f t="shared" si="226"/>
        <v>0</v>
      </c>
      <c r="H710" s="38">
        <f t="shared" si="227"/>
        <v>0</v>
      </c>
      <c r="J710" s="37">
        <v>44845</v>
      </c>
      <c r="K710" s="3">
        <v>25404.240000000002</v>
      </c>
      <c r="L710" s="58">
        <v>26250</v>
      </c>
      <c r="M710" s="43">
        <f t="shared" si="223"/>
        <v>-845.7599999999984</v>
      </c>
      <c r="N710" s="38">
        <f t="shared" si="231"/>
        <v>-3.2219428571428566E-2</v>
      </c>
      <c r="O710" s="43">
        <f t="shared" ref="O710:O715" si="233">K710-K709</f>
        <v>0</v>
      </c>
      <c r="P710" s="38">
        <f t="shared" ref="P710:P715" si="234">K710/K709-1</f>
        <v>0</v>
      </c>
      <c r="R710" s="37">
        <v>44845</v>
      </c>
      <c r="S710" s="103"/>
      <c r="T710" s="101"/>
      <c r="U710" s="100"/>
      <c r="V710" s="102"/>
      <c r="W710" s="100"/>
      <c r="X710" s="102"/>
      <c r="Z710" s="37">
        <v>44845</v>
      </c>
      <c r="AA710" s="3">
        <f t="shared" si="230"/>
        <v>80487.040000000008</v>
      </c>
      <c r="AB710" s="43">
        <f t="shared" ref="AB710:AB715" si="235">D710+L710</f>
        <v>74950.739999999991</v>
      </c>
      <c r="AC710" s="3">
        <f t="shared" si="218"/>
        <v>5536.3000000000065</v>
      </c>
      <c r="AD710" s="38">
        <f t="shared" si="232"/>
        <v>7.3865848422577596E-2</v>
      </c>
      <c r="AE710" s="3">
        <f>AA710-AA709</f>
        <v>0</v>
      </c>
      <c r="AF710" s="38">
        <f>(AA710)/AA709-1</f>
        <v>0</v>
      </c>
    </row>
    <row r="711" spans="1:32" x14ac:dyDescent="0.45">
      <c r="A711" s="37">
        <v>44846</v>
      </c>
      <c r="B711" s="3">
        <v>55082.8</v>
      </c>
      <c r="C711" s="3">
        <v>49825.15</v>
      </c>
      <c r="D711" s="3">
        <v>48700.74</v>
      </c>
      <c r="E711" s="3">
        <f t="shared" si="228"/>
        <v>6382.0600000000049</v>
      </c>
      <c r="F711" s="38">
        <f t="shared" si="229"/>
        <v>0.13104646869842229</v>
      </c>
      <c r="G711" s="41">
        <f t="shared" si="226"/>
        <v>0</v>
      </c>
      <c r="H711" s="38">
        <f t="shared" si="227"/>
        <v>0</v>
      </c>
      <c r="J711" s="37">
        <v>44846</v>
      </c>
      <c r="K711" s="3">
        <v>25404.240000000002</v>
      </c>
      <c r="L711" s="58">
        <v>26250</v>
      </c>
      <c r="M711" s="43">
        <f t="shared" si="223"/>
        <v>-845.7599999999984</v>
      </c>
      <c r="N711" s="38">
        <f t="shared" si="231"/>
        <v>-3.2219428571428566E-2</v>
      </c>
      <c r="O711" s="43">
        <f t="shared" si="233"/>
        <v>0</v>
      </c>
      <c r="P711" s="38">
        <f t="shared" si="234"/>
        <v>0</v>
      </c>
      <c r="R711" s="37">
        <v>44846</v>
      </c>
      <c r="S711" s="103"/>
      <c r="T711" s="101"/>
      <c r="U711" s="100"/>
      <c r="V711" s="102"/>
      <c r="W711" s="100"/>
      <c r="X711" s="102"/>
      <c r="Z711" s="37">
        <v>44846</v>
      </c>
      <c r="AA711" s="3">
        <f t="shared" si="230"/>
        <v>80487.040000000008</v>
      </c>
      <c r="AB711" s="43">
        <f t="shared" si="235"/>
        <v>74950.739999999991</v>
      </c>
      <c r="AC711" s="3">
        <f t="shared" si="218"/>
        <v>5536.3000000000065</v>
      </c>
      <c r="AD711" s="38">
        <f t="shared" si="232"/>
        <v>7.3865848422577596E-2</v>
      </c>
      <c r="AE711" s="3">
        <f>AA711-AA710</f>
        <v>0</v>
      </c>
      <c r="AF711" s="38">
        <f>(AA711)/AA710-1</f>
        <v>0</v>
      </c>
    </row>
    <row r="712" spans="1:32" x14ac:dyDescent="0.45">
      <c r="A712" s="37">
        <v>44847</v>
      </c>
      <c r="B712" s="3">
        <v>55841.77</v>
      </c>
      <c r="C712" s="3">
        <v>49825.15</v>
      </c>
      <c r="D712" s="3">
        <v>48700.74</v>
      </c>
      <c r="E712" s="3">
        <f t="shared" si="228"/>
        <v>7141.0299999999988</v>
      </c>
      <c r="F712" s="38">
        <f t="shared" si="229"/>
        <v>0.14663083148223199</v>
      </c>
      <c r="G712" s="41">
        <f t="shared" si="226"/>
        <v>758.96999999999389</v>
      </c>
      <c r="H712" s="38">
        <f t="shared" si="227"/>
        <v>1.3778711321864368E-2</v>
      </c>
      <c r="J712" s="37">
        <v>44847</v>
      </c>
      <c r="K712" s="3">
        <v>25754.28</v>
      </c>
      <c r="L712" s="58">
        <v>26250</v>
      </c>
      <c r="M712" s="43">
        <f t="shared" si="223"/>
        <v>-495.72000000000116</v>
      </c>
      <c r="N712" s="38">
        <f t="shared" si="231"/>
        <v>-1.8884571428571473E-2</v>
      </c>
      <c r="O712" s="43">
        <f t="shared" si="233"/>
        <v>350.03999999999724</v>
      </c>
      <c r="P712" s="38">
        <f t="shared" si="234"/>
        <v>1.3778802278674673E-2</v>
      </c>
      <c r="R712" s="37">
        <v>44847</v>
      </c>
      <c r="S712" s="103"/>
      <c r="T712" s="101"/>
      <c r="U712" s="100"/>
      <c r="V712" s="102"/>
      <c r="W712" s="100"/>
      <c r="X712" s="102"/>
      <c r="Z712" s="37">
        <v>44847</v>
      </c>
      <c r="AA712" s="3">
        <f t="shared" si="230"/>
        <v>81596.049999999988</v>
      </c>
      <c r="AB712" s="43">
        <f t="shared" si="235"/>
        <v>74950.739999999991</v>
      </c>
      <c r="AC712" s="3">
        <f t="shared" si="218"/>
        <v>6645.3099999999977</v>
      </c>
      <c r="AD712" s="38">
        <f t="shared" si="232"/>
        <v>8.8662366775831725E-2</v>
      </c>
      <c r="AE712" s="3">
        <f>AA712-AA711</f>
        <v>1109.0099999999802</v>
      </c>
      <c r="AF712" s="38">
        <f>(AA712)/AA711-1</f>
        <v>1.3778740030692793E-2</v>
      </c>
    </row>
    <row r="713" spans="1:32" x14ac:dyDescent="0.45">
      <c r="A713" s="37">
        <v>44848</v>
      </c>
      <c r="B713" s="3">
        <v>55280.68</v>
      </c>
      <c r="C713" s="3">
        <v>49825.15</v>
      </c>
      <c r="D713" s="3">
        <v>48700.74</v>
      </c>
      <c r="E713" s="3">
        <f t="shared" si="228"/>
        <v>6579.9400000000023</v>
      </c>
      <c r="F713" s="38">
        <f t="shared" si="229"/>
        <v>0.1351096513112533</v>
      </c>
      <c r="G713" s="41">
        <f t="shared" si="226"/>
        <v>-561.08999999999651</v>
      </c>
      <c r="H713" s="38">
        <f t="shared" si="227"/>
        <v>-1.0047854858468819E-2</v>
      </c>
      <c r="J713" s="37">
        <v>44848</v>
      </c>
      <c r="K713" s="3">
        <v>25495.5</v>
      </c>
      <c r="L713" s="58">
        <v>26250</v>
      </c>
      <c r="M713" s="43">
        <f t="shared" si="223"/>
        <v>-754.5</v>
      </c>
      <c r="N713" s="38">
        <f t="shared" si="231"/>
        <v>-2.8742857142857181E-2</v>
      </c>
      <c r="O713" s="43">
        <f t="shared" si="233"/>
        <v>-258.77999999999884</v>
      </c>
      <c r="P713" s="38">
        <f t="shared" si="234"/>
        <v>-1.0048038617270549E-2</v>
      </c>
      <c r="R713" s="37">
        <v>44848</v>
      </c>
      <c r="S713" s="103"/>
      <c r="T713" s="101"/>
      <c r="U713" s="100"/>
      <c r="V713" s="102"/>
      <c r="W713" s="100"/>
      <c r="X713" s="102"/>
      <c r="Z713" s="37">
        <v>44848</v>
      </c>
      <c r="AA713" s="3">
        <f t="shared" si="230"/>
        <v>80776.179999999993</v>
      </c>
      <c r="AB713" s="43">
        <f t="shared" si="235"/>
        <v>74950.739999999991</v>
      </c>
      <c r="AC713" s="3">
        <f t="shared" si="218"/>
        <v>5825.4400000000023</v>
      </c>
      <c r="AD713" s="38">
        <f t="shared" si="232"/>
        <v>7.7723582182110507E-2</v>
      </c>
      <c r="AE713" s="3">
        <f>AA713-AA712</f>
        <v>-819.86999999999534</v>
      </c>
      <c r="AF713" s="38">
        <f>(AA713)/AA712-1</f>
        <v>-1.0047912858526797E-2</v>
      </c>
    </row>
    <row r="714" spans="1:32" x14ac:dyDescent="0.45">
      <c r="A714" s="37">
        <v>44851</v>
      </c>
      <c r="B714" s="3">
        <v>56149.91</v>
      </c>
      <c r="C714" s="47">
        <f>C713+250</f>
        <v>50075.15</v>
      </c>
      <c r="D714" s="47">
        <f>D713+250</f>
        <v>48950.74</v>
      </c>
      <c r="E714" s="47">
        <f t="shared" si="228"/>
        <v>7199.1700000000055</v>
      </c>
      <c r="F714" s="38">
        <f t="shared" si="229"/>
        <v>0.14706968679125199</v>
      </c>
      <c r="G714" s="49">
        <f>B714-B713-250</f>
        <v>619.2300000000032</v>
      </c>
      <c r="H714" s="48">
        <f>(B714-250)/B713-1</f>
        <v>1.1201562643585516E-2</v>
      </c>
      <c r="J714" s="37">
        <v>44851</v>
      </c>
      <c r="K714" s="3">
        <v>25781.09</v>
      </c>
      <c r="L714" s="58">
        <v>26250</v>
      </c>
      <c r="M714" s="43">
        <f t="shared" si="223"/>
        <v>-468.90999999999985</v>
      </c>
      <c r="N714" s="38">
        <f t="shared" si="231"/>
        <v>-1.7863238095238043E-2</v>
      </c>
      <c r="O714" s="43">
        <f t="shared" si="233"/>
        <v>285.59000000000015</v>
      </c>
      <c r="P714" s="38">
        <f t="shared" si="234"/>
        <v>1.1201584593359515E-2</v>
      </c>
      <c r="R714" s="37">
        <v>44851</v>
      </c>
      <c r="S714" s="103"/>
      <c r="T714" s="101"/>
      <c r="U714" s="100"/>
      <c r="V714" s="102"/>
      <c r="W714" s="100"/>
      <c r="X714" s="102"/>
      <c r="Z714" s="37">
        <v>44851</v>
      </c>
      <c r="AA714" s="3">
        <f t="shared" si="230"/>
        <v>81931</v>
      </c>
      <c r="AB714" s="91">
        <f t="shared" si="235"/>
        <v>75200.739999999991</v>
      </c>
      <c r="AC714" s="3">
        <f t="shared" si="218"/>
        <v>6730.2600000000057</v>
      </c>
      <c r="AD714" s="38">
        <f t="shared" si="232"/>
        <v>8.9497257606773628E-2</v>
      </c>
      <c r="AE714" s="47">
        <f>AA714-AA713-250</f>
        <v>904.82000000000698</v>
      </c>
      <c r="AF714" s="48">
        <f>(AA714-250)/AA713-1</f>
        <v>1.1201569571623882E-2</v>
      </c>
    </row>
    <row r="715" spans="1:32" x14ac:dyDescent="0.45">
      <c r="A715" s="37">
        <v>44852</v>
      </c>
      <c r="B715" s="3">
        <v>56622.43</v>
      </c>
      <c r="C715" s="3">
        <v>50075.15</v>
      </c>
      <c r="D715" s="3">
        <v>48950.74</v>
      </c>
      <c r="E715" s="3">
        <f t="shared" si="228"/>
        <v>7671.6900000000023</v>
      </c>
      <c r="F715" s="38">
        <f t="shared" si="229"/>
        <v>0.1567226562867079</v>
      </c>
      <c r="G715" s="41">
        <f t="shared" ref="G715:G724" si="236">B715-B714</f>
        <v>472.5199999999968</v>
      </c>
      <c r="H715" s="38">
        <f t="shared" ref="H715:H724" si="237">(B715)/B714-1</f>
        <v>8.4153296060491822E-3</v>
      </c>
      <c r="J715" s="37">
        <v>44852</v>
      </c>
      <c r="K715" s="3">
        <v>25998.05</v>
      </c>
      <c r="L715" s="58">
        <v>26250</v>
      </c>
      <c r="M715" s="43">
        <f t="shared" si="223"/>
        <v>-251.95000000000073</v>
      </c>
      <c r="N715" s="38">
        <f t="shared" si="231"/>
        <v>-9.5980952380952944E-3</v>
      </c>
      <c r="O715" s="43">
        <f t="shared" si="233"/>
        <v>216.95999999999913</v>
      </c>
      <c r="P715" s="38">
        <f t="shared" si="234"/>
        <v>8.4154704087375798E-3</v>
      </c>
      <c r="R715" s="37">
        <v>44852</v>
      </c>
      <c r="S715" s="103"/>
      <c r="T715" s="101"/>
      <c r="U715" s="100"/>
      <c r="V715" s="102"/>
      <c r="W715" s="100"/>
      <c r="X715" s="102"/>
      <c r="Z715" s="37">
        <v>44852</v>
      </c>
      <c r="AA715" s="3">
        <f t="shared" si="230"/>
        <v>82620.479999999996</v>
      </c>
      <c r="AB715" s="43">
        <f t="shared" si="235"/>
        <v>75200.739999999991</v>
      </c>
      <c r="AC715" s="3">
        <f t="shared" si="218"/>
        <v>7419.7400000000016</v>
      </c>
      <c r="AD715" s="38">
        <f t="shared" si="232"/>
        <v>9.8665784405844947E-2</v>
      </c>
      <c r="AE715" s="3">
        <f>AA715-AA714</f>
        <v>689.47999999999593</v>
      </c>
      <c r="AF715" s="38">
        <f>(AA715)/AA714-1</f>
        <v>8.4153739121943794E-3</v>
      </c>
    </row>
    <row r="716" spans="1:32" x14ac:dyDescent="0.45">
      <c r="A716" s="37">
        <v>44853</v>
      </c>
      <c r="B716" s="3">
        <v>56142.41</v>
      </c>
      <c r="C716" s="3">
        <v>50075.15</v>
      </c>
      <c r="D716" s="3">
        <v>48950.74</v>
      </c>
      <c r="E716" s="3">
        <f t="shared" si="228"/>
        <v>7191.6700000000055</v>
      </c>
      <c r="F716" s="38">
        <f t="shared" si="229"/>
        <v>0.14691647153853049</v>
      </c>
      <c r="G716" s="41">
        <f t="shared" si="236"/>
        <v>-480.0199999999968</v>
      </c>
      <c r="H716" s="38">
        <f t="shared" si="237"/>
        <v>-8.4775591580933396E-3</v>
      </c>
      <c r="J716" s="37">
        <v>44853</v>
      </c>
      <c r="K716" s="3">
        <v>25927.65</v>
      </c>
      <c r="L716" s="57">
        <f>L715+150</f>
        <v>26400</v>
      </c>
      <c r="M716" s="43">
        <f t="shared" si="223"/>
        <v>-472.34999999999854</v>
      </c>
      <c r="N716" s="38">
        <f t="shared" si="231"/>
        <v>-1.7892045454545369E-2</v>
      </c>
      <c r="O716" s="50">
        <f>K716-K715-150</f>
        <v>-220.39999999999782</v>
      </c>
      <c r="P716" s="51">
        <f>(K716-150)/K715-1</f>
        <v>-8.4775588938400537E-3</v>
      </c>
      <c r="R716" s="37">
        <v>44853</v>
      </c>
      <c r="S716" s="103"/>
      <c r="T716" s="101"/>
      <c r="U716" s="100"/>
      <c r="V716" s="102"/>
      <c r="W716" s="100"/>
      <c r="X716" s="102"/>
      <c r="Z716" s="37">
        <v>44853</v>
      </c>
      <c r="AA716" s="3">
        <f t="shared" si="230"/>
        <v>82070.06</v>
      </c>
      <c r="AB716" s="50">
        <f>AB715+150</f>
        <v>75350.739999999991</v>
      </c>
      <c r="AC716" s="3">
        <f t="shared" si="218"/>
        <v>6719.320000000007</v>
      </c>
      <c r="AD716" s="38">
        <f t="shared" si="232"/>
        <v>8.9173908577407479E-2</v>
      </c>
      <c r="AE716" s="50">
        <f>AA716-AA715-150</f>
        <v>-700.41999999999825</v>
      </c>
      <c r="AF716" s="51">
        <f>(AA716-150)/AA715-1</f>
        <v>-8.4775590749411878E-3</v>
      </c>
    </row>
    <row r="717" spans="1:32" x14ac:dyDescent="0.45">
      <c r="A717" s="37">
        <v>44854</v>
      </c>
      <c r="B717" s="3">
        <v>56244.2</v>
      </c>
      <c r="C717" s="3">
        <v>50075.15</v>
      </c>
      <c r="D717" s="3">
        <v>48950.74</v>
      </c>
      <c r="E717" s="3">
        <f t="shared" si="228"/>
        <v>7293.4599999999991</v>
      </c>
      <c r="F717" s="38">
        <f t="shared" si="229"/>
        <v>0.14899590894846537</v>
      </c>
      <c r="G717" s="41">
        <f t="shared" si="236"/>
        <v>101.7899999999936</v>
      </c>
      <c r="H717" s="38">
        <f t="shared" si="237"/>
        <v>1.8130678750696294E-3</v>
      </c>
      <c r="J717" s="37">
        <v>44854</v>
      </c>
      <c r="K717" s="3">
        <v>25974.65</v>
      </c>
      <c r="L717" s="58">
        <v>26400</v>
      </c>
      <c r="M717" s="43">
        <f t="shared" si="223"/>
        <v>-425.34999999999854</v>
      </c>
      <c r="N717" s="38">
        <f t="shared" si="231"/>
        <v>-1.6111742424242403E-2</v>
      </c>
      <c r="O717" s="43">
        <f>K717-K716</f>
        <v>47</v>
      </c>
      <c r="P717" s="38">
        <f>K717/K716-1</f>
        <v>1.8127365958735542E-3</v>
      </c>
      <c r="R717" s="37">
        <v>44854</v>
      </c>
      <c r="S717" s="103"/>
      <c r="T717" s="101"/>
      <c r="U717" s="100"/>
      <c r="V717" s="102"/>
      <c r="W717" s="100"/>
      <c r="X717" s="102"/>
      <c r="Z717" s="37">
        <v>44854</v>
      </c>
      <c r="AA717" s="3">
        <f t="shared" si="230"/>
        <v>82218.850000000006</v>
      </c>
      <c r="AB717" s="43">
        <f>D717+L717</f>
        <v>75350.739999999991</v>
      </c>
      <c r="AC717" s="3">
        <f t="shared" si="218"/>
        <v>6868.1100000000006</v>
      </c>
      <c r="AD717" s="38">
        <f t="shared" si="232"/>
        <v>9.1148540810614742E-2</v>
      </c>
      <c r="AE717" s="3">
        <f>AA717-AA716</f>
        <v>148.79000000000815</v>
      </c>
      <c r="AF717" s="38">
        <f>(AA717)/AA716-1</f>
        <v>1.8129632170369447E-3</v>
      </c>
    </row>
    <row r="718" spans="1:32" x14ac:dyDescent="0.45">
      <c r="A718" s="37">
        <v>44855</v>
      </c>
      <c r="B718" s="3">
        <v>56485.279999999999</v>
      </c>
      <c r="C718" s="3">
        <v>50075.15</v>
      </c>
      <c r="D718" s="3">
        <v>48950.74</v>
      </c>
      <c r="E718" s="3">
        <f t="shared" si="228"/>
        <v>7534.5400000000009</v>
      </c>
      <c r="F718" s="38">
        <f t="shared" si="229"/>
        <v>0.15392086003194239</v>
      </c>
      <c r="G718" s="41">
        <f t="shared" si="236"/>
        <v>241.08000000000175</v>
      </c>
      <c r="H718" s="38">
        <f t="shared" si="237"/>
        <v>4.2863086327122879E-3</v>
      </c>
      <c r="J718" s="37">
        <v>44855</v>
      </c>
      <c r="K718" s="3">
        <v>26085.99</v>
      </c>
      <c r="L718" s="58">
        <v>26400</v>
      </c>
      <c r="M718" s="43">
        <f t="shared" si="223"/>
        <v>-314.0099999999984</v>
      </c>
      <c r="N718" s="38">
        <f t="shared" si="231"/>
        <v>-1.1894318181818075E-2</v>
      </c>
      <c r="O718" s="43">
        <f>K718-K717</f>
        <v>111.34000000000015</v>
      </c>
      <c r="P718" s="38">
        <f>K718/K717-1</f>
        <v>4.2864870171495095E-3</v>
      </c>
      <c r="R718" s="37">
        <v>44855</v>
      </c>
      <c r="S718" s="103"/>
      <c r="T718" s="101"/>
      <c r="U718" s="100"/>
      <c r="V718" s="102"/>
      <c r="W718" s="100"/>
      <c r="X718" s="102"/>
      <c r="Z718" s="37">
        <v>44855</v>
      </c>
      <c r="AA718" s="3">
        <f t="shared" si="230"/>
        <v>82571.27</v>
      </c>
      <c r="AB718" s="43">
        <f>D718+L718</f>
        <v>75350.739999999991</v>
      </c>
      <c r="AC718" s="3">
        <f t="shared" si="218"/>
        <v>7220.5300000000025</v>
      </c>
      <c r="AD718" s="38">
        <f t="shared" si="232"/>
        <v>9.5825601712737241E-2</v>
      </c>
      <c r="AE718" s="3">
        <f>AA718-AA717</f>
        <v>352.41999999999825</v>
      </c>
      <c r="AF718" s="38">
        <f>(AA718)/AA717-1</f>
        <v>4.2863649880775512E-3</v>
      </c>
    </row>
    <row r="719" spans="1:32" x14ac:dyDescent="0.45">
      <c r="A719" s="37">
        <v>44858</v>
      </c>
      <c r="B719" s="3">
        <v>56485.279999999999</v>
      </c>
      <c r="C719" s="3">
        <v>50075.15</v>
      </c>
      <c r="D719" s="3">
        <v>48950.74</v>
      </c>
      <c r="E719" s="3">
        <f t="shared" si="228"/>
        <v>7534.5400000000009</v>
      </c>
      <c r="F719" s="38">
        <f t="shared" si="229"/>
        <v>0.15392086003194239</v>
      </c>
      <c r="G719" s="41">
        <f t="shared" si="236"/>
        <v>0</v>
      </c>
      <c r="H719" s="38">
        <f t="shared" si="237"/>
        <v>0</v>
      </c>
      <c r="J719" s="37">
        <v>44858</v>
      </c>
      <c r="K719" s="3">
        <v>26085.99</v>
      </c>
      <c r="L719" s="58">
        <v>26400</v>
      </c>
      <c r="M719" s="43">
        <f t="shared" si="223"/>
        <v>-314.0099999999984</v>
      </c>
      <c r="N719" s="38">
        <f t="shared" si="231"/>
        <v>-1.1894318181818075E-2</v>
      </c>
      <c r="O719" s="43">
        <f>K719-K718</f>
        <v>0</v>
      </c>
      <c r="P719" s="38">
        <f>K719/K718-1</f>
        <v>0</v>
      </c>
      <c r="R719" s="37">
        <v>44858</v>
      </c>
      <c r="S719" s="103"/>
      <c r="T719" s="101"/>
      <c r="U719" s="100"/>
      <c r="V719" s="102"/>
      <c r="W719" s="100"/>
      <c r="X719" s="102"/>
      <c r="Z719" s="37">
        <v>44858</v>
      </c>
      <c r="AA719" s="3">
        <f t="shared" si="230"/>
        <v>82571.27</v>
      </c>
      <c r="AB719" s="43">
        <f>D719+L719</f>
        <v>75350.739999999991</v>
      </c>
      <c r="AC719" s="3">
        <f t="shared" si="218"/>
        <v>7220.5300000000025</v>
      </c>
      <c r="AD719" s="38">
        <f t="shared" si="232"/>
        <v>9.5825601712737241E-2</v>
      </c>
      <c r="AE719" s="3">
        <f>AA719-AA718</f>
        <v>0</v>
      </c>
      <c r="AF719" s="38">
        <f>(AA719)/AA718-1</f>
        <v>0</v>
      </c>
    </row>
    <row r="720" spans="1:32" x14ac:dyDescent="0.45">
      <c r="A720" s="37">
        <v>44859</v>
      </c>
      <c r="B720" s="3">
        <v>57482.31</v>
      </c>
      <c r="C720" s="3">
        <v>50075.15</v>
      </c>
      <c r="D720" s="3">
        <v>48950.74</v>
      </c>
      <c r="E720" s="3">
        <f t="shared" si="228"/>
        <v>8531.57</v>
      </c>
      <c r="F720" s="38">
        <f t="shared" si="229"/>
        <v>0.17428888715471924</v>
      </c>
      <c r="G720" s="41">
        <f t="shared" si="236"/>
        <v>997.02999999999884</v>
      </c>
      <c r="H720" s="38">
        <f t="shared" si="237"/>
        <v>1.7651147343166196E-2</v>
      </c>
      <c r="J720" s="37">
        <v>44859</v>
      </c>
      <c r="K720" s="3">
        <v>26696.44</v>
      </c>
      <c r="L720" s="57">
        <f>L719+150</f>
        <v>26550</v>
      </c>
      <c r="M720" s="43">
        <f t="shared" si="223"/>
        <v>146.43999999999869</v>
      </c>
      <c r="N720" s="38">
        <f t="shared" si="231"/>
        <v>5.5156308851223024E-3</v>
      </c>
      <c r="O720" s="50">
        <f>K720-K719-150</f>
        <v>460.44999999999709</v>
      </c>
      <c r="P720" s="51">
        <f>(K720-150)/K719-1</f>
        <v>1.7651237311675727E-2</v>
      </c>
      <c r="R720" s="37">
        <v>44859</v>
      </c>
      <c r="S720" s="103"/>
      <c r="T720" s="101"/>
      <c r="U720" s="100"/>
      <c r="V720" s="102"/>
      <c r="W720" s="100"/>
      <c r="X720" s="102"/>
      <c r="Z720" s="37">
        <v>44859</v>
      </c>
      <c r="AA720" s="3">
        <f t="shared" si="230"/>
        <v>84178.75</v>
      </c>
      <c r="AB720" s="50">
        <f>AB719+150</f>
        <v>75500.739999999991</v>
      </c>
      <c r="AC720" s="3">
        <f t="shared" si="218"/>
        <v>8678.0099999999984</v>
      </c>
      <c r="AD720" s="38">
        <f t="shared" si="232"/>
        <v>0.11493940324293517</v>
      </c>
      <c r="AE720" s="50">
        <f>AA720-AA719-150</f>
        <v>1457.4799999999959</v>
      </c>
      <c r="AF720" s="51">
        <f>(AA720-150)/AA719-1</f>
        <v>1.7651175766098648E-2</v>
      </c>
    </row>
    <row r="721" spans="1:32" x14ac:dyDescent="0.45">
      <c r="A721" s="37">
        <v>44860</v>
      </c>
      <c r="B721" s="3">
        <v>57482.31</v>
      </c>
      <c r="C721" s="3">
        <v>50075.15</v>
      </c>
      <c r="D721" s="3">
        <v>48950.74</v>
      </c>
      <c r="E721" s="3">
        <f t="shared" si="228"/>
        <v>8531.57</v>
      </c>
      <c r="F721" s="38">
        <f t="shared" si="229"/>
        <v>0.17428888715471924</v>
      </c>
      <c r="G721" s="41">
        <f t="shared" si="236"/>
        <v>0</v>
      </c>
      <c r="H721" s="38">
        <f t="shared" si="237"/>
        <v>0</v>
      </c>
      <c r="J721" s="37">
        <v>44860</v>
      </c>
      <c r="K721" s="3">
        <v>26696.44</v>
      </c>
      <c r="L721" s="58">
        <v>26550</v>
      </c>
      <c r="M721" s="43">
        <f t="shared" ref="M721:M747" si="238">K721-L721</f>
        <v>146.43999999999869</v>
      </c>
      <c r="N721" s="38">
        <f t="shared" si="231"/>
        <v>5.5156308851223024E-3</v>
      </c>
      <c r="O721" s="43">
        <f>K721-K720</f>
        <v>0</v>
      </c>
      <c r="P721" s="38">
        <f>K721/K720-1</f>
        <v>0</v>
      </c>
      <c r="R721" s="37">
        <v>44860</v>
      </c>
      <c r="S721" s="103"/>
      <c r="T721" s="101"/>
      <c r="U721" s="100"/>
      <c r="V721" s="102"/>
      <c r="W721" s="100"/>
      <c r="X721" s="102"/>
      <c r="Z721" s="37">
        <v>44860</v>
      </c>
      <c r="AA721" s="3">
        <f t="shared" si="230"/>
        <v>84178.75</v>
      </c>
      <c r="AB721" s="43">
        <f>D721+L721</f>
        <v>75500.739999999991</v>
      </c>
      <c r="AC721" s="3">
        <f t="shared" si="218"/>
        <v>8678.0099999999984</v>
      </c>
      <c r="AD721" s="38">
        <f t="shared" si="232"/>
        <v>0.11493940324293517</v>
      </c>
      <c r="AE721" s="3">
        <f>AA721-AA720</f>
        <v>0</v>
      </c>
      <c r="AF721" s="38">
        <f>(AA721)/AA720-1</f>
        <v>0</v>
      </c>
    </row>
    <row r="722" spans="1:32" x14ac:dyDescent="0.45">
      <c r="A722" s="37">
        <v>44861</v>
      </c>
      <c r="B722" s="3">
        <v>58034.12</v>
      </c>
      <c r="C722" s="3">
        <v>50075.15</v>
      </c>
      <c r="D722" s="3">
        <v>48950.74</v>
      </c>
      <c r="E722" s="3">
        <f t="shared" si="228"/>
        <v>9083.3800000000047</v>
      </c>
      <c r="F722" s="38">
        <f t="shared" si="229"/>
        <v>0.18556164830194599</v>
      </c>
      <c r="G722" s="41">
        <f t="shared" si="236"/>
        <v>551.81000000000495</v>
      </c>
      <c r="H722" s="38">
        <f t="shared" si="237"/>
        <v>9.5996490050591632E-3</v>
      </c>
      <c r="J722" s="37">
        <v>44861</v>
      </c>
      <c r="K722" s="3">
        <v>26952.720000000001</v>
      </c>
      <c r="L722" s="58">
        <v>26550</v>
      </c>
      <c r="M722" s="43">
        <f t="shared" si="238"/>
        <v>402.72000000000116</v>
      </c>
      <c r="N722" s="38">
        <f t="shared" si="231"/>
        <v>1.5168361581920919E-2</v>
      </c>
      <c r="O722" s="43">
        <f>K722-K721</f>
        <v>256.28000000000247</v>
      </c>
      <c r="P722" s="38">
        <f>K722/K721-1</f>
        <v>9.5997818435717974E-3</v>
      </c>
      <c r="R722" s="37">
        <v>44861</v>
      </c>
      <c r="S722" s="103"/>
      <c r="T722" s="101"/>
      <c r="U722" s="100"/>
      <c r="V722" s="102"/>
      <c r="W722" s="100"/>
      <c r="X722" s="102"/>
      <c r="Z722" s="37">
        <v>44861</v>
      </c>
      <c r="AA722" s="3">
        <f t="shared" si="230"/>
        <v>84986.84</v>
      </c>
      <c r="AB722" s="43">
        <f>D722+L722</f>
        <v>75500.739999999991</v>
      </c>
      <c r="AC722" s="3">
        <f t="shared" si="218"/>
        <v>9486.1000000000058</v>
      </c>
      <c r="AD722" s="38">
        <f t="shared" si="232"/>
        <v>0.12564247714658161</v>
      </c>
      <c r="AE722" s="3">
        <f>AA722-AA721</f>
        <v>808.08999999999651</v>
      </c>
      <c r="AF722" s="38">
        <f>(AA722)/AA721-1</f>
        <v>9.5996911334510493E-3</v>
      </c>
    </row>
    <row r="723" spans="1:32" x14ac:dyDescent="0.45">
      <c r="A723" s="37">
        <v>44862</v>
      </c>
      <c r="B723" s="3">
        <v>58034.12</v>
      </c>
      <c r="C723" s="3">
        <v>50075.15</v>
      </c>
      <c r="D723" s="3">
        <v>48950.74</v>
      </c>
      <c r="E723" s="3">
        <f t="shared" si="228"/>
        <v>9083.3800000000047</v>
      </c>
      <c r="F723" s="38">
        <f t="shared" si="229"/>
        <v>0.18556164830194599</v>
      </c>
      <c r="G723" s="41">
        <f t="shared" si="236"/>
        <v>0</v>
      </c>
      <c r="H723" s="38">
        <f t="shared" si="237"/>
        <v>0</v>
      </c>
      <c r="J723" s="37">
        <v>44862</v>
      </c>
      <c r="K723" s="3">
        <v>26952.720000000001</v>
      </c>
      <c r="L723" s="58">
        <v>26550</v>
      </c>
      <c r="M723" s="43">
        <f t="shared" si="238"/>
        <v>402.72000000000116</v>
      </c>
      <c r="N723" s="38">
        <f t="shared" si="231"/>
        <v>1.5168361581920919E-2</v>
      </c>
      <c r="O723" s="43">
        <f>K723-K722</f>
        <v>0</v>
      </c>
      <c r="P723" s="38">
        <f>K723/K722-1</f>
        <v>0</v>
      </c>
      <c r="R723" s="37">
        <v>44862</v>
      </c>
      <c r="S723" s="103"/>
      <c r="T723" s="101"/>
      <c r="U723" s="100"/>
      <c r="V723" s="102"/>
      <c r="W723" s="100"/>
      <c r="X723" s="102"/>
      <c r="Z723" s="37">
        <v>44862</v>
      </c>
      <c r="AA723" s="3">
        <f t="shared" si="230"/>
        <v>84986.84</v>
      </c>
      <c r="AB723" s="43">
        <f>D723+L723</f>
        <v>75500.739999999991</v>
      </c>
      <c r="AC723" s="3">
        <f t="shared" si="218"/>
        <v>9486.1000000000058</v>
      </c>
      <c r="AD723" s="38">
        <f t="shared" si="232"/>
        <v>0.12564247714658161</v>
      </c>
      <c r="AE723" s="3">
        <f>AA723-AA722</f>
        <v>0</v>
      </c>
      <c r="AF723" s="38">
        <f>(AA723)/AA722-1</f>
        <v>0</v>
      </c>
    </row>
    <row r="724" spans="1:32" x14ac:dyDescent="0.45">
      <c r="A724" s="37">
        <v>44865</v>
      </c>
      <c r="B724" s="3">
        <v>57917.87</v>
      </c>
      <c r="C724" s="3">
        <v>50075.15</v>
      </c>
      <c r="D724" s="3">
        <v>48950.74</v>
      </c>
      <c r="E724" s="3">
        <f t="shared" si="228"/>
        <v>8967.1300000000047</v>
      </c>
      <c r="F724" s="38">
        <f t="shared" si="229"/>
        <v>0.18318681188476416</v>
      </c>
      <c r="G724" s="41">
        <f t="shared" si="236"/>
        <v>-116.25</v>
      </c>
      <c r="H724" s="38">
        <f t="shared" si="237"/>
        <v>-2.0031319506524925E-3</v>
      </c>
      <c r="J724" s="37">
        <v>44865</v>
      </c>
      <c r="K724" s="3">
        <v>26898.720000000001</v>
      </c>
      <c r="L724" s="58">
        <v>26550</v>
      </c>
      <c r="M724" s="43">
        <f t="shared" si="238"/>
        <v>348.72000000000116</v>
      </c>
      <c r="N724" s="38">
        <f t="shared" si="231"/>
        <v>1.3134463276836206E-2</v>
      </c>
      <c r="O724" s="43">
        <f>K724-K723</f>
        <v>-54</v>
      </c>
      <c r="P724" s="38">
        <f>K724/K723-1</f>
        <v>-2.0035083657604646E-3</v>
      </c>
      <c r="R724" s="37">
        <v>44865</v>
      </c>
      <c r="S724" s="103"/>
      <c r="T724" s="101"/>
      <c r="U724" s="100"/>
      <c r="V724" s="102"/>
      <c r="W724" s="100"/>
      <c r="X724" s="102"/>
      <c r="Z724" s="37">
        <v>44865</v>
      </c>
      <c r="AA724" s="3">
        <f t="shared" si="230"/>
        <v>84816.59</v>
      </c>
      <c r="AB724" s="43">
        <f>D724+L724</f>
        <v>75500.739999999991</v>
      </c>
      <c r="AC724" s="3">
        <f t="shared" si="218"/>
        <v>9315.8500000000058</v>
      </c>
      <c r="AD724" s="38">
        <f t="shared" si="232"/>
        <v>0.12338753236061017</v>
      </c>
      <c r="AE724" s="3">
        <f>AA724-AA723</f>
        <v>-170.25</v>
      </c>
      <c r="AF724" s="38">
        <f>(AA724)/AA723-1</f>
        <v>-2.0032513269113705E-3</v>
      </c>
    </row>
    <row r="725" spans="1:32" x14ac:dyDescent="0.45">
      <c r="A725" s="37">
        <v>44866</v>
      </c>
      <c r="B725" s="3">
        <v>58239.519999999997</v>
      </c>
      <c r="C725" s="47">
        <f>C724+250</f>
        <v>50325.15</v>
      </c>
      <c r="D725" s="47">
        <f>D724+250</f>
        <v>49200.74</v>
      </c>
      <c r="E725" s="47">
        <f t="shared" si="228"/>
        <v>9038.7799999999988</v>
      </c>
      <c r="F725" s="38">
        <f t="shared" si="229"/>
        <v>0.18371227749826535</v>
      </c>
      <c r="G725" s="49">
        <f>B725-B724-250</f>
        <v>71.649999999994179</v>
      </c>
      <c r="H725" s="48">
        <f>(B725-250)/B724-1</f>
        <v>1.2370965990289307E-3</v>
      </c>
      <c r="J725" s="37">
        <v>44866</v>
      </c>
      <c r="K725" s="3">
        <v>26932</v>
      </c>
      <c r="L725" s="58">
        <v>26550</v>
      </c>
      <c r="M725" s="43">
        <f t="shared" si="238"/>
        <v>382</v>
      </c>
      <c r="N725" s="38">
        <f t="shared" si="231"/>
        <v>1.4387947269303147E-2</v>
      </c>
      <c r="O725" s="43">
        <f>K725-K724</f>
        <v>33.279999999998836</v>
      </c>
      <c r="P725" s="38">
        <f>K725/K724-1</f>
        <v>1.2372335932713252E-3</v>
      </c>
      <c r="R725" s="37">
        <v>44866</v>
      </c>
      <c r="S725" s="103"/>
      <c r="T725" s="101"/>
      <c r="U725" s="100"/>
      <c r="V725" s="102"/>
      <c r="W725" s="100"/>
      <c r="X725" s="102"/>
      <c r="Z725" s="37">
        <v>44866</v>
      </c>
      <c r="AA725" s="3">
        <f t="shared" si="230"/>
        <v>85171.51999999999</v>
      </c>
      <c r="AB725" s="91">
        <f>D725+L725</f>
        <v>75750.739999999991</v>
      </c>
      <c r="AC725" s="3">
        <f t="shared" si="218"/>
        <v>9420.7799999999988</v>
      </c>
      <c r="AD725" s="38">
        <f t="shared" si="232"/>
        <v>0.12436551774939764</v>
      </c>
      <c r="AE725" s="47">
        <f>AA725-AA724-250</f>
        <v>104.92999999999302</v>
      </c>
      <c r="AF725" s="48">
        <f>(AA725-250)/AA724-1</f>
        <v>1.2371400453612402E-3</v>
      </c>
    </row>
    <row r="726" spans="1:32" x14ac:dyDescent="0.45">
      <c r="A726" s="37">
        <v>44867</v>
      </c>
      <c r="B726" s="3">
        <v>57475.01</v>
      </c>
      <c r="C726" s="3">
        <v>50325.15</v>
      </c>
      <c r="D726" s="3">
        <v>49200.74</v>
      </c>
      <c r="E726" s="3">
        <f t="shared" si="228"/>
        <v>8274.2700000000041</v>
      </c>
      <c r="F726" s="38">
        <f t="shared" si="229"/>
        <v>0.1681736900705153</v>
      </c>
      <c r="G726" s="41">
        <f t="shared" ref="G726:G734" si="239">B726-B725</f>
        <v>-764.50999999999476</v>
      </c>
      <c r="H726" s="38">
        <f t="shared" ref="H726:H734" si="240">(B726)/B725-1</f>
        <v>-1.3126996925798773E-2</v>
      </c>
      <c r="J726" s="37">
        <v>44867</v>
      </c>
      <c r="K726" s="3">
        <v>26727.599999999999</v>
      </c>
      <c r="L726" s="57">
        <f>L725+150</f>
        <v>26700</v>
      </c>
      <c r="M726" s="43">
        <f t="shared" si="238"/>
        <v>27.599999999998545</v>
      </c>
      <c r="N726" s="38">
        <f t="shared" si="231"/>
        <v>1.0337078651685427E-3</v>
      </c>
      <c r="O726" s="50">
        <f>K726-K725-150</f>
        <v>-354.40000000000146</v>
      </c>
      <c r="P726" s="51">
        <f>(K726-150)/K725-1</f>
        <v>-1.315906728055849E-2</v>
      </c>
      <c r="R726" s="37">
        <v>44867</v>
      </c>
      <c r="S726" s="103"/>
      <c r="T726" s="101"/>
      <c r="U726" s="100"/>
      <c r="V726" s="102"/>
      <c r="W726" s="100"/>
      <c r="X726" s="102"/>
      <c r="Z726" s="37">
        <v>44867</v>
      </c>
      <c r="AA726" s="3">
        <f t="shared" si="230"/>
        <v>84202.61</v>
      </c>
      <c r="AB726" s="50">
        <f>AB725+150</f>
        <v>75900.739999999991</v>
      </c>
      <c r="AC726" s="3">
        <f t="shared" si="218"/>
        <v>8301.8700000000026</v>
      </c>
      <c r="AD726" s="38">
        <f t="shared" si="232"/>
        <v>0.10937798498407281</v>
      </c>
      <c r="AE726" s="50">
        <f>AA726-AA725-150</f>
        <v>-1118.9099999999889</v>
      </c>
      <c r="AF726" s="51">
        <f>(AA726-150)/AA725-1</f>
        <v>-1.3137137860167236E-2</v>
      </c>
    </row>
    <row r="727" spans="1:32" x14ac:dyDescent="0.45">
      <c r="A727" s="37">
        <v>44868</v>
      </c>
      <c r="B727" s="3">
        <v>58167.56</v>
      </c>
      <c r="C727" s="3">
        <v>50325.15</v>
      </c>
      <c r="D727" s="3">
        <v>49200.74</v>
      </c>
      <c r="E727" s="3">
        <f t="shared" si="228"/>
        <v>8966.82</v>
      </c>
      <c r="F727" s="38">
        <f t="shared" si="229"/>
        <v>0.1822496978703978</v>
      </c>
      <c r="G727" s="41">
        <f t="shared" si="239"/>
        <v>692.54999999999563</v>
      </c>
      <c r="H727" s="38">
        <f t="shared" si="240"/>
        <v>1.2049584680367875E-2</v>
      </c>
      <c r="J727" s="37">
        <v>44868</v>
      </c>
      <c r="K727" s="3">
        <v>27049.66</v>
      </c>
      <c r="L727" s="58">
        <v>26700</v>
      </c>
      <c r="M727" s="43">
        <f t="shared" si="238"/>
        <v>349.65999999999985</v>
      </c>
      <c r="N727" s="38">
        <f t="shared" si="231"/>
        <v>1.3095880149812666E-2</v>
      </c>
      <c r="O727" s="43">
        <f>K727-K726</f>
        <v>322.06000000000131</v>
      </c>
      <c r="P727" s="38">
        <f>K727/K726-1</f>
        <v>1.2049716398030652E-2</v>
      </c>
      <c r="R727" s="37">
        <v>44868</v>
      </c>
      <c r="S727" s="103"/>
      <c r="T727" s="101"/>
      <c r="U727" s="100"/>
      <c r="V727" s="102"/>
      <c r="W727" s="100"/>
      <c r="X727" s="102"/>
      <c r="Z727" s="37">
        <v>44868</v>
      </c>
      <c r="AA727" s="3">
        <f t="shared" si="230"/>
        <v>85217.22</v>
      </c>
      <c r="AB727" s="43">
        <f>D727+L727</f>
        <v>75900.739999999991</v>
      </c>
      <c r="AC727" s="3">
        <f t="shared" si="218"/>
        <v>9316.48</v>
      </c>
      <c r="AD727" s="38">
        <f t="shared" si="232"/>
        <v>0.12274557533958186</v>
      </c>
      <c r="AE727" s="3">
        <f>AA727-AA726</f>
        <v>1014.6100000000006</v>
      </c>
      <c r="AF727" s="38">
        <f>(AA727)/AA726-1</f>
        <v>1.204962649020036E-2</v>
      </c>
    </row>
    <row r="728" spans="1:32" x14ac:dyDescent="0.45">
      <c r="A728" s="37">
        <v>44869</v>
      </c>
      <c r="B728" s="3">
        <v>58167.56</v>
      </c>
      <c r="C728" s="3">
        <v>50325.15</v>
      </c>
      <c r="D728" s="3">
        <v>49200.74</v>
      </c>
      <c r="E728" s="3">
        <f t="shared" si="228"/>
        <v>8966.82</v>
      </c>
      <c r="F728" s="38">
        <f t="shared" si="229"/>
        <v>0.1822496978703978</v>
      </c>
      <c r="G728" s="41">
        <f t="shared" si="239"/>
        <v>0</v>
      </c>
      <c r="H728" s="38">
        <f t="shared" si="240"/>
        <v>0</v>
      </c>
      <c r="J728" s="37">
        <v>44869</v>
      </c>
      <c r="K728" s="3">
        <v>27049.66</v>
      </c>
      <c r="L728" s="58">
        <v>26700</v>
      </c>
      <c r="M728" s="43">
        <f t="shared" si="238"/>
        <v>349.65999999999985</v>
      </c>
      <c r="N728" s="38">
        <f t="shared" si="231"/>
        <v>1.3095880149812666E-2</v>
      </c>
      <c r="O728" s="43">
        <f>K728-K727</f>
        <v>0</v>
      </c>
      <c r="P728" s="38">
        <f>K728/K727-1</f>
        <v>0</v>
      </c>
      <c r="R728" s="37">
        <v>44869</v>
      </c>
      <c r="S728" s="103"/>
      <c r="T728" s="101"/>
      <c r="U728" s="100"/>
      <c r="V728" s="102"/>
      <c r="W728" s="100"/>
      <c r="X728" s="102"/>
      <c r="Z728" s="37">
        <v>44869</v>
      </c>
      <c r="AA728" s="3">
        <f t="shared" si="230"/>
        <v>85217.22</v>
      </c>
      <c r="AB728" s="43">
        <f>D728+L728</f>
        <v>75900.739999999991</v>
      </c>
      <c r="AC728" s="3">
        <f t="shared" si="218"/>
        <v>9316.48</v>
      </c>
      <c r="AD728" s="38">
        <f t="shared" si="232"/>
        <v>0.12274557533958186</v>
      </c>
      <c r="AE728" s="3">
        <f>AA728-AA727</f>
        <v>0</v>
      </c>
      <c r="AF728" s="38">
        <f>(AA728)/AA727-1</f>
        <v>0</v>
      </c>
    </row>
    <row r="729" spans="1:32" x14ac:dyDescent="0.45">
      <c r="A729" s="37">
        <v>44872</v>
      </c>
      <c r="B729" s="3">
        <v>58167.56</v>
      </c>
      <c r="C729" s="3">
        <v>50325.15</v>
      </c>
      <c r="D729" s="3">
        <v>49200.74</v>
      </c>
      <c r="E729" s="3">
        <f t="shared" si="228"/>
        <v>8966.82</v>
      </c>
      <c r="F729" s="38">
        <f t="shared" si="229"/>
        <v>0.1822496978703978</v>
      </c>
      <c r="G729" s="41">
        <f t="shared" si="239"/>
        <v>0</v>
      </c>
      <c r="H729" s="38">
        <f t="shared" si="240"/>
        <v>0</v>
      </c>
      <c r="J729" s="37">
        <v>44872</v>
      </c>
      <c r="K729" s="3">
        <v>27049.66</v>
      </c>
      <c r="L729" s="58">
        <v>26700</v>
      </c>
      <c r="M729" s="43">
        <f t="shared" si="238"/>
        <v>349.65999999999985</v>
      </c>
      <c r="N729" s="38">
        <f t="shared" si="231"/>
        <v>1.3095880149812666E-2</v>
      </c>
      <c r="O729" s="43">
        <f>K729-K728</f>
        <v>0</v>
      </c>
      <c r="P729" s="38">
        <f>K729/K728-1</f>
        <v>0</v>
      </c>
      <c r="R729" s="37">
        <v>44872</v>
      </c>
      <c r="S729" s="103"/>
      <c r="T729" s="101"/>
      <c r="U729" s="100"/>
      <c r="V729" s="102"/>
      <c r="W729" s="100"/>
      <c r="X729" s="102"/>
      <c r="Z729" s="37">
        <v>44872</v>
      </c>
      <c r="AA729" s="3">
        <f t="shared" si="230"/>
        <v>85217.22</v>
      </c>
      <c r="AB729" s="43">
        <f>D729+L729</f>
        <v>75900.739999999991</v>
      </c>
      <c r="AC729" s="3">
        <f t="shared" si="218"/>
        <v>9316.48</v>
      </c>
      <c r="AD729" s="38">
        <f t="shared" si="232"/>
        <v>0.12274557533958186</v>
      </c>
      <c r="AE729" s="3">
        <f>AA729-AA728</f>
        <v>0</v>
      </c>
      <c r="AF729" s="38">
        <f>(AA729)/AA728-1</f>
        <v>0</v>
      </c>
    </row>
    <row r="730" spans="1:32" x14ac:dyDescent="0.45">
      <c r="A730" s="37">
        <v>44873</v>
      </c>
      <c r="B730" s="3">
        <v>58167.56</v>
      </c>
      <c r="C730" s="3">
        <v>50325.15</v>
      </c>
      <c r="D730" s="3">
        <v>49200.74</v>
      </c>
      <c r="E730" s="3">
        <f t="shared" si="228"/>
        <v>8966.82</v>
      </c>
      <c r="F730" s="38">
        <f t="shared" si="229"/>
        <v>0.1822496978703978</v>
      </c>
      <c r="G730" s="41">
        <f t="shared" si="239"/>
        <v>0</v>
      </c>
      <c r="H730" s="38">
        <f t="shared" si="240"/>
        <v>0</v>
      </c>
      <c r="J730" s="37">
        <v>44873</v>
      </c>
      <c r="K730" s="3">
        <v>27049.66</v>
      </c>
      <c r="L730" s="58">
        <v>26700</v>
      </c>
      <c r="M730" s="43">
        <f t="shared" si="238"/>
        <v>349.65999999999985</v>
      </c>
      <c r="N730" s="38">
        <f t="shared" si="231"/>
        <v>1.3095880149812666E-2</v>
      </c>
      <c r="O730" s="43">
        <f>K730-K729</f>
        <v>0</v>
      </c>
      <c r="P730" s="38">
        <f>K730/K729-1</f>
        <v>0</v>
      </c>
      <c r="R730" s="37">
        <v>44873</v>
      </c>
      <c r="S730" s="103"/>
      <c r="T730" s="101"/>
      <c r="U730" s="100"/>
      <c r="V730" s="102"/>
      <c r="W730" s="100"/>
      <c r="X730" s="102"/>
      <c r="Z730" s="37">
        <v>44873</v>
      </c>
      <c r="AA730" s="3">
        <f t="shared" si="230"/>
        <v>85217.22</v>
      </c>
      <c r="AB730" s="43">
        <f>D730+L730</f>
        <v>75900.739999999991</v>
      </c>
      <c r="AC730" s="3">
        <f t="shared" si="218"/>
        <v>9316.48</v>
      </c>
      <c r="AD730" s="38">
        <f t="shared" si="232"/>
        <v>0.12274557533958186</v>
      </c>
      <c r="AE730" s="3">
        <f>AA730-AA729</f>
        <v>0</v>
      </c>
      <c r="AF730" s="38">
        <f>(AA730)/AA729-1</f>
        <v>0</v>
      </c>
    </row>
    <row r="731" spans="1:32" x14ac:dyDescent="0.45">
      <c r="A731" s="37">
        <v>44874</v>
      </c>
      <c r="B731" s="3">
        <v>59203.15</v>
      </c>
      <c r="C731" s="3">
        <v>50325.15</v>
      </c>
      <c r="D731" s="3">
        <v>49200.74</v>
      </c>
      <c r="E731" s="3">
        <f t="shared" si="228"/>
        <v>10002.410000000003</v>
      </c>
      <c r="F731" s="38">
        <f t="shared" si="229"/>
        <v>0.20329795852664012</v>
      </c>
      <c r="G731" s="41">
        <f t="shared" si="239"/>
        <v>1035.5900000000038</v>
      </c>
      <c r="H731" s="38">
        <f t="shared" si="240"/>
        <v>1.7803566111420199E-2</v>
      </c>
      <c r="J731" s="37">
        <v>44874</v>
      </c>
      <c r="K731" s="3">
        <v>27684.86</v>
      </c>
      <c r="L731" s="57">
        <f>L730+150</f>
        <v>26850</v>
      </c>
      <c r="M731" s="43">
        <f t="shared" si="238"/>
        <v>834.86000000000058</v>
      </c>
      <c r="N731" s="38">
        <f t="shared" si="231"/>
        <v>3.1093482309124898E-2</v>
      </c>
      <c r="O731" s="50">
        <f>K731-K730-150</f>
        <v>485.20000000000073</v>
      </c>
      <c r="P731" s="51">
        <f>(K731-150)/K730-1</f>
        <v>1.7937378880178212E-2</v>
      </c>
      <c r="R731" s="37">
        <v>44874</v>
      </c>
      <c r="S731" s="103"/>
      <c r="T731" s="101"/>
      <c r="U731" s="100"/>
      <c r="V731" s="102"/>
      <c r="W731" s="100"/>
      <c r="X731" s="102"/>
      <c r="Z731" s="37">
        <v>44874</v>
      </c>
      <c r="AA731" s="3">
        <f t="shared" si="230"/>
        <v>86888.010000000009</v>
      </c>
      <c r="AB731" s="50">
        <f>AB730+150</f>
        <v>76050.739999999991</v>
      </c>
      <c r="AC731" s="3">
        <f t="shared" si="218"/>
        <v>10837.270000000004</v>
      </c>
      <c r="AD731" s="38">
        <f t="shared" si="232"/>
        <v>0.14250052004753688</v>
      </c>
      <c r="AE731" s="50">
        <f>AA731-AA730-150</f>
        <v>1520.7900000000081</v>
      </c>
      <c r="AF731" s="51">
        <f>(AA731-150)/AA730-1</f>
        <v>1.784604097622533E-2</v>
      </c>
    </row>
    <row r="732" spans="1:32" x14ac:dyDescent="0.45">
      <c r="A732" s="37">
        <v>44875</v>
      </c>
      <c r="B732" s="3">
        <v>59203.15</v>
      </c>
      <c r="C732" s="3">
        <v>50325.15</v>
      </c>
      <c r="D732" s="3">
        <v>49200.74</v>
      </c>
      <c r="E732" s="3">
        <f t="shared" si="228"/>
        <v>10002.410000000003</v>
      </c>
      <c r="F732" s="38">
        <f t="shared" si="229"/>
        <v>0.20329795852664012</v>
      </c>
      <c r="G732" s="41">
        <f t="shared" si="239"/>
        <v>0</v>
      </c>
      <c r="H732" s="38">
        <f t="shared" si="240"/>
        <v>0</v>
      </c>
      <c r="J732" s="37">
        <v>44875</v>
      </c>
      <c r="K732" s="3">
        <v>27684.86</v>
      </c>
      <c r="L732" s="58">
        <v>26850</v>
      </c>
      <c r="M732" s="43">
        <f t="shared" si="238"/>
        <v>834.86000000000058</v>
      </c>
      <c r="N732" s="38">
        <f t="shared" si="231"/>
        <v>3.1093482309124898E-2</v>
      </c>
      <c r="O732" s="43">
        <f>K732-K731</f>
        <v>0</v>
      </c>
      <c r="P732" s="38">
        <f>K732/K731-1</f>
        <v>0</v>
      </c>
      <c r="R732" s="37">
        <v>44875</v>
      </c>
      <c r="S732" s="103"/>
      <c r="T732" s="101"/>
      <c r="U732" s="100"/>
      <c r="V732" s="102"/>
      <c r="W732" s="100"/>
      <c r="X732" s="102"/>
      <c r="Z732" s="37">
        <v>44875</v>
      </c>
      <c r="AA732" s="3">
        <f t="shared" si="230"/>
        <v>86888.010000000009</v>
      </c>
      <c r="AB732" s="43">
        <f>D732+L732</f>
        <v>76050.739999999991</v>
      </c>
      <c r="AC732" s="3">
        <f t="shared" ref="AC732:AC795" si="241">E732+M732</f>
        <v>10837.270000000004</v>
      </c>
      <c r="AD732" s="38">
        <f t="shared" si="232"/>
        <v>0.14250052004753688</v>
      </c>
      <c r="AE732" s="3">
        <f>AA732-AA731</f>
        <v>0</v>
      </c>
      <c r="AF732" s="38">
        <f>(AA732)/AA731-1</f>
        <v>0</v>
      </c>
    </row>
    <row r="733" spans="1:32" x14ac:dyDescent="0.45">
      <c r="A733" s="37">
        <v>44876</v>
      </c>
      <c r="B733" s="3">
        <v>59352.480000000003</v>
      </c>
      <c r="C733" s="3">
        <v>50325.15</v>
      </c>
      <c r="D733" s="3">
        <v>49200.74</v>
      </c>
      <c r="E733" s="3">
        <f t="shared" si="228"/>
        <v>10151.740000000005</v>
      </c>
      <c r="F733" s="38">
        <f t="shared" si="229"/>
        <v>0.20633307547813318</v>
      </c>
      <c r="G733" s="41">
        <f t="shared" si="239"/>
        <v>149.33000000000175</v>
      </c>
      <c r="H733" s="38">
        <f t="shared" si="240"/>
        <v>2.522332004293748E-3</v>
      </c>
      <c r="J733" s="37">
        <v>44876</v>
      </c>
      <c r="K733" s="3">
        <v>27754.69</v>
      </c>
      <c r="L733" s="58">
        <v>26850</v>
      </c>
      <c r="M733" s="43">
        <f t="shared" si="238"/>
        <v>904.68999999999869</v>
      </c>
      <c r="N733" s="38">
        <f t="shared" si="231"/>
        <v>3.3694227188081793E-2</v>
      </c>
      <c r="O733" s="43">
        <f>K733-K732</f>
        <v>69.829999999998108</v>
      </c>
      <c r="P733" s="38">
        <f>K733/K732-1</f>
        <v>2.5223172521009474E-3</v>
      </c>
      <c r="R733" s="37">
        <v>44876</v>
      </c>
      <c r="S733" s="103"/>
      <c r="T733" s="101"/>
      <c r="U733" s="100"/>
      <c r="V733" s="102"/>
      <c r="W733" s="100"/>
      <c r="X733" s="102"/>
      <c r="Z733" s="37">
        <v>44876</v>
      </c>
      <c r="AA733" s="3">
        <f t="shared" si="230"/>
        <v>87107.17</v>
      </c>
      <c r="AB733" s="43">
        <f>D733+L733</f>
        <v>76050.739999999991</v>
      </c>
      <c r="AC733" s="3">
        <f t="shared" si="241"/>
        <v>11056.430000000004</v>
      </c>
      <c r="AD733" s="38">
        <f t="shared" si="232"/>
        <v>0.14538228030391309</v>
      </c>
      <c r="AE733" s="3">
        <f>AA733-AA732</f>
        <v>219.15999999998894</v>
      </c>
      <c r="AF733" s="38">
        <f>(AA733)/AA732-1</f>
        <v>2.5223273038477156E-3</v>
      </c>
    </row>
    <row r="734" spans="1:32" x14ac:dyDescent="0.45">
      <c r="A734" s="37">
        <v>44879</v>
      </c>
      <c r="B734" s="3">
        <v>59188.54</v>
      </c>
      <c r="C734" s="3">
        <v>50325.15</v>
      </c>
      <c r="D734" s="3">
        <v>49200.74</v>
      </c>
      <c r="E734" s="3">
        <f t="shared" si="228"/>
        <v>9987.8000000000029</v>
      </c>
      <c r="F734" s="38">
        <f t="shared" si="229"/>
        <v>0.20300101177340024</v>
      </c>
      <c r="G734" s="41">
        <f t="shared" si="239"/>
        <v>-163.94000000000233</v>
      </c>
      <c r="H734" s="38">
        <f t="shared" si="240"/>
        <v>-2.7621423738317663E-3</v>
      </c>
      <c r="J734" s="37">
        <v>44879</v>
      </c>
      <c r="K734" s="3">
        <v>27678.03</v>
      </c>
      <c r="L734" s="58">
        <v>26850</v>
      </c>
      <c r="M734" s="43">
        <f t="shared" si="238"/>
        <v>828.02999999999884</v>
      </c>
      <c r="N734" s="38">
        <f t="shared" si="231"/>
        <v>3.0839106145251316E-2</v>
      </c>
      <c r="O734" s="43">
        <f>K734-K733</f>
        <v>-76.659999999999854</v>
      </c>
      <c r="P734" s="38">
        <f>K734/K733-1</f>
        <v>-2.7620557102241428E-3</v>
      </c>
      <c r="R734" s="37">
        <v>44879</v>
      </c>
      <c r="S734" s="103"/>
      <c r="T734" s="101"/>
      <c r="U734" s="100"/>
      <c r="V734" s="102"/>
      <c r="W734" s="100"/>
      <c r="X734" s="102"/>
      <c r="Z734" s="37">
        <v>44879</v>
      </c>
      <c r="AA734" s="3">
        <f t="shared" si="230"/>
        <v>86866.57</v>
      </c>
      <c r="AB734" s="43">
        <f>D734+L734</f>
        <v>76050.739999999991</v>
      </c>
      <c r="AC734" s="3">
        <f t="shared" si="241"/>
        <v>10815.830000000002</v>
      </c>
      <c r="AD734" s="38">
        <f t="shared" si="232"/>
        <v>0.1422186030011019</v>
      </c>
      <c r="AE734" s="3">
        <f>AA734-AA733</f>
        <v>-240.59999999999127</v>
      </c>
      <c r="AF734" s="38">
        <f>(AA734)/AA733-1</f>
        <v>-2.7621147604725005E-3</v>
      </c>
    </row>
    <row r="735" spans="1:32" x14ac:dyDescent="0.45">
      <c r="A735" s="37">
        <v>44880</v>
      </c>
      <c r="B735" s="3">
        <v>59685.8</v>
      </c>
      <c r="C735" s="47">
        <f>C734+250</f>
        <v>50575.15</v>
      </c>
      <c r="D735" s="47">
        <f>D734+250</f>
        <v>49450.74</v>
      </c>
      <c r="E735" s="47">
        <f t="shared" si="228"/>
        <v>10235.060000000005</v>
      </c>
      <c r="F735" s="38">
        <f t="shared" si="229"/>
        <v>0.20697486023464973</v>
      </c>
      <c r="G735" s="49">
        <f>B735-B734-250</f>
        <v>247.26000000000204</v>
      </c>
      <c r="H735" s="48">
        <f>(B735-250)/B734-1</f>
        <v>4.177497873743885E-3</v>
      </c>
      <c r="J735" s="37">
        <v>44880</v>
      </c>
      <c r="K735" s="3">
        <v>27793.65</v>
      </c>
      <c r="L735" s="58">
        <v>26850</v>
      </c>
      <c r="M735" s="43">
        <f t="shared" si="238"/>
        <v>943.65000000000146</v>
      </c>
      <c r="N735" s="38">
        <f t="shared" si="231"/>
        <v>3.5145251396648147E-2</v>
      </c>
      <c r="O735" s="43">
        <f>K735-K734</f>
        <v>115.62000000000262</v>
      </c>
      <c r="P735" s="38">
        <f>K735/K734-1</f>
        <v>4.1773204234549777E-3</v>
      </c>
      <c r="R735" s="37">
        <v>44880</v>
      </c>
      <c r="S735" s="103"/>
      <c r="T735" s="101"/>
      <c r="U735" s="100"/>
      <c r="V735" s="102"/>
      <c r="W735" s="100"/>
      <c r="X735" s="102"/>
      <c r="Z735" s="37">
        <v>44880</v>
      </c>
      <c r="AA735" s="3">
        <f t="shared" si="230"/>
        <v>87479.450000000012</v>
      </c>
      <c r="AB735" s="91">
        <f>D735+L735</f>
        <v>76300.739999999991</v>
      </c>
      <c r="AC735" s="3">
        <f t="shared" si="241"/>
        <v>11178.710000000006</v>
      </c>
      <c r="AD735" s="38">
        <f t="shared" si="232"/>
        <v>0.14650853975990308</v>
      </c>
      <c r="AE735" s="47">
        <f>AA735-AA734-250</f>
        <v>362.88000000000466</v>
      </c>
      <c r="AF735" s="48">
        <f>(AA735-250)/AA734-1</f>
        <v>4.1774413333000027E-3</v>
      </c>
    </row>
    <row r="736" spans="1:32" x14ac:dyDescent="0.45">
      <c r="A736" s="37">
        <v>44881</v>
      </c>
      <c r="B736" s="3">
        <v>59580.4</v>
      </c>
      <c r="C736" s="3">
        <v>50575.15</v>
      </c>
      <c r="D736" s="3">
        <v>49450.74</v>
      </c>
      <c r="E736" s="3">
        <f t="shared" si="228"/>
        <v>10129.660000000003</v>
      </c>
      <c r="F736" s="38">
        <f t="shared" si="229"/>
        <v>0.20484344622547623</v>
      </c>
      <c r="G736" s="41">
        <f t="shared" ref="G736:G746" si="242">B736-B735</f>
        <v>-105.40000000000146</v>
      </c>
      <c r="H736" s="38">
        <f t="shared" ref="H736:H746" si="243">(B736)/B735-1</f>
        <v>-1.7659141705397285E-3</v>
      </c>
      <c r="J736" s="37">
        <v>44881</v>
      </c>
      <c r="K736" s="3">
        <v>27894.06</v>
      </c>
      <c r="L736" s="57">
        <f>L735+150</f>
        <v>27000</v>
      </c>
      <c r="M736" s="43">
        <f t="shared" si="238"/>
        <v>894.06000000000131</v>
      </c>
      <c r="N736" s="38">
        <f t="shared" si="231"/>
        <v>3.3113333333333328E-2</v>
      </c>
      <c r="O736" s="50">
        <f>K736-K735-150</f>
        <v>-49.590000000000146</v>
      </c>
      <c r="P736" s="51">
        <f>(K736-150)/K735-1</f>
        <v>-1.7842204964083619E-3</v>
      </c>
      <c r="R736" s="37">
        <v>44881</v>
      </c>
      <c r="S736" s="103"/>
      <c r="T736" s="101"/>
      <c r="U736" s="100"/>
      <c r="V736" s="102"/>
      <c r="W736" s="100"/>
      <c r="X736" s="102"/>
      <c r="Z736" s="37">
        <v>44881</v>
      </c>
      <c r="AA736" s="3">
        <f t="shared" si="230"/>
        <v>87474.46</v>
      </c>
      <c r="AB736" s="50">
        <f>AB735+150</f>
        <v>76450.739999999991</v>
      </c>
      <c r="AC736" s="3">
        <f t="shared" si="241"/>
        <v>11023.720000000005</v>
      </c>
      <c r="AD736" s="38">
        <f t="shared" si="232"/>
        <v>0.14419376450770804</v>
      </c>
      <c r="AE736" s="50">
        <f>AA736-AA735-150</f>
        <v>-154.99000000000524</v>
      </c>
      <c r="AF736" s="51">
        <f>(AA736-150)/AA735-1</f>
        <v>-1.7717303892514913E-3</v>
      </c>
    </row>
    <row r="737" spans="1:32" x14ac:dyDescent="0.45">
      <c r="A737" s="37">
        <v>44882</v>
      </c>
      <c r="B737" s="3">
        <v>59580.4</v>
      </c>
      <c r="C737" s="3">
        <v>50575.15</v>
      </c>
      <c r="D737" s="3">
        <v>49450.74</v>
      </c>
      <c r="E737" s="3">
        <f t="shared" si="228"/>
        <v>10129.660000000003</v>
      </c>
      <c r="F737" s="38">
        <f t="shared" si="229"/>
        <v>0.20484344622547623</v>
      </c>
      <c r="G737" s="41">
        <f t="shared" si="242"/>
        <v>0</v>
      </c>
      <c r="H737" s="38">
        <f t="shared" si="243"/>
        <v>0</v>
      </c>
      <c r="J737" s="37">
        <v>44882</v>
      </c>
      <c r="K737" s="3">
        <v>27894.06</v>
      </c>
      <c r="L737" s="58">
        <v>27000</v>
      </c>
      <c r="M737" s="43">
        <f t="shared" si="238"/>
        <v>894.06000000000131</v>
      </c>
      <c r="N737" s="38">
        <f t="shared" si="231"/>
        <v>3.3113333333333328E-2</v>
      </c>
      <c r="O737" s="43">
        <f>K737-K736</f>
        <v>0</v>
      </c>
      <c r="P737" s="38">
        <f>K737/K736-1</f>
        <v>0</v>
      </c>
      <c r="R737" s="37">
        <v>44882</v>
      </c>
      <c r="S737" s="103"/>
      <c r="T737" s="101"/>
      <c r="U737" s="100"/>
      <c r="V737" s="102"/>
      <c r="W737" s="100"/>
      <c r="X737" s="102"/>
      <c r="Z737" s="37">
        <v>44882</v>
      </c>
      <c r="AA737" s="3">
        <f t="shared" si="230"/>
        <v>87474.46</v>
      </c>
      <c r="AB737" s="43">
        <f>D737+L737</f>
        <v>76450.739999999991</v>
      </c>
      <c r="AC737" s="3">
        <f t="shared" si="241"/>
        <v>11023.720000000005</v>
      </c>
      <c r="AD737" s="38">
        <f t="shared" si="232"/>
        <v>0.14419376450770804</v>
      </c>
      <c r="AE737" s="3">
        <f>AA737-AA736</f>
        <v>0</v>
      </c>
      <c r="AF737" s="38">
        <f>(AA737)/AA736-1</f>
        <v>0</v>
      </c>
    </row>
    <row r="738" spans="1:32" x14ac:dyDescent="0.45">
      <c r="A738" s="37">
        <v>44883</v>
      </c>
      <c r="B738" s="3">
        <v>59580.4</v>
      </c>
      <c r="C738" s="3">
        <v>50575.15</v>
      </c>
      <c r="D738" s="3">
        <v>49450.74</v>
      </c>
      <c r="E738" s="3">
        <f t="shared" si="228"/>
        <v>10129.660000000003</v>
      </c>
      <c r="F738" s="38">
        <f t="shared" si="229"/>
        <v>0.20484344622547623</v>
      </c>
      <c r="G738" s="41">
        <f t="shared" si="242"/>
        <v>0</v>
      </c>
      <c r="H738" s="38">
        <f t="shared" si="243"/>
        <v>0</v>
      </c>
      <c r="J738" s="37">
        <v>44883</v>
      </c>
      <c r="K738" s="3">
        <v>27894.06</v>
      </c>
      <c r="L738" s="58">
        <v>27000</v>
      </c>
      <c r="M738" s="43">
        <f t="shared" si="238"/>
        <v>894.06000000000131</v>
      </c>
      <c r="N738" s="38">
        <f t="shared" si="231"/>
        <v>3.3113333333333328E-2</v>
      </c>
      <c r="O738" s="43">
        <f>K738-K737</f>
        <v>0</v>
      </c>
      <c r="P738" s="38">
        <f>K738/K737-1</f>
        <v>0</v>
      </c>
      <c r="R738" s="37">
        <v>44883</v>
      </c>
      <c r="S738" s="103"/>
      <c r="T738" s="101"/>
      <c r="U738" s="100"/>
      <c r="V738" s="102"/>
      <c r="W738" s="100"/>
      <c r="X738" s="102"/>
      <c r="Z738" s="37">
        <v>44883</v>
      </c>
      <c r="AA738" s="3">
        <f t="shared" si="230"/>
        <v>87474.46</v>
      </c>
      <c r="AB738" s="43">
        <f>D738+L738</f>
        <v>76450.739999999991</v>
      </c>
      <c r="AC738" s="3">
        <f t="shared" si="241"/>
        <v>11023.720000000005</v>
      </c>
      <c r="AD738" s="38">
        <f t="shared" si="232"/>
        <v>0.14419376450770804</v>
      </c>
      <c r="AE738" s="3">
        <f>AA738-AA737</f>
        <v>0</v>
      </c>
      <c r="AF738" s="38">
        <f>(AA738)/AA737-1</f>
        <v>0</v>
      </c>
    </row>
    <row r="739" spans="1:32" x14ac:dyDescent="0.45">
      <c r="A739" s="37">
        <v>44886</v>
      </c>
      <c r="B739" s="3">
        <v>59815.66</v>
      </c>
      <c r="C739" s="3">
        <v>50575.15</v>
      </c>
      <c r="D739" s="3">
        <v>49450.74</v>
      </c>
      <c r="E739" s="3">
        <f t="shared" si="228"/>
        <v>10364.920000000006</v>
      </c>
      <c r="F739" s="38">
        <f t="shared" si="229"/>
        <v>0.2096009078933907</v>
      </c>
      <c r="G739" s="41">
        <f t="shared" si="242"/>
        <v>235.26000000000204</v>
      </c>
      <c r="H739" s="38">
        <f t="shared" si="243"/>
        <v>3.9486139737230364E-3</v>
      </c>
      <c r="J739" s="37">
        <v>44886</v>
      </c>
      <c r="K739" s="3">
        <v>28004.21</v>
      </c>
      <c r="L739" s="58">
        <v>27000</v>
      </c>
      <c r="M739" s="43">
        <f t="shared" si="238"/>
        <v>1004.2099999999991</v>
      </c>
      <c r="N739" s="38">
        <f t="shared" si="231"/>
        <v>3.7192962962963039E-2</v>
      </c>
      <c r="O739" s="43">
        <f>K739-K738</f>
        <v>110.14999999999782</v>
      </c>
      <c r="P739" s="38">
        <f>K739/K738-1</f>
        <v>3.9488694008686931E-3</v>
      </c>
      <c r="R739" s="37">
        <v>44886</v>
      </c>
      <c r="S739" s="103"/>
      <c r="T739" s="101"/>
      <c r="U739" s="100"/>
      <c r="V739" s="102"/>
      <c r="W739" s="100"/>
      <c r="X739" s="102"/>
      <c r="Z739" s="37">
        <v>44886</v>
      </c>
      <c r="AA739" s="3">
        <f t="shared" si="230"/>
        <v>87819.87</v>
      </c>
      <c r="AB739" s="43">
        <f>D739+L739</f>
        <v>76450.739999999991</v>
      </c>
      <c r="AC739" s="3">
        <f t="shared" si="241"/>
        <v>11369.130000000005</v>
      </c>
      <c r="AD739" s="38">
        <f t="shared" si="232"/>
        <v>0.14871183719085002</v>
      </c>
      <c r="AE739" s="3">
        <f>AA739-AA738</f>
        <v>345.40999999998894</v>
      </c>
      <c r="AF739" s="38">
        <f>(AA739)/AA738-1</f>
        <v>3.9486954249272621E-3</v>
      </c>
    </row>
    <row r="740" spans="1:32" x14ac:dyDescent="0.45">
      <c r="A740" s="37">
        <v>44887</v>
      </c>
      <c r="B740" s="3">
        <v>60252.5</v>
      </c>
      <c r="C740" s="3">
        <v>50575.15</v>
      </c>
      <c r="D740" s="3">
        <v>49450.74</v>
      </c>
      <c r="E740" s="3">
        <f t="shared" si="228"/>
        <v>10801.760000000002</v>
      </c>
      <c r="F740" s="38">
        <f t="shared" si="229"/>
        <v>0.21843474940921004</v>
      </c>
      <c r="G740" s="41">
        <f t="shared" si="242"/>
        <v>436.83999999999651</v>
      </c>
      <c r="H740" s="38">
        <f t="shared" si="243"/>
        <v>7.3031042372515564E-3</v>
      </c>
      <c r="J740" s="37">
        <v>44887</v>
      </c>
      <c r="K740" s="3">
        <v>28208.720000000001</v>
      </c>
      <c r="L740" s="58">
        <v>27000</v>
      </c>
      <c r="M740" s="43">
        <f t="shared" si="238"/>
        <v>1208.7200000000012</v>
      </c>
      <c r="N740" s="38">
        <f t="shared" si="231"/>
        <v>4.4767407407407367E-2</v>
      </c>
      <c r="O740" s="43">
        <f>K740-K739</f>
        <v>204.51000000000204</v>
      </c>
      <c r="P740" s="38">
        <f>K740/K739-1</f>
        <v>7.3028305386941827E-3</v>
      </c>
      <c r="R740" s="37">
        <v>44887</v>
      </c>
      <c r="S740" s="103"/>
      <c r="T740" s="101"/>
      <c r="U740" s="100"/>
      <c r="V740" s="102"/>
      <c r="W740" s="100"/>
      <c r="X740" s="102"/>
      <c r="Z740" s="37">
        <v>44887</v>
      </c>
      <c r="AA740" s="3">
        <f t="shared" si="230"/>
        <v>88461.22</v>
      </c>
      <c r="AB740" s="43">
        <f>D740+L740</f>
        <v>76450.739999999991</v>
      </c>
      <c r="AC740" s="3">
        <f t="shared" si="241"/>
        <v>12010.480000000003</v>
      </c>
      <c r="AD740" s="38">
        <f t="shared" si="232"/>
        <v>0.15710089921954995</v>
      </c>
      <c r="AE740" s="3">
        <f>AA740-AA739</f>
        <v>641.35000000000582</v>
      </c>
      <c r="AF740" s="38">
        <f>(AA740)/AA739-1</f>
        <v>7.3030169596015604E-3</v>
      </c>
    </row>
    <row r="741" spans="1:32" x14ac:dyDescent="0.45">
      <c r="A741" s="37">
        <v>44888</v>
      </c>
      <c r="B741" s="3">
        <v>60513.84</v>
      </c>
      <c r="C741" s="3">
        <v>50575.15</v>
      </c>
      <c r="D741" s="3">
        <v>49450.74</v>
      </c>
      <c r="E741" s="3">
        <f t="shared" si="228"/>
        <v>11063.099999999999</v>
      </c>
      <c r="F741" s="38">
        <f t="shared" si="229"/>
        <v>0.22371960460045681</v>
      </c>
      <c r="G741" s="41">
        <f t="shared" si="242"/>
        <v>261.33999999999651</v>
      </c>
      <c r="H741" s="38">
        <f t="shared" si="243"/>
        <v>4.3374133853366637E-3</v>
      </c>
      <c r="J741" s="37">
        <v>44888</v>
      </c>
      <c r="K741" s="3">
        <v>28481.08</v>
      </c>
      <c r="L741" s="57">
        <f>L740+150</f>
        <v>27150</v>
      </c>
      <c r="M741" s="43">
        <f t="shared" si="238"/>
        <v>1331.0800000000017</v>
      </c>
      <c r="N741" s="38">
        <f t="shared" si="231"/>
        <v>4.9026887661141938E-2</v>
      </c>
      <c r="O741" s="50">
        <f>K741-K740-150</f>
        <v>122.36000000000058</v>
      </c>
      <c r="P741" s="51">
        <f>(K741-150)/K740-1</f>
        <v>4.3376657997953316E-3</v>
      </c>
      <c r="R741" s="37">
        <v>44888</v>
      </c>
      <c r="S741" s="103"/>
      <c r="T741" s="101"/>
      <c r="U741" s="100"/>
      <c r="V741" s="102"/>
      <c r="W741" s="100"/>
      <c r="X741" s="102"/>
      <c r="Z741" s="37">
        <v>44888</v>
      </c>
      <c r="AA741" s="3">
        <f t="shared" si="230"/>
        <v>88994.92</v>
      </c>
      <c r="AB741" s="50">
        <f>AB740+150</f>
        <v>76600.739999999991</v>
      </c>
      <c r="AC741" s="3">
        <f t="shared" si="241"/>
        <v>12394.18</v>
      </c>
      <c r="AD741" s="38">
        <f t="shared" si="232"/>
        <v>0.1618023533454116</v>
      </c>
      <c r="AE741" s="50">
        <f>AA741-AA740-150</f>
        <v>383.69999999999709</v>
      </c>
      <c r="AF741" s="51">
        <f>(AA741-150)/AA740-1</f>
        <v>4.3374938758475867E-3</v>
      </c>
    </row>
    <row r="742" spans="1:32" x14ac:dyDescent="0.45">
      <c r="A742" s="37">
        <v>44889</v>
      </c>
      <c r="B742" s="3">
        <v>60652.39</v>
      </c>
      <c r="C742" s="3">
        <v>50575.15</v>
      </c>
      <c r="D742" s="3">
        <v>49450.74</v>
      </c>
      <c r="E742" s="3">
        <f t="shared" si="228"/>
        <v>11201.650000000001</v>
      </c>
      <c r="F742" s="38">
        <f t="shared" si="229"/>
        <v>0.22652138269316091</v>
      </c>
      <c r="G742" s="41">
        <f t="shared" si="242"/>
        <v>138.55000000000291</v>
      </c>
      <c r="H742" s="38">
        <f t="shared" si="243"/>
        <v>2.2895588843809822E-3</v>
      </c>
      <c r="J742" s="37">
        <v>44889</v>
      </c>
      <c r="K742" s="3">
        <v>28546.29</v>
      </c>
      <c r="L742" s="58">
        <v>27150</v>
      </c>
      <c r="M742" s="43">
        <f t="shared" si="238"/>
        <v>1396.2900000000009</v>
      </c>
      <c r="N742" s="38">
        <f t="shared" si="231"/>
        <v>5.1428729281767893E-2</v>
      </c>
      <c r="O742" s="43">
        <f>K742-K741</f>
        <v>65.209999999999127</v>
      </c>
      <c r="P742" s="38">
        <f>K742/K741-1</f>
        <v>2.2895901419468512E-3</v>
      </c>
      <c r="R742" s="37">
        <v>44889</v>
      </c>
      <c r="S742" s="103"/>
      <c r="T742" s="101"/>
      <c r="U742" s="100"/>
      <c r="V742" s="102"/>
      <c r="W742" s="100"/>
      <c r="X742" s="102"/>
      <c r="Z742" s="37">
        <v>44889</v>
      </c>
      <c r="AA742" s="3">
        <f t="shared" si="230"/>
        <v>89198.68</v>
      </c>
      <c r="AB742" s="43">
        <f>D742+L742</f>
        <v>76600.739999999991</v>
      </c>
      <c r="AC742" s="3">
        <f t="shared" si="241"/>
        <v>12597.940000000002</v>
      </c>
      <c r="AD742" s="38">
        <f t="shared" si="232"/>
        <v>0.16446237986734857</v>
      </c>
      <c r="AE742" s="3">
        <f>AA742-AA741</f>
        <v>203.75999999999476</v>
      </c>
      <c r="AF742" s="38">
        <f>(AA742)/AA741-1</f>
        <v>2.2895688877522247E-3</v>
      </c>
    </row>
    <row r="743" spans="1:32" x14ac:dyDescent="0.45">
      <c r="A743" s="37">
        <v>44890</v>
      </c>
      <c r="B743" s="3">
        <v>60788.23</v>
      </c>
      <c r="C743" s="3">
        <v>50575.15</v>
      </c>
      <c r="D743" s="3">
        <v>49450.74</v>
      </c>
      <c r="E743" s="3">
        <f t="shared" si="228"/>
        <v>11337.490000000005</v>
      </c>
      <c r="F743" s="38">
        <f t="shared" si="229"/>
        <v>0.22926835877481322</v>
      </c>
      <c r="G743" s="41">
        <f t="shared" si="242"/>
        <v>135.84000000000378</v>
      </c>
      <c r="H743" s="38">
        <f t="shared" si="243"/>
        <v>2.2396479347310816E-3</v>
      </c>
      <c r="J743" s="37">
        <v>44890</v>
      </c>
      <c r="K743" s="3">
        <v>28610.22</v>
      </c>
      <c r="L743" s="58">
        <v>27150</v>
      </c>
      <c r="M743" s="43">
        <f t="shared" si="238"/>
        <v>1460.2200000000012</v>
      </c>
      <c r="N743" s="38">
        <f t="shared" si="231"/>
        <v>5.3783425414364761E-2</v>
      </c>
      <c r="O743" s="43">
        <f>K743-K742</f>
        <v>63.930000000000291</v>
      </c>
      <c r="P743" s="38">
        <f>K743/K742-1</f>
        <v>2.2395204420608827E-3</v>
      </c>
      <c r="R743" s="37">
        <v>44890</v>
      </c>
      <c r="S743" s="103"/>
      <c r="T743" s="101"/>
      <c r="U743" s="100"/>
      <c r="V743" s="102"/>
      <c r="W743" s="100"/>
      <c r="X743" s="102"/>
      <c r="Z743" s="37">
        <v>44890</v>
      </c>
      <c r="AA743" s="3">
        <f t="shared" si="230"/>
        <v>89398.450000000012</v>
      </c>
      <c r="AB743" s="43">
        <f>D743+L743</f>
        <v>76600.739999999991</v>
      </c>
      <c r="AC743" s="3">
        <f t="shared" si="241"/>
        <v>12797.710000000006</v>
      </c>
      <c r="AD743" s="38">
        <f t="shared" si="232"/>
        <v>0.16707031811964246</v>
      </c>
      <c r="AE743" s="3">
        <f>AA743-AA742</f>
        <v>199.77000000001863</v>
      </c>
      <c r="AF743" s="38">
        <f>(AA743)/AA742-1</f>
        <v>2.2396071332000389E-3</v>
      </c>
    </row>
    <row r="744" spans="1:32" x14ac:dyDescent="0.45">
      <c r="A744" s="37">
        <v>44893</v>
      </c>
      <c r="B744" s="3">
        <v>60391.59</v>
      </c>
      <c r="C744" s="3">
        <v>50575.15</v>
      </c>
      <c r="D744" s="3">
        <v>49450.74</v>
      </c>
      <c r="E744" s="3">
        <f t="shared" si="228"/>
        <v>10940.849999999999</v>
      </c>
      <c r="F744" s="38">
        <f t="shared" si="229"/>
        <v>0.22124744745983582</v>
      </c>
      <c r="G744" s="41">
        <f t="shared" si="242"/>
        <v>-396.64000000000669</v>
      </c>
      <c r="H744" s="38">
        <f t="shared" si="243"/>
        <v>-6.5249473458925955E-3</v>
      </c>
      <c r="J744" s="37">
        <v>44893</v>
      </c>
      <c r="K744" s="3">
        <v>28423.54</v>
      </c>
      <c r="L744" s="58">
        <v>27150</v>
      </c>
      <c r="M744" s="43">
        <f t="shared" si="238"/>
        <v>1273.5400000000009</v>
      </c>
      <c r="N744" s="38">
        <f t="shared" si="231"/>
        <v>4.6907550644567308E-2</v>
      </c>
      <c r="O744" s="43">
        <f>K744-K743</f>
        <v>-186.68000000000029</v>
      </c>
      <c r="P744" s="38">
        <f>K744/K743-1</f>
        <v>-6.5249410874855807E-3</v>
      </c>
      <c r="R744" s="37">
        <v>44893</v>
      </c>
      <c r="S744" s="103"/>
      <c r="T744" s="101"/>
      <c r="U744" s="100"/>
      <c r="V744" s="102"/>
      <c r="W744" s="100"/>
      <c r="X744" s="102"/>
      <c r="Z744" s="37">
        <v>44893</v>
      </c>
      <c r="AA744" s="3">
        <f t="shared" si="230"/>
        <v>88815.13</v>
      </c>
      <c r="AB744" s="43">
        <f>D744+L744</f>
        <v>76600.739999999991</v>
      </c>
      <c r="AC744" s="3">
        <f t="shared" si="241"/>
        <v>12214.39</v>
      </c>
      <c r="AD744" s="38">
        <f t="shared" si="232"/>
        <v>0.15945524808246003</v>
      </c>
      <c r="AE744" s="3">
        <f>AA744-AA743</f>
        <v>-583.32000000000698</v>
      </c>
      <c r="AF744" s="38">
        <f>(AA744)/AA743-1</f>
        <v>-6.5249453430121784E-3</v>
      </c>
    </row>
    <row r="745" spans="1:32" x14ac:dyDescent="0.45">
      <c r="A745" s="37">
        <v>44894</v>
      </c>
      <c r="B745" s="3">
        <v>60320.42</v>
      </c>
      <c r="C745" s="3">
        <v>50575.15</v>
      </c>
      <c r="D745" s="3">
        <v>49450.74</v>
      </c>
      <c r="E745" s="3">
        <f t="shared" si="228"/>
        <v>10869.68</v>
      </c>
      <c r="F745" s="38">
        <f t="shared" si="229"/>
        <v>0.21980823745003608</v>
      </c>
      <c r="G745" s="41">
        <f t="shared" si="242"/>
        <v>-71.169999999998254</v>
      </c>
      <c r="H745" s="38">
        <f t="shared" si="243"/>
        <v>-1.1784753473124132E-3</v>
      </c>
      <c r="J745" s="37">
        <v>44894</v>
      </c>
      <c r="K745" s="3">
        <v>28390.04</v>
      </c>
      <c r="L745" s="58">
        <v>27150</v>
      </c>
      <c r="M745" s="43">
        <f t="shared" si="238"/>
        <v>1240.0400000000009</v>
      </c>
      <c r="N745" s="38">
        <f t="shared" si="231"/>
        <v>4.5673664825045979E-2</v>
      </c>
      <c r="O745" s="43">
        <f>K745-K744</f>
        <v>-33.5</v>
      </c>
      <c r="P745" s="38">
        <f>K745/K744-1</f>
        <v>-1.1786005543292788E-3</v>
      </c>
      <c r="R745" s="37">
        <v>44894</v>
      </c>
      <c r="S745" s="103"/>
      <c r="T745" s="101"/>
      <c r="U745" s="100"/>
      <c r="V745" s="102"/>
      <c r="W745" s="100"/>
      <c r="X745" s="102"/>
      <c r="Z745" s="37">
        <v>44894</v>
      </c>
      <c r="AA745" s="3">
        <f t="shared" si="230"/>
        <v>88710.459999999992</v>
      </c>
      <c r="AB745" s="43">
        <f>D745+L745</f>
        <v>76600.739999999991</v>
      </c>
      <c r="AC745" s="3">
        <f t="shared" si="241"/>
        <v>12109.720000000001</v>
      </c>
      <c r="AD745" s="38">
        <f t="shared" si="232"/>
        <v>0.15808881219685356</v>
      </c>
      <c r="AE745" s="3">
        <f>AA745-AA744</f>
        <v>-104.67000000001281</v>
      </c>
      <c r="AF745" s="38">
        <f>(AA745)/AA744-1</f>
        <v>-1.1785154173620249E-3</v>
      </c>
    </row>
    <row r="746" spans="1:32" x14ac:dyDescent="0.45">
      <c r="A746" s="37">
        <v>44895</v>
      </c>
      <c r="B746" s="3">
        <v>60793.120000000003</v>
      </c>
      <c r="C746" s="3">
        <v>50575.15</v>
      </c>
      <c r="D746" s="3">
        <v>49450.74</v>
      </c>
      <c r="E746" s="3">
        <f t="shared" si="228"/>
        <v>11342.380000000005</v>
      </c>
      <c r="F746" s="38">
        <f t="shared" si="229"/>
        <v>0.22936724506043804</v>
      </c>
      <c r="G746" s="41">
        <f t="shared" si="242"/>
        <v>472.70000000000437</v>
      </c>
      <c r="H746" s="38">
        <f t="shared" si="243"/>
        <v>7.8364838971611839E-3</v>
      </c>
      <c r="J746" s="37">
        <v>44895</v>
      </c>
      <c r="K746" s="3">
        <v>28762.52</v>
      </c>
      <c r="L746" s="57">
        <f>L745+150</f>
        <v>27300</v>
      </c>
      <c r="M746" s="43">
        <f t="shared" si="238"/>
        <v>1462.5200000000004</v>
      </c>
      <c r="N746" s="38">
        <f t="shared" si="231"/>
        <v>5.3572161172161126E-2</v>
      </c>
      <c r="O746" s="50">
        <f>K746-K745-150</f>
        <v>222.47999999999956</v>
      </c>
      <c r="P746" s="51">
        <f>(K746-150)/K745-1</f>
        <v>7.8365511284943512E-3</v>
      </c>
      <c r="R746" s="37">
        <v>44895</v>
      </c>
      <c r="S746" s="103"/>
      <c r="T746" s="101"/>
      <c r="U746" s="100"/>
      <c r="V746" s="102"/>
      <c r="W746" s="100"/>
      <c r="X746" s="102"/>
      <c r="Z746" s="37">
        <v>44895</v>
      </c>
      <c r="AA746" s="3">
        <f t="shared" si="230"/>
        <v>89555.64</v>
      </c>
      <c r="AB746" s="50">
        <f>AB745+150</f>
        <v>76750.739999999991</v>
      </c>
      <c r="AC746" s="3">
        <f t="shared" si="241"/>
        <v>12804.900000000005</v>
      </c>
      <c r="AD746" s="38">
        <f t="shared" si="232"/>
        <v>0.16683747935199067</v>
      </c>
      <c r="AE746" s="50">
        <f>AA746-AA745-150</f>
        <v>695.18000000000757</v>
      </c>
      <c r="AF746" s="51">
        <f>(AA746-150)/AA745-1</f>
        <v>7.8365054132287781E-3</v>
      </c>
    </row>
    <row r="747" spans="1:32" x14ac:dyDescent="0.45">
      <c r="A747" s="37">
        <v>44896</v>
      </c>
      <c r="B747" s="3">
        <v>61342.1</v>
      </c>
      <c r="C747" s="47">
        <f>C746+250</f>
        <v>50825.15</v>
      </c>
      <c r="D747" s="47">
        <f>D746+250</f>
        <v>49700.74</v>
      </c>
      <c r="E747" s="47">
        <f t="shared" si="228"/>
        <v>11641.36</v>
      </c>
      <c r="F747" s="38">
        <f t="shared" si="229"/>
        <v>0.23422910805754604</v>
      </c>
      <c r="G747" s="49">
        <f>B747-B746-250</f>
        <v>298.97999999999593</v>
      </c>
      <c r="H747" s="48">
        <f>(B747-250)/B746-1</f>
        <v>4.9179907200025408E-3</v>
      </c>
      <c r="J747" s="37">
        <v>44896</v>
      </c>
      <c r="K747" s="3">
        <v>28903.89</v>
      </c>
      <c r="L747" s="58">
        <v>27300</v>
      </c>
      <c r="M747" s="43">
        <f t="shared" si="238"/>
        <v>1603.8899999999994</v>
      </c>
      <c r="N747" s="38">
        <f t="shared" si="231"/>
        <v>5.8750549450549361E-2</v>
      </c>
      <c r="O747" s="43">
        <f>K747-K746</f>
        <v>141.36999999999898</v>
      </c>
      <c r="P747" s="38">
        <f>K747/K746-1</f>
        <v>4.9150769821280083E-3</v>
      </c>
      <c r="R747" s="37">
        <v>44896</v>
      </c>
      <c r="S747" s="103"/>
      <c r="T747" s="101"/>
      <c r="U747" s="100"/>
      <c r="V747" s="102"/>
      <c r="W747" s="100"/>
      <c r="X747" s="102"/>
      <c r="Z747" s="37">
        <v>44896</v>
      </c>
      <c r="AA747" s="3">
        <f t="shared" si="230"/>
        <v>90245.989999999991</v>
      </c>
      <c r="AB747" s="91">
        <f>D747+L747</f>
        <v>77000.739999999991</v>
      </c>
      <c r="AC747" s="3">
        <f t="shared" si="241"/>
        <v>13245.25</v>
      </c>
      <c r="AD747" s="38">
        <f t="shared" si="232"/>
        <v>0.17201458063909514</v>
      </c>
      <c r="AE747" s="47">
        <f>AA747-AA746-250</f>
        <v>440.34999999999127</v>
      </c>
      <c r="AF747" s="48">
        <f>(AA747-250)/AA746-1</f>
        <v>4.9170549169208488E-3</v>
      </c>
    </row>
    <row r="748" spans="1:32" x14ac:dyDescent="0.45">
      <c r="A748" s="37">
        <v>44897</v>
      </c>
      <c r="B748" s="3">
        <v>61342.1</v>
      </c>
      <c r="C748" s="3">
        <v>50825.15</v>
      </c>
      <c r="D748" s="3">
        <v>49700.74</v>
      </c>
      <c r="E748" s="3">
        <f t="shared" si="228"/>
        <v>11641.36</v>
      </c>
      <c r="F748" s="38">
        <f t="shared" si="229"/>
        <v>0.23422910805754604</v>
      </c>
      <c r="G748" s="41">
        <f t="shared" ref="G748:G756" si="244">B748-B747</f>
        <v>0</v>
      </c>
      <c r="H748" s="38">
        <f t="shared" ref="H748:H756" si="245">(B748)/B747-1</f>
        <v>0</v>
      </c>
      <c r="J748" s="37">
        <v>44897</v>
      </c>
      <c r="K748" s="3">
        <v>28903.89</v>
      </c>
      <c r="L748" s="58">
        <v>27300</v>
      </c>
      <c r="M748" s="43">
        <f t="shared" ref="M748:M768" si="246">K748-L748</f>
        <v>1603.8899999999994</v>
      </c>
      <c r="N748" s="38">
        <f t="shared" si="231"/>
        <v>5.8750549450549361E-2</v>
      </c>
      <c r="O748" s="43">
        <f t="shared" ref="O748:O768" si="247">K748-K747</f>
        <v>0</v>
      </c>
      <c r="P748" s="38">
        <f t="shared" ref="P748:P768" si="248">K748/K747-1</f>
        <v>0</v>
      </c>
      <c r="R748" s="37">
        <v>44897</v>
      </c>
      <c r="S748" s="103"/>
      <c r="T748" s="101"/>
      <c r="U748" s="100"/>
      <c r="V748" s="102"/>
      <c r="W748" s="100"/>
      <c r="X748" s="102"/>
      <c r="Z748" s="37">
        <v>44897</v>
      </c>
      <c r="AA748" s="3">
        <f t="shared" si="230"/>
        <v>90245.989999999991</v>
      </c>
      <c r="AB748" s="43">
        <f>D748+L748</f>
        <v>77000.739999999991</v>
      </c>
      <c r="AC748" s="3">
        <f t="shared" si="241"/>
        <v>13245.25</v>
      </c>
      <c r="AD748" s="38">
        <f t="shared" si="232"/>
        <v>0.17201458063909514</v>
      </c>
      <c r="AE748" s="3">
        <f>AA748-AA747</f>
        <v>0</v>
      </c>
      <c r="AF748" s="38">
        <f>(AA748)/AA747-1</f>
        <v>0</v>
      </c>
    </row>
    <row r="749" spans="1:32" x14ac:dyDescent="0.45">
      <c r="A749" s="37">
        <v>44900</v>
      </c>
      <c r="B749" s="3">
        <v>60897.82</v>
      </c>
      <c r="C749" s="3">
        <v>50825.15</v>
      </c>
      <c r="D749" s="3">
        <v>49700.74</v>
      </c>
      <c r="E749" s="3">
        <f t="shared" si="228"/>
        <v>11197.080000000002</v>
      </c>
      <c r="F749" s="38">
        <f t="shared" si="229"/>
        <v>0.22529000574236924</v>
      </c>
      <c r="G749" s="41">
        <f t="shared" si="244"/>
        <v>-444.27999999999884</v>
      </c>
      <c r="H749" s="38">
        <f t="shared" si="245"/>
        <v>-7.2426604240806158E-3</v>
      </c>
      <c r="J749" s="37">
        <v>44900</v>
      </c>
      <c r="K749" s="3">
        <v>28694.54</v>
      </c>
      <c r="L749" s="58">
        <v>27300</v>
      </c>
      <c r="M749" s="43">
        <f t="shared" si="246"/>
        <v>1394.5400000000009</v>
      </c>
      <c r="N749" s="38">
        <f t="shared" si="231"/>
        <v>5.1082051282051344E-2</v>
      </c>
      <c r="O749" s="43">
        <f t="shared" si="247"/>
        <v>-209.34999999999854</v>
      </c>
      <c r="P749" s="38">
        <f t="shared" si="248"/>
        <v>-7.2429697179168251E-3</v>
      </c>
      <c r="R749" s="37">
        <v>44900</v>
      </c>
      <c r="S749" s="103"/>
      <c r="T749" s="101"/>
      <c r="U749" s="100"/>
      <c r="V749" s="102"/>
      <c r="W749" s="100"/>
      <c r="X749" s="102"/>
      <c r="Z749" s="37">
        <v>44900</v>
      </c>
      <c r="AA749" s="3">
        <f t="shared" si="230"/>
        <v>89592.36</v>
      </c>
      <c r="AB749" s="43">
        <f>D749+L749</f>
        <v>77000.739999999991</v>
      </c>
      <c r="AC749" s="3">
        <f t="shared" si="241"/>
        <v>12591.620000000003</v>
      </c>
      <c r="AD749" s="38">
        <f t="shared" si="232"/>
        <v>0.16352596091933669</v>
      </c>
      <c r="AE749" s="3">
        <f>AA749-AA748</f>
        <v>-653.6299999999901</v>
      </c>
      <c r="AF749" s="38">
        <f>(AA749)/AA748-1</f>
        <v>-7.2427594843824661E-3</v>
      </c>
    </row>
    <row r="750" spans="1:32" x14ac:dyDescent="0.45">
      <c r="A750" s="37">
        <v>44901</v>
      </c>
      <c r="B750" s="3">
        <v>60661.41</v>
      </c>
      <c r="C750" s="3">
        <v>50825.15</v>
      </c>
      <c r="D750" s="3">
        <v>49700.74</v>
      </c>
      <c r="E750" s="3">
        <f t="shared" si="228"/>
        <v>10960.670000000006</v>
      </c>
      <c r="F750" s="38">
        <f t="shared" si="229"/>
        <v>0.22053333612336568</v>
      </c>
      <c r="G750" s="41">
        <f t="shared" si="244"/>
        <v>-236.40999999999622</v>
      </c>
      <c r="H750" s="38">
        <f t="shared" si="245"/>
        <v>-3.8820765669443924E-3</v>
      </c>
      <c r="J750" s="37">
        <v>44901</v>
      </c>
      <c r="K750" s="3">
        <v>28583.15</v>
      </c>
      <c r="L750" s="58">
        <v>27300</v>
      </c>
      <c r="M750" s="43">
        <f t="shared" si="246"/>
        <v>1283.1500000000015</v>
      </c>
      <c r="N750" s="38">
        <f t="shared" si="231"/>
        <v>4.7001831501831459E-2</v>
      </c>
      <c r="O750" s="43">
        <f t="shared" si="247"/>
        <v>-111.38999999999942</v>
      </c>
      <c r="P750" s="38">
        <f t="shared" si="248"/>
        <v>-3.8819231812045052E-3</v>
      </c>
      <c r="R750" s="37">
        <v>44901</v>
      </c>
      <c r="S750" s="103"/>
      <c r="T750" s="101"/>
      <c r="U750" s="100"/>
      <c r="V750" s="102"/>
      <c r="W750" s="100"/>
      <c r="X750" s="102"/>
      <c r="Z750" s="37">
        <v>44901</v>
      </c>
      <c r="AA750" s="3">
        <f t="shared" si="230"/>
        <v>89244.56</v>
      </c>
      <c r="AB750" s="43">
        <f>D750+L750</f>
        <v>77000.739999999991</v>
      </c>
      <c r="AC750" s="3">
        <f t="shared" si="241"/>
        <v>12243.820000000007</v>
      </c>
      <c r="AD750" s="38">
        <f t="shared" si="232"/>
        <v>0.15900912121104294</v>
      </c>
      <c r="AE750" s="3">
        <f>AA750-AA749</f>
        <v>-347.80000000000291</v>
      </c>
      <c r="AF750" s="38">
        <f>(AA750)/AA749-1</f>
        <v>-3.8820274407327382E-3</v>
      </c>
    </row>
    <row r="751" spans="1:32" x14ac:dyDescent="0.45">
      <c r="A751" s="37">
        <v>44902</v>
      </c>
      <c r="B751" s="3">
        <v>60643.86</v>
      </c>
      <c r="C751" s="3">
        <v>50825.15</v>
      </c>
      <c r="D751" s="3">
        <v>49700.74</v>
      </c>
      <c r="E751" s="3">
        <f t="shared" si="228"/>
        <v>10943.120000000003</v>
      </c>
      <c r="F751" s="38">
        <f t="shared" si="229"/>
        <v>0.22018022266871684</v>
      </c>
      <c r="G751" s="41">
        <f t="shared" si="244"/>
        <v>-17.55000000000291</v>
      </c>
      <c r="H751" s="38">
        <f t="shared" si="245"/>
        <v>-2.8931078258820353E-4</v>
      </c>
      <c r="J751" s="37">
        <v>44902</v>
      </c>
      <c r="K751" s="3">
        <v>28724.880000000001</v>
      </c>
      <c r="L751" s="57">
        <f>L750+150</f>
        <v>27450</v>
      </c>
      <c r="M751" s="43">
        <f t="shared" si="246"/>
        <v>1274.880000000001</v>
      </c>
      <c r="N751" s="38">
        <f t="shared" si="231"/>
        <v>4.6443715846994582E-2</v>
      </c>
      <c r="O751" s="50">
        <f>K751-K750-150</f>
        <v>-8.2700000000004366</v>
      </c>
      <c r="P751" s="51">
        <f>(K751-150)/K750-1</f>
        <v>-2.8933130183339539E-4</v>
      </c>
      <c r="R751" s="37">
        <v>44902</v>
      </c>
      <c r="S751" s="103"/>
      <c r="T751" s="101"/>
      <c r="U751" s="100"/>
      <c r="V751" s="102"/>
      <c r="W751" s="100"/>
      <c r="X751" s="102"/>
      <c r="Z751" s="37">
        <v>44902</v>
      </c>
      <c r="AA751" s="3">
        <f t="shared" si="230"/>
        <v>89368.74</v>
      </c>
      <c r="AB751" s="50">
        <f>AB750+150</f>
        <v>77150.739999999991</v>
      </c>
      <c r="AC751" s="3">
        <f t="shared" si="241"/>
        <v>12218.000000000004</v>
      </c>
      <c r="AD751" s="38">
        <f t="shared" si="232"/>
        <v>0.15836529889408735</v>
      </c>
      <c r="AE751" s="50">
        <f>AA751-AA750-150</f>
        <v>-25.819999999992433</v>
      </c>
      <c r="AF751" s="51">
        <f>(AA751-150)/AA750-1</f>
        <v>-2.8931735446946494E-4</v>
      </c>
    </row>
    <row r="752" spans="1:32" x14ac:dyDescent="0.45">
      <c r="A752" s="37">
        <v>44903</v>
      </c>
      <c r="B752" s="3">
        <v>60513.87</v>
      </c>
      <c r="C752" s="3">
        <v>50825.15</v>
      </c>
      <c r="D752" s="3">
        <v>49700.74</v>
      </c>
      <c r="E752" s="3">
        <f t="shared" si="228"/>
        <v>10813.130000000005</v>
      </c>
      <c r="F752" s="38">
        <f t="shared" si="229"/>
        <v>0.21756476865334418</v>
      </c>
      <c r="G752" s="41">
        <f t="shared" si="244"/>
        <v>-129.98999999999796</v>
      </c>
      <c r="H752" s="38">
        <f t="shared" si="245"/>
        <v>-2.1434981216564841E-3</v>
      </c>
      <c r="J752" s="37">
        <v>44903</v>
      </c>
      <c r="K752" s="3">
        <v>28663.31</v>
      </c>
      <c r="L752" s="58">
        <v>27450</v>
      </c>
      <c r="M752" s="43">
        <f t="shared" si="246"/>
        <v>1213.3100000000013</v>
      </c>
      <c r="N752" s="38">
        <f t="shared" si="231"/>
        <v>4.4200728597449945E-2</v>
      </c>
      <c r="O752" s="43">
        <f t="shared" si="247"/>
        <v>-61.569999999999709</v>
      </c>
      <c r="P752" s="38">
        <f t="shared" si="248"/>
        <v>-2.1434380230657135E-3</v>
      </c>
      <c r="R752" s="37">
        <v>44903</v>
      </c>
      <c r="S752" s="103"/>
      <c r="T752" s="101"/>
      <c r="U752" s="100"/>
      <c r="V752" s="102"/>
      <c r="W752" s="100"/>
      <c r="X752" s="102"/>
      <c r="Z752" s="37">
        <v>44903</v>
      </c>
      <c r="AA752" s="3">
        <f t="shared" si="230"/>
        <v>89177.180000000008</v>
      </c>
      <c r="AB752" s="43">
        <f>D752+L752</f>
        <v>77150.739999999991</v>
      </c>
      <c r="AC752" s="3">
        <f t="shared" si="241"/>
        <v>12026.440000000006</v>
      </c>
      <c r="AD752" s="38">
        <f t="shared" si="232"/>
        <v>0.15588236742771389</v>
      </c>
      <c r="AE752" s="3">
        <f>AA752-AA751</f>
        <v>-191.55999999999767</v>
      </c>
      <c r="AF752" s="38">
        <f>(AA752)/AA751-1</f>
        <v>-2.1434788047811626E-3</v>
      </c>
    </row>
    <row r="753" spans="1:32" x14ac:dyDescent="0.45">
      <c r="A753" s="37">
        <v>44904</v>
      </c>
      <c r="B753" s="3">
        <v>60513.87</v>
      </c>
      <c r="C753" s="3">
        <v>50825.15</v>
      </c>
      <c r="D753" s="3">
        <v>49700.74</v>
      </c>
      <c r="E753" s="3">
        <f t="shared" si="228"/>
        <v>10813.130000000005</v>
      </c>
      <c r="F753" s="38">
        <f t="shared" si="229"/>
        <v>0.21756476865334418</v>
      </c>
      <c r="G753" s="41">
        <f t="shared" si="244"/>
        <v>0</v>
      </c>
      <c r="H753" s="38">
        <f t="shared" si="245"/>
        <v>0</v>
      </c>
      <c r="J753" s="37">
        <v>44904</v>
      </c>
      <c r="K753" s="3">
        <v>28663.31</v>
      </c>
      <c r="L753" s="58">
        <v>27450</v>
      </c>
      <c r="M753" s="43">
        <f t="shared" si="246"/>
        <v>1213.3100000000013</v>
      </c>
      <c r="N753" s="38">
        <f t="shared" si="231"/>
        <v>4.4200728597449945E-2</v>
      </c>
      <c r="O753" s="43">
        <f t="shared" si="247"/>
        <v>0</v>
      </c>
      <c r="P753" s="38">
        <f t="shared" si="248"/>
        <v>0</v>
      </c>
      <c r="R753" s="37">
        <v>44904</v>
      </c>
      <c r="S753" s="103"/>
      <c r="T753" s="101"/>
      <c r="U753" s="100"/>
      <c r="V753" s="102"/>
      <c r="W753" s="100"/>
      <c r="X753" s="102"/>
      <c r="Z753" s="37">
        <v>44904</v>
      </c>
      <c r="AA753" s="3">
        <f t="shared" si="230"/>
        <v>89177.180000000008</v>
      </c>
      <c r="AB753" s="43">
        <f>D753+L753</f>
        <v>77150.739999999991</v>
      </c>
      <c r="AC753" s="3">
        <f t="shared" si="241"/>
        <v>12026.440000000006</v>
      </c>
      <c r="AD753" s="38">
        <f t="shared" si="232"/>
        <v>0.15588236742771389</v>
      </c>
      <c r="AE753" s="3">
        <f>AA753-AA752</f>
        <v>0</v>
      </c>
      <c r="AF753" s="38">
        <f>(AA753)/AA752-1</f>
        <v>0</v>
      </c>
    </row>
    <row r="754" spans="1:32" x14ac:dyDescent="0.45">
      <c r="A754" s="37">
        <v>44907</v>
      </c>
      <c r="B754" s="3">
        <v>60597.24</v>
      </c>
      <c r="C754" s="3">
        <v>50825.15</v>
      </c>
      <c r="D754" s="3">
        <v>49700.74</v>
      </c>
      <c r="E754" s="3">
        <f t="shared" si="228"/>
        <v>10896.5</v>
      </c>
      <c r="F754" s="38">
        <f t="shared" si="229"/>
        <v>0.21924220846611142</v>
      </c>
      <c r="G754" s="41">
        <f t="shared" si="244"/>
        <v>83.369999999995343</v>
      </c>
      <c r="H754" s="38">
        <f t="shared" si="245"/>
        <v>1.3777006825046456E-3</v>
      </c>
      <c r="J754" s="37">
        <v>44907</v>
      </c>
      <c r="K754" s="3">
        <v>28702.799999999999</v>
      </c>
      <c r="L754" s="58">
        <v>27450</v>
      </c>
      <c r="M754" s="43">
        <f t="shared" si="246"/>
        <v>1252.7999999999993</v>
      </c>
      <c r="N754" s="38">
        <f t="shared" si="231"/>
        <v>4.5639344262295101E-2</v>
      </c>
      <c r="O754" s="43">
        <f t="shared" si="247"/>
        <v>39.489999999997963</v>
      </c>
      <c r="P754" s="38">
        <f t="shared" si="248"/>
        <v>1.3777194608717291E-3</v>
      </c>
      <c r="R754" s="37">
        <v>44907</v>
      </c>
      <c r="S754" s="103"/>
      <c r="T754" s="101"/>
      <c r="U754" s="100"/>
      <c r="V754" s="102"/>
      <c r="W754" s="100"/>
      <c r="X754" s="102"/>
      <c r="Z754" s="37">
        <v>44907</v>
      </c>
      <c r="AA754" s="3">
        <f t="shared" si="230"/>
        <v>89300.04</v>
      </c>
      <c r="AB754" s="43">
        <f>D754+L754</f>
        <v>77150.739999999991</v>
      </c>
      <c r="AC754" s="3">
        <f t="shared" si="241"/>
        <v>12149.3</v>
      </c>
      <c r="AD754" s="38">
        <f t="shared" si="232"/>
        <v>0.15747483433081788</v>
      </c>
      <c r="AE754" s="3">
        <f>AA754-AA753</f>
        <v>122.85999999998603</v>
      </c>
      <c r="AF754" s="38">
        <f>(AA754)/AA753-1</f>
        <v>1.3777067182432212E-3</v>
      </c>
    </row>
    <row r="755" spans="1:32" x14ac:dyDescent="0.45">
      <c r="A755" s="37">
        <v>44908</v>
      </c>
      <c r="B755" s="3">
        <v>60787.57</v>
      </c>
      <c r="C755" s="3">
        <v>50825.15</v>
      </c>
      <c r="D755" s="3">
        <v>49700.74</v>
      </c>
      <c r="E755" s="3">
        <f t="shared" si="228"/>
        <v>11086.830000000002</v>
      </c>
      <c r="F755" s="38">
        <f t="shared" si="229"/>
        <v>0.22307172891188354</v>
      </c>
      <c r="G755" s="41">
        <f t="shared" si="244"/>
        <v>190.33000000000175</v>
      </c>
      <c r="H755" s="38">
        <f t="shared" si="245"/>
        <v>3.1409021268955506E-3</v>
      </c>
      <c r="J755" s="37">
        <v>44908</v>
      </c>
      <c r="K755" s="3">
        <v>28792.95</v>
      </c>
      <c r="L755" s="58">
        <v>27450</v>
      </c>
      <c r="M755" s="43">
        <f t="shared" si="246"/>
        <v>1342.9500000000007</v>
      </c>
      <c r="N755" s="38">
        <f t="shared" si="231"/>
        <v>4.8923497267759686E-2</v>
      </c>
      <c r="O755" s="43">
        <f t="shared" si="247"/>
        <v>90.150000000001455</v>
      </c>
      <c r="P755" s="38">
        <f t="shared" si="248"/>
        <v>3.1408085622308679E-3</v>
      </c>
      <c r="R755" s="37">
        <v>44908</v>
      </c>
      <c r="S755" s="103"/>
      <c r="T755" s="101"/>
      <c r="U755" s="100"/>
      <c r="V755" s="102"/>
      <c r="W755" s="100"/>
      <c r="X755" s="102"/>
      <c r="Z755" s="37">
        <v>44908</v>
      </c>
      <c r="AA755" s="3">
        <f t="shared" si="230"/>
        <v>89580.52</v>
      </c>
      <c r="AB755" s="43">
        <f>D755+L755</f>
        <v>77150.739999999991</v>
      </c>
      <c r="AC755" s="3">
        <f t="shared" si="241"/>
        <v>12429.780000000002</v>
      </c>
      <c r="AD755" s="38">
        <f t="shared" si="232"/>
        <v>0.16111031469043602</v>
      </c>
      <c r="AE755" s="3">
        <f>AA755-AA754</f>
        <v>280.48000000001048</v>
      </c>
      <c r="AF755" s="38">
        <f>(AA755)/AA754-1</f>
        <v>3.1408720533609991E-3</v>
      </c>
    </row>
    <row r="756" spans="1:32" x14ac:dyDescent="0.45">
      <c r="A756" s="37">
        <v>44909</v>
      </c>
      <c r="B756" s="3">
        <v>60636.18</v>
      </c>
      <c r="C756" s="3">
        <v>50825.15</v>
      </c>
      <c r="D756" s="3">
        <v>49700.74</v>
      </c>
      <c r="E756" s="3">
        <f t="shared" si="228"/>
        <v>10935.440000000002</v>
      </c>
      <c r="F756" s="38">
        <f t="shared" si="229"/>
        <v>0.2200256978065116</v>
      </c>
      <c r="G756" s="41">
        <f t="shared" si="244"/>
        <v>-151.38999999999942</v>
      </c>
      <c r="H756" s="38">
        <f t="shared" si="245"/>
        <v>-2.4904762601959396E-3</v>
      </c>
      <c r="J756" s="37">
        <v>44909</v>
      </c>
      <c r="K756" s="3">
        <v>28871.24</v>
      </c>
      <c r="L756" s="57">
        <f>L755+150</f>
        <v>27600</v>
      </c>
      <c r="M756" s="43">
        <f t="shared" si="246"/>
        <v>1271.2400000000016</v>
      </c>
      <c r="N756" s="38">
        <f t="shared" si="231"/>
        <v>4.6059420289855213E-2</v>
      </c>
      <c r="O756" s="50">
        <f>K756-K755-150</f>
        <v>-71.709999999999127</v>
      </c>
      <c r="P756" s="51">
        <f>(K756-150)/K755-1</f>
        <v>-2.4905402190465997E-3</v>
      </c>
      <c r="R756" s="37">
        <v>44909</v>
      </c>
      <c r="S756" s="103"/>
      <c r="T756" s="101"/>
      <c r="U756" s="100"/>
      <c r="V756" s="102"/>
      <c r="W756" s="100"/>
      <c r="X756" s="102"/>
      <c r="Z756" s="37">
        <v>44909</v>
      </c>
      <c r="AA756" s="3">
        <f t="shared" si="230"/>
        <v>89507.42</v>
      </c>
      <c r="AB756" s="50">
        <f>AB755+150</f>
        <v>77300.739999999991</v>
      </c>
      <c r="AC756" s="3">
        <f t="shared" si="241"/>
        <v>12206.680000000004</v>
      </c>
      <c r="AD756" s="38">
        <f t="shared" si="232"/>
        <v>0.157911554274901</v>
      </c>
      <c r="AE756" s="50">
        <f>AA756-AA755-150</f>
        <v>-223.10000000000582</v>
      </c>
      <c r="AF756" s="51">
        <f>(AA756-150)/AA755-1</f>
        <v>-2.4904968178349751E-3</v>
      </c>
    </row>
    <row r="757" spans="1:32" x14ac:dyDescent="0.45">
      <c r="A757" s="37">
        <v>44910</v>
      </c>
      <c r="B757" s="3">
        <v>60321.23</v>
      </c>
      <c r="C757" s="47">
        <f>C756+250</f>
        <v>51075.15</v>
      </c>
      <c r="D757" s="47">
        <f>D756+250</f>
        <v>49950.74</v>
      </c>
      <c r="E757" s="47">
        <f t="shared" si="228"/>
        <v>10370.490000000005</v>
      </c>
      <c r="F757" s="38">
        <f t="shared" si="229"/>
        <v>0.20761434164939319</v>
      </c>
      <c r="G757" s="49">
        <f>B757-B756-250</f>
        <v>-564.94999999999709</v>
      </c>
      <c r="H757" s="48">
        <f>(B757-250)/B756-1</f>
        <v>-9.317044708291311E-3</v>
      </c>
      <c r="J757" s="37">
        <v>44910</v>
      </c>
      <c r="K757" s="3">
        <v>28602.25</v>
      </c>
      <c r="L757" s="58">
        <v>27600</v>
      </c>
      <c r="M757" s="43">
        <f t="shared" si="246"/>
        <v>1002.25</v>
      </c>
      <c r="N757" s="38">
        <f t="shared" si="231"/>
        <v>3.6313405797101517E-2</v>
      </c>
      <c r="O757" s="43">
        <f t="shared" si="247"/>
        <v>-268.9900000000016</v>
      </c>
      <c r="P757" s="38">
        <f t="shared" si="248"/>
        <v>-9.3168842072596236E-3</v>
      </c>
      <c r="R757" s="37">
        <v>44910</v>
      </c>
      <c r="S757" s="103"/>
      <c r="T757" s="101"/>
      <c r="U757" s="100"/>
      <c r="V757" s="102"/>
      <c r="W757" s="100"/>
      <c r="X757" s="102"/>
      <c r="Z757" s="37">
        <v>44910</v>
      </c>
      <c r="AA757" s="3">
        <f t="shared" si="230"/>
        <v>88923.48000000001</v>
      </c>
      <c r="AB757" s="91">
        <f>D757+L757</f>
        <v>77550.739999999991</v>
      </c>
      <c r="AC757" s="3">
        <f t="shared" si="241"/>
        <v>11372.740000000005</v>
      </c>
      <c r="AD757" s="38">
        <f t="shared" si="232"/>
        <v>0.14664901972566624</v>
      </c>
      <c r="AE757" s="47">
        <f>AA757-AA756-250</f>
        <v>-833.93999999998778</v>
      </c>
      <c r="AF757" s="48">
        <f>(AA757-250)/AA756-1</f>
        <v>-9.3169929375686023E-3</v>
      </c>
    </row>
    <row r="758" spans="1:32" x14ac:dyDescent="0.45">
      <c r="A758" s="37">
        <v>44911</v>
      </c>
      <c r="B758" s="3">
        <v>60321.23</v>
      </c>
      <c r="C758" s="3">
        <v>51075.15</v>
      </c>
      <c r="D758" s="3">
        <v>49950.74</v>
      </c>
      <c r="E758" s="3">
        <f t="shared" si="228"/>
        <v>10370.490000000005</v>
      </c>
      <c r="F758" s="38">
        <f t="shared" si="229"/>
        <v>0.20761434164939319</v>
      </c>
      <c r="G758" s="41">
        <f t="shared" ref="G758:G769" si="249">B758-B757</f>
        <v>0</v>
      </c>
      <c r="H758" s="38">
        <f t="shared" ref="H758:H769" si="250">(B758)/B757-1</f>
        <v>0</v>
      </c>
      <c r="J758" s="37">
        <v>44911</v>
      </c>
      <c r="K758" s="3">
        <v>28602.25</v>
      </c>
      <c r="L758" s="58">
        <v>27600</v>
      </c>
      <c r="M758" s="43">
        <f t="shared" si="246"/>
        <v>1002.25</v>
      </c>
      <c r="N758" s="38">
        <f t="shared" si="231"/>
        <v>3.6313405797101517E-2</v>
      </c>
      <c r="O758" s="43">
        <f t="shared" si="247"/>
        <v>0</v>
      </c>
      <c r="P758" s="38">
        <f t="shared" si="248"/>
        <v>0</v>
      </c>
      <c r="R758" s="37">
        <v>44911</v>
      </c>
      <c r="S758" s="103"/>
      <c r="T758" s="101"/>
      <c r="U758" s="100"/>
      <c r="V758" s="102"/>
      <c r="W758" s="100"/>
      <c r="X758" s="102"/>
      <c r="Z758" s="37">
        <v>44911</v>
      </c>
      <c r="AA758" s="3">
        <f t="shared" si="230"/>
        <v>88923.48000000001</v>
      </c>
      <c r="AB758" s="43">
        <f>D758+L758</f>
        <v>77550.739999999991</v>
      </c>
      <c r="AC758" s="3">
        <f t="shared" si="241"/>
        <v>11372.740000000005</v>
      </c>
      <c r="AD758" s="38">
        <f t="shared" si="232"/>
        <v>0.14664901972566624</v>
      </c>
      <c r="AE758" s="3">
        <f>AA758-AA757</f>
        <v>0</v>
      </c>
      <c r="AF758" s="38">
        <f>(AA758)/AA757-1</f>
        <v>0</v>
      </c>
    </row>
    <row r="759" spans="1:32" x14ac:dyDescent="0.45">
      <c r="A759" s="37">
        <v>44914</v>
      </c>
      <c r="B759" s="3">
        <v>59431.16</v>
      </c>
      <c r="C759" s="3">
        <v>51075.15</v>
      </c>
      <c r="D759" s="3">
        <v>49950.74</v>
      </c>
      <c r="E759" s="3">
        <f t="shared" si="228"/>
        <v>9480.4200000000055</v>
      </c>
      <c r="F759" s="38">
        <f t="shared" si="229"/>
        <v>0.18979538641469595</v>
      </c>
      <c r="G759" s="41">
        <f t="shared" si="249"/>
        <v>-890.06999999999971</v>
      </c>
      <c r="H759" s="38">
        <f t="shared" si="250"/>
        <v>-1.47555015041968E-2</v>
      </c>
      <c r="J759" s="37">
        <v>44914</v>
      </c>
      <c r="K759" s="3">
        <v>28180.21</v>
      </c>
      <c r="L759" s="58">
        <v>27600</v>
      </c>
      <c r="M759" s="43">
        <f t="shared" si="246"/>
        <v>580.20999999999913</v>
      </c>
      <c r="N759" s="38">
        <f t="shared" si="231"/>
        <v>2.1022101449275299E-2</v>
      </c>
      <c r="O759" s="43">
        <f t="shared" si="247"/>
        <v>-422.04000000000087</v>
      </c>
      <c r="P759" s="38">
        <f t="shared" si="248"/>
        <v>-1.4755482523228114E-2</v>
      </c>
      <c r="R759" s="37">
        <v>44914</v>
      </c>
      <c r="S759" s="103"/>
      <c r="T759" s="101"/>
      <c r="U759" s="100"/>
      <c r="V759" s="102"/>
      <c r="W759" s="100"/>
      <c r="X759" s="102"/>
      <c r="Z759" s="37">
        <v>44914</v>
      </c>
      <c r="AA759" s="3">
        <f t="shared" si="230"/>
        <v>87611.37</v>
      </c>
      <c r="AB759" s="43">
        <f>D759+L759</f>
        <v>77550.739999999991</v>
      </c>
      <c r="AC759" s="3">
        <f t="shared" si="241"/>
        <v>10060.630000000005</v>
      </c>
      <c r="AD759" s="38">
        <f t="shared" si="232"/>
        <v>0.12972964539087584</v>
      </c>
      <c r="AE759" s="3">
        <f>AA759-AA758</f>
        <v>-1312.1100000000151</v>
      </c>
      <c r="AF759" s="38">
        <f>(AA759)/AA758-1</f>
        <v>-1.4755495398965701E-2</v>
      </c>
    </row>
    <row r="760" spans="1:32" x14ac:dyDescent="0.45">
      <c r="A760" s="37">
        <v>44915</v>
      </c>
      <c r="B760" s="3">
        <v>59399.21</v>
      </c>
      <c r="C760" s="3">
        <v>51075.15</v>
      </c>
      <c r="D760" s="3">
        <v>49950.74</v>
      </c>
      <c r="E760" s="3">
        <f t="shared" si="228"/>
        <v>9448.4700000000012</v>
      </c>
      <c r="F760" s="38">
        <f t="shared" si="229"/>
        <v>0.18915575625105863</v>
      </c>
      <c r="G760" s="41">
        <f t="shared" si="249"/>
        <v>-31.950000000004366</v>
      </c>
      <c r="H760" s="38">
        <f t="shared" si="250"/>
        <v>-5.3759677583287147E-4</v>
      </c>
      <c r="J760" s="37">
        <v>44915</v>
      </c>
      <c r="K760" s="3">
        <v>28165.06</v>
      </c>
      <c r="L760" s="58">
        <v>27600</v>
      </c>
      <c r="M760" s="43">
        <f t="shared" si="246"/>
        <v>565.06000000000131</v>
      </c>
      <c r="N760" s="38">
        <f t="shared" si="231"/>
        <v>2.0473188405797149E-2</v>
      </c>
      <c r="O760" s="43">
        <f t="shared" si="247"/>
        <v>-15.149999999997817</v>
      </c>
      <c r="P760" s="38">
        <f t="shared" si="248"/>
        <v>-5.3761132369123388E-4</v>
      </c>
      <c r="R760" s="37">
        <v>44915</v>
      </c>
      <c r="S760" s="103"/>
      <c r="T760" s="101"/>
      <c r="U760" s="100"/>
      <c r="V760" s="102"/>
      <c r="W760" s="100"/>
      <c r="X760" s="102"/>
      <c r="Z760" s="37">
        <v>44915</v>
      </c>
      <c r="AA760" s="3">
        <f t="shared" si="230"/>
        <v>87564.27</v>
      </c>
      <c r="AB760" s="43">
        <f>D760+L760</f>
        <v>77550.739999999991</v>
      </c>
      <c r="AC760" s="3">
        <f t="shared" si="241"/>
        <v>10013.530000000002</v>
      </c>
      <c r="AD760" s="38">
        <f t="shared" si="232"/>
        <v>0.12912230108958367</v>
      </c>
      <c r="AE760" s="3">
        <f>AA760-AA759</f>
        <v>-47.099999999991269</v>
      </c>
      <c r="AF760" s="38">
        <f>(AA760)/AA759-1</f>
        <v>-5.3760145515346913E-4</v>
      </c>
    </row>
    <row r="761" spans="1:32" x14ac:dyDescent="0.45">
      <c r="A761" s="37">
        <v>44916</v>
      </c>
      <c r="B761" s="3">
        <v>59882.25</v>
      </c>
      <c r="C761" s="3">
        <v>51075.15</v>
      </c>
      <c r="D761" s="3">
        <v>49950.74</v>
      </c>
      <c r="E761" s="3">
        <f t="shared" si="228"/>
        <v>9931.510000000002</v>
      </c>
      <c r="F761" s="38">
        <f t="shared" si="229"/>
        <v>0.19882608345742225</v>
      </c>
      <c r="G761" s="41">
        <f t="shared" si="249"/>
        <v>483.04000000000087</v>
      </c>
      <c r="H761" s="38">
        <f t="shared" si="250"/>
        <v>8.1320946861078713E-3</v>
      </c>
      <c r="J761" s="37">
        <v>44916</v>
      </c>
      <c r="K761" s="3">
        <v>28544.1</v>
      </c>
      <c r="L761" s="57">
        <f>L760+150</f>
        <v>27750</v>
      </c>
      <c r="M761" s="43">
        <f>K761-L761</f>
        <v>794.09999999999854</v>
      </c>
      <c r="N761" s="38">
        <f t="shared" si="231"/>
        <v>2.8616216216216239E-2</v>
      </c>
      <c r="O761" s="50">
        <f>K761-K760-150</f>
        <v>229.03999999999724</v>
      </c>
      <c r="P761" s="51">
        <f>(K761-150)/K760-1</f>
        <v>8.1320614974722538E-3</v>
      </c>
      <c r="R761" s="37">
        <v>44916</v>
      </c>
      <c r="S761" s="103"/>
      <c r="T761" s="101"/>
      <c r="U761" s="100"/>
      <c r="V761" s="102"/>
      <c r="W761" s="100"/>
      <c r="X761" s="102"/>
      <c r="Z761" s="37">
        <v>44916</v>
      </c>
      <c r="AA761" s="3">
        <f t="shared" si="230"/>
        <v>88426.35</v>
      </c>
      <c r="AB761" s="50">
        <f>AB760+150</f>
        <v>77700.739999999991</v>
      </c>
      <c r="AC761" s="3">
        <f t="shared" si="241"/>
        <v>10725.61</v>
      </c>
      <c r="AD761" s="38">
        <f t="shared" si="232"/>
        <v>0.13803742409660469</v>
      </c>
      <c r="AE761" s="50">
        <f>AA761-AA760-150</f>
        <v>712.08000000000175</v>
      </c>
      <c r="AF761" s="51">
        <f>(AA761-150)/AA760-1</f>
        <v>8.1320840109784243E-3</v>
      </c>
    </row>
    <row r="762" spans="1:32" x14ac:dyDescent="0.45">
      <c r="A762" s="37">
        <v>44917</v>
      </c>
      <c r="B762" s="3">
        <v>59585.93</v>
      </c>
      <c r="C762" s="3">
        <v>51075.15</v>
      </c>
      <c r="D762" s="3">
        <v>49950.74</v>
      </c>
      <c r="E762" s="3">
        <f t="shared" si="228"/>
        <v>9635.1900000000023</v>
      </c>
      <c r="F762" s="38">
        <f t="shared" si="229"/>
        <v>0.19289383901019286</v>
      </c>
      <c r="G762" s="41">
        <f t="shared" si="249"/>
        <v>-296.31999999999971</v>
      </c>
      <c r="H762" s="38">
        <f t="shared" si="250"/>
        <v>-4.9483778582134486E-3</v>
      </c>
      <c r="J762" s="37">
        <v>44917</v>
      </c>
      <c r="K762" s="3">
        <v>28402.86</v>
      </c>
      <c r="L762" s="58">
        <v>27750</v>
      </c>
      <c r="M762" s="43">
        <f t="shared" si="246"/>
        <v>652.86000000000058</v>
      </c>
      <c r="N762" s="38">
        <f t="shared" si="231"/>
        <v>2.3526486486486586E-2</v>
      </c>
      <c r="O762" s="43">
        <f t="shared" si="247"/>
        <v>-141.23999999999796</v>
      </c>
      <c r="P762" s="38">
        <f t="shared" si="248"/>
        <v>-4.9481328891083365E-3</v>
      </c>
      <c r="R762" s="37">
        <v>44917</v>
      </c>
      <c r="S762" s="103"/>
      <c r="T762" s="101"/>
      <c r="U762" s="100"/>
      <c r="V762" s="102"/>
      <c r="W762" s="100"/>
      <c r="X762" s="102"/>
      <c r="Z762" s="37">
        <v>44917</v>
      </c>
      <c r="AA762" s="3">
        <f t="shared" si="230"/>
        <v>87988.790000000008</v>
      </c>
      <c r="AB762" s="43">
        <f>D762+L762</f>
        <v>77700.739999999991</v>
      </c>
      <c r="AC762" s="3">
        <f t="shared" si="241"/>
        <v>10288.050000000003</v>
      </c>
      <c r="AD762" s="38">
        <f t="shared" si="232"/>
        <v>0.13240607489709899</v>
      </c>
      <c r="AE762" s="3">
        <f>AA762-AA761</f>
        <v>-437.55999999999767</v>
      </c>
      <c r="AF762" s="38">
        <f>(AA762)/AA761-1</f>
        <v>-4.9482987819806645E-3</v>
      </c>
    </row>
    <row r="763" spans="1:32" x14ac:dyDescent="0.45">
      <c r="A763" s="37">
        <v>44918</v>
      </c>
      <c r="B763" s="3">
        <v>59585.93</v>
      </c>
      <c r="C763" s="3">
        <v>51075.15</v>
      </c>
      <c r="D763" s="3">
        <v>49950.74</v>
      </c>
      <c r="E763" s="3">
        <f t="shared" si="228"/>
        <v>9635.1900000000023</v>
      </c>
      <c r="F763" s="38">
        <f t="shared" si="229"/>
        <v>0.19289383901019286</v>
      </c>
      <c r="G763" s="41">
        <f t="shared" si="249"/>
        <v>0</v>
      </c>
      <c r="H763" s="38">
        <f t="shared" si="250"/>
        <v>0</v>
      </c>
      <c r="J763" s="37">
        <v>44918</v>
      </c>
      <c r="K763" s="3">
        <v>28402.86</v>
      </c>
      <c r="L763" s="58">
        <v>27750</v>
      </c>
      <c r="M763" s="43">
        <f t="shared" si="246"/>
        <v>652.86000000000058</v>
      </c>
      <c r="N763" s="38">
        <f t="shared" si="231"/>
        <v>2.3526486486486586E-2</v>
      </c>
      <c r="O763" s="43">
        <f t="shared" si="247"/>
        <v>0</v>
      </c>
      <c r="P763" s="38">
        <f t="shared" si="248"/>
        <v>0</v>
      </c>
      <c r="R763" s="37">
        <v>44918</v>
      </c>
      <c r="S763" s="103"/>
      <c r="T763" s="101"/>
      <c r="U763" s="100"/>
      <c r="V763" s="102"/>
      <c r="W763" s="100"/>
      <c r="X763" s="102"/>
      <c r="Z763" s="37">
        <v>44918</v>
      </c>
      <c r="AA763" s="3">
        <f t="shared" si="230"/>
        <v>87988.790000000008</v>
      </c>
      <c r="AB763" s="43">
        <f>D763+L763</f>
        <v>77700.739999999991</v>
      </c>
      <c r="AC763" s="3">
        <f t="shared" si="241"/>
        <v>10288.050000000003</v>
      </c>
      <c r="AD763" s="38">
        <f t="shared" si="232"/>
        <v>0.13240607489709899</v>
      </c>
      <c r="AE763" s="3">
        <f>AA763-AA762</f>
        <v>0</v>
      </c>
      <c r="AF763" s="38">
        <f>(AA763)/AA762-1</f>
        <v>0</v>
      </c>
    </row>
    <row r="764" spans="1:32" x14ac:dyDescent="0.45">
      <c r="A764" s="37">
        <v>44921</v>
      </c>
      <c r="B764" s="3">
        <v>59585.93</v>
      </c>
      <c r="C764" s="3">
        <v>51075.15</v>
      </c>
      <c r="D764" s="3">
        <v>49950.74</v>
      </c>
      <c r="E764" s="3">
        <f t="shared" si="228"/>
        <v>9635.1900000000023</v>
      </c>
      <c r="F764" s="38">
        <f t="shared" si="229"/>
        <v>0.19289383901019286</v>
      </c>
      <c r="G764" s="41">
        <f t="shared" si="249"/>
        <v>0</v>
      </c>
      <c r="H764" s="38">
        <f t="shared" si="250"/>
        <v>0</v>
      </c>
      <c r="J764" s="37">
        <v>44921</v>
      </c>
      <c r="K764" s="3">
        <v>28402.86</v>
      </c>
      <c r="L764" s="58">
        <v>27750</v>
      </c>
      <c r="M764" s="43">
        <f t="shared" si="246"/>
        <v>652.86000000000058</v>
      </c>
      <c r="N764" s="38">
        <f t="shared" si="231"/>
        <v>2.3526486486486586E-2</v>
      </c>
      <c r="O764" s="43">
        <f t="shared" si="247"/>
        <v>0</v>
      </c>
      <c r="P764" s="38">
        <f t="shared" si="248"/>
        <v>0</v>
      </c>
      <c r="R764" s="37">
        <v>44921</v>
      </c>
      <c r="S764" s="103"/>
      <c r="T764" s="101"/>
      <c r="U764" s="100"/>
      <c r="V764" s="102"/>
      <c r="W764" s="100"/>
      <c r="X764" s="102"/>
      <c r="Z764" s="37">
        <v>44921</v>
      </c>
      <c r="AA764" s="3">
        <f t="shared" si="230"/>
        <v>87988.790000000008</v>
      </c>
      <c r="AB764" s="43">
        <f>D764+L764</f>
        <v>77700.739999999991</v>
      </c>
      <c r="AC764" s="3">
        <f t="shared" si="241"/>
        <v>10288.050000000003</v>
      </c>
      <c r="AD764" s="38">
        <f t="shared" si="232"/>
        <v>0.13240607489709899</v>
      </c>
      <c r="AE764" s="3">
        <f>AA764-AA763</f>
        <v>0</v>
      </c>
      <c r="AF764" s="38">
        <f>(AA764)/AA763-1</f>
        <v>0</v>
      </c>
    </row>
    <row r="765" spans="1:32" x14ac:dyDescent="0.45">
      <c r="A765" s="37">
        <v>44922</v>
      </c>
      <c r="B765" s="3">
        <v>59002.17</v>
      </c>
      <c r="C765" s="3">
        <v>51075.15</v>
      </c>
      <c r="D765" s="3">
        <v>49950.74</v>
      </c>
      <c r="E765" s="3">
        <f t="shared" si="228"/>
        <v>9051.43</v>
      </c>
      <c r="F765" s="38">
        <f t="shared" si="229"/>
        <v>0.18120712525980598</v>
      </c>
      <c r="G765" s="41">
        <f t="shared" si="249"/>
        <v>-583.76000000000204</v>
      </c>
      <c r="H765" s="38">
        <f t="shared" si="250"/>
        <v>-9.7969436744547167E-3</v>
      </c>
      <c r="J765" s="37">
        <v>44922</v>
      </c>
      <c r="K765" s="3">
        <v>28274.59</v>
      </c>
      <c r="L765" s="57">
        <f>L764+150</f>
        <v>27900</v>
      </c>
      <c r="M765" s="43">
        <f>K765-L765</f>
        <v>374.59000000000015</v>
      </c>
      <c r="N765" s="38">
        <f t="shared" si="231"/>
        <v>1.3426164874551949E-2</v>
      </c>
      <c r="O765" s="50">
        <f>K765-K764-150</f>
        <v>-278.27000000000044</v>
      </c>
      <c r="P765" s="51">
        <f>(K765-150)/K764-1</f>
        <v>-9.7972528118647206E-3</v>
      </c>
      <c r="R765" s="37">
        <v>44922</v>
      </c>
      <c r="S765" s="103"/>
      <c r="T765" s="101"/>
      <c r="U765" s="100"/>
      <c r="V765" s="102"/>
      <c r="W765" s="100"/>
      <c r="X765" s="102"/>
      <c r="Z765" s="37">
        <v>44922</v>
      </c>
      <c r="AA765" s="3">
        <f t="shared" si="230"/>
        <v>87276.76</v>
      </c>
      <c r="AB765" s="50">
        <f>AB764+150</f>
        <v>77850.739999999991</v>
      </c>
      <c r="AC765" s="3">
        <f t="shared" si="241"/>
        <v>9426.02</v>
      </c>
      <c r="AD765" s="38">
        <f t="shared" si="232"/>
        <v>0.12107810407454056</v>
      </c>
      <c r="AE765" s="50">
        <f>AA765-AA764-150</f>
        <v>-862.03000000001339</v>
      </c>
      <c r="AF765" s="51">
        <f>(AA765-150)/AA764-1</f>
        <v>-9.797043464286892E-3</v>
      </c>
    </row>
    <row r="766" spans="1:32" x14ac:dyDescent="0.45">
      <c r="A766" s="37">
        <v>44923</v>
      </c>
      <c r="B766" s="3">
        <v>59002.17</v>
      </c>
      <c r="C766" s="3">
        <v>51075.15</v>
      </c>
      <c r="D766" s="3">
        <v>49950.74</v>
      </c>
      <c r="E766" s="3">
        <f t="shared" si="228"/>
        <v>9051.43</v>
      </c>
      <c r="F766" s="38">
        <f t="shared" si="229"/>
        <v>0.18120712525980598</v>
      </c>
      <c r="G766" s="41">
        <f t="shared" si="249"/>
        <v>0</v>
      </c>
      <c r="H766" s="38">
        <f t="shared" si="250"/>
        <v>0</v>
      </c>
      <c r="J766" s="37">
        <v>44923</v>
      </c>
      <c r="K766" s="3">
        <v>28274.59</v>
      </c>
      <c r="L766" s="58">
        <v>27900</v>
      </c>
      <c r="M766" s="43">
        <f>K766-L766</f>
        <v>374.59000000000015</v>
      </c>
      <c r="N766" s="38">
        <f t="shared" si="231"/>
        <v>1.3426164874551949E-2</v>
      </c>
      <c r="O766" s="43">
        <f>K766-K765</f>
        <v>0</v>
      </c>
      <c r="P766" s="38">
        <f>K766/K765-1</f>
        <v>0</v>
      </c>
      <c r="R766" s="37">
        <v>44923</v>
      </c>
      <c r="S766" s="103"/>
      <c r="T766" s="101"/>
      <c r="U766" s="100"/>
      <c r="V766" s="102"/>
      <c r="W766" s="100"/>
      <c r="X766" s="102"/>
      <c r="Z766" s="37">
        <v>44923</v>
      </c>
      <c r="AA766" s="3">
        <f t="shared" si="230"/>
        <v>87276.76</v>
      </c>
      <c r="AB766" s="43">
        <f>D766+L766</f>
        <v>77850.739999999991</v>
      </c>
      <c r="AC766" s="3">
        <f t="shared" si="241"/>
        <v>9426.02</v>
      </c>
      <c r="AD766" s="38">
        <f t="shared" si="232"/>
        <v>0.12107810407454056</v>
      </c>
      <c r="AE766" s="3">
        <f>AA766-AA765</f>
        <v>0</v>
      </c>
      <c r="AF766" s="38">
        <f>(AA766)/AA765-1</f>
        <v>0</v>
      </c>
    </row>
    <row r="767" spans="1:32" x14ac:dyDescent="0.45">
      <c r="A767" s="37">
        <v>44924</v>
      </c>
      <c r="B767" s="3">
        <v>59402.6</v>
      </c>
      <c r="C767" s="3">
        <v>51075.15</v>
      </c>
      <c r="D767" s="3">
        <v>49950.74</v>
      </c>
      <c r="E767" s="3">
        <f t="shared" si="228"/>
        <v>9451.86</v>
      </c>
      <c r="F767" s="38">
        <f t="shared" si="229"/>
        <v>0.18922362311349139</v>
      </c>
      <c r="G767" s="41">
        <f t="shared" si="249"/>
        <v>400.43000000000029</v>
      </c>
      <c r="H767" s="38">
        <f t="shared" si="250"/>
        <v>6.7866995400338581E-3</v>
      </c>
      <c r="J767" s="37">
        <v>44924</v>
      </c>
      <c r="K767" s="3">
        <v>28466.49</v>
      </c>
      <c r="L767" s="58">
        <v>27900</v>
      </c>
      <c r="M767" s="43">
        <f t="shared" si="246"/>
        <v>566.4900000000016</v>
      </c>
      <c r="N767" s="38">
        <f t="shared" si="231"/>
        <v>2.0304301075268816E-2</v>
      </c>
      <c r="O767" s="43">
        <f t="shared" si="247"/>
        <v>191.90000000000146</v>
      </c>
      <c r="P767" s="38">
        <f t="shared" si="248"/>
        <v>6.7870126498739136E-3</v>
      </c>
      <c r="R767" s="37">
        <v>44924</v>
      </c>
      <c r="S767" s="103"/>
      <c r="T767" s="101"/>
      <c r="U767" s="100"/>
      <c r="V767" s="102"/>
      <c r="W767" s="100"/>
      <c r="X767" s="102"/>
      <c r="Z767" s="37">
        <v>44924</v>
      </c>
      <c r="AA767" s="3">
        <f t="shared" si="230"/>
        <v>87869.09</v>
      </c>
      <c r="AB767" s="43">
        <f>D767+L767</f>
        <v>77850.739999999991</v>
      </c>
      <c r="AC767" s="3">
        <f t="shared" si="241"/>
        <v>10018.350000000002</v>
      </c>
      <c r="AD767" s="38">
        <f t="shared" si="232"/>
        <v>0.12868663804608671</v>
      </c>
      <c r="AE767" s="3">
        <f>AA767-AA766</f>
        <v>592.33000000000175</v>
      </c>
      <c r="AF767" s="38">
        <f>(AA767)/AA766-1</f>
        <v>6.7868009765714721E-3</v>
      </c>
    </row>
    <row r="768" spans="1:32" x14ac:dyDescent="0.45">
      <c r="A768" s="37">
        <v>44925</v>
      </c>
      <c r="B768" s="3">
        <v>59112.94</v>
      </c>
      <c r="C768" s="3">
        <v>51075.15</v>
      </c>
      <c r="D768" s="3">
        <v>49950.74</v>
      </c>
      <c r="E768" s="3">
        <f t="shared" si="228"/>
        <v>9162.2000000000044</v>
      </c>
      <c r="F768" s="38">
        <f t="shared" si="229"/>
        <v>0.18342471002431604</v>
      </c>
      <c r="G768" s="41">
        <f t="shared" si="249"/>
        <v>-289.65999999999622</v>
      </c>
      <c r="H768" s="38">
        <f t="shared" si="250"/>
        <v>-4.8762175392995655E-3</v>
      </c>
      <c r="J768" s="37">
        <v>44925</v>
      </c>
      <c r="K768" s="3">
        <v>28327.68</v>
      </c>
      <c r="L768" s="58">
        <v>27900</v>
      </c>
      <c r="M768" s="43">
        <f t="shared" si="246"/>
        <v>427.68000000000029</v>
      </c>
      <c r="N768" s="38">
        <f t="shared" si="231"/>
        <v>1.532903225806459E-2</v>
      </c>
      <c r="O768" s="43">
        <f t="shared" si="247"/>
        <v>-138.81000000000131</v>
      </c>
      <c r="P768" s="38">
        <f t="shared" si="248"/>
        <v>-4.876259770698832E-3</v>
      </c>
      <c r="R768" s="37">
        <v>44925</v>
      </c>
      <c r="S768" s="103"/>
      <c r="T768" s="101"/>
      <c r="U768" s="100"/>
      <c r="V768" s="102"/>
      <c r="W768" s="100"/>
      <c r="X768" s="102"/>
      <c r="Z768" s="37">
        <v>44925</v>
      </c>
      <c r="AA768" s="3">
        <f t="shared" si="230"/>
        <v>87440.62</v>
      </c>
      <c r="AB768" s="43">
        <f>D768+L768</f>
        <v>77850.739999999991</v>
      </c>
      <c r="AC768" s="3">
        <f t="shared" si="241"/>
        <v>9589.8800000000047</v>
      </c>
      <c r="AD768" s="38">
        <f t="shared" si="232"/>
        <v>0.12318290102316309</v>
      </c>
      <c r="AE768" s="3">
        <f>AA768-AA767</f>
        <v>-428.47000000000116</v>
      </c>
      <c r="AF768" s="38">
        <f>(AA768)/AA767-1</f>
        <v>-4.8762312207853986E-3</v>
      </c>
    </row>
    <row r="769" spans="1:32" x14ac:dyDescent="0.45">
      <c r="A769" s="37">
        <v>44928</v>
      </c>
      <c r="B769" s="3">
        <v>59112.94</v>
      </c>
      <c r="C769" s="3">
        <v>51075.15</v>
      </c>
      <c r="D769" s="3">
        <v>49950.74</v>
      </c>
      <c r="E769" s="3">
        <f t="shared" si="228"/>
        <v>9162.2000000000044</v>
      </c>
      <c r="F769" s="38">
        <f t="shared" si="229"/>
        <v>0.18342471002431604</v>
      </c>
      <c r="G769" s="41">
        <f t="shared" si="249"/>
        <v>0</v>
      </c>
      <c r="H769" s="38">
        <f t="shared" si="250"/>
        <v>0</v>
      </c>
      <c r="J769" s="37">
        <v>44928</v>
      </c>
      <c r="K769" s="3">
        <v>28327.68</v>
      </c>
      <c r="L769" s="58">
        <v>27900</v>
      </c>
      <c r="M769" s="43">
        <f t="shared" ref="M769:M832" si="251">K769-L769</f>
        <v>427.68000000000029</v>
      </c>
      <c r="N769" s="38">
        <f t="shared" si="231"/>
        <v>1.532903225806459E-2</v>
      </c>
      <c r="O769" s="43">
        <f>K769-K768</f>
        <v>0</v>
      </c>
      <c r="P769" s="38">
        <f>K769/K768-1</f>
        <v>0</v>
      </c>
      <c r="R769" s="37">
        <v>44928</v>
      </c>
      <c r="S769" s="103"/>
      <c r="T769" s="101"/>
      <c r="U769" s="100"/>
      <c r="V769" s="102"/>
      <c r="W769" s="100"/>
      <c r="X769" s="102"/>
      <c r="Z769" s="37">
        <v>44928</v>
      </c>
      <c r="AA769" s="3">
        <f t="shared" si="230"/>
        <v>87440.62</v>
      </c>
      <c r="AB769" s="43">
        <f>D769+L769</f>
        <v>77850.739999999991</v>
      </c>
      <c r="AC769" s="3">
        <f t="shared" si="241"/>
        <v>9589.8800000000047</v>
      </c>
      <c r="AD769" s="38">
        <f t="shared" si="232"/>
        <v>0.12318290102316309</v>
      </c>
      <c r="AE769" s="3">
        <f>AA769-AA768</f>
        <v>0</v>
      </c>
      <c r="AF769" s="38">
        <f>(AA769)/AA768-1</f>
        <v>0</v>
      </c>
    </row>
    <row r="770" spans="1:32" x14ac:dyDescent="0.45">
      <c r="A770" s="37">
        <v>44929</v>
      </c>
      <c r="B770" s="3">
        <v>59590.57</v>
      </c>
      <c r="C770" s="47">
        <f>C769+250</f>
        <v>51325.15</v>
      </c>
      <c r="D770" s="47">
        <f>D769+250</f>
        <v>50200.74</v>
      </c>
      <c r="E770" s="47">
        <f t="shared" si="228"/>
        <v>9389.8300000000017</v>
      </c>
      <c r="F770" s="38">
        <f t="shared" si="229"/>
        <v>0.18704564912788135</v>
      </c>
      <c r="G770" s="49">
        <f>B770-B769-250</f>
        <v>227.62999999999738</v>
      </c>
      <c r="H770" s="48">
        <f>(B770-250)/B769-1</f>
        <v>3.850764316577715E-3</v>
      </c>
      <c r="J770" s="37">
        <v>44929</v>
      </c>
      <c r="K770" s="3">
        <v>28436.76</v>
      </c>
      <c r="L770" s="58">
        <v>27900</v>
      </c>
      <c r="M770" s="43">
        <f t="shared" si="251"/>
        <v>536.7599999999984</v>
      </c>
      <c r="N770" s="38">
        <f t="shared" si="231"/>
        <v>1.9238709677419363E-2</v>
      </c>
      <c r="O770" s="43">
        <f>K770-K769</f>
        <v>109.07999999999811</v>
      </c>
      <c r="P770" s="38">
        <f>K770/K769-1</f>
        <v>3.8506506710043187E-3</v>
      </c>
      <c r="R770" s="37">
        <v>44929</v>
      </c>
      <c r="S770" s="103"/>
      <c r="T770" s="101"/>
      <c r="U770" s="100"/>
      <c r="V770" s="102"/>
      <c r="W770" s="100"/>
      <c r="X770" s="102"/>
      <c r="Z770" s="37">
        <v>44929</v>
      </c>
      <c r="AA770" s="3">
        <f t="shared" si="230"/>
        <v>88027.33</v>
      </c>
      <c r="AB770" s="91">
        <f>D770+L770</f>
        <v>78100.739999999991</v>
      </c>
      <c r="AC770" s="3">
        <f t="shared" si="241"/>
        <v>9926.59</v>
      </c>
      <c r="AD770" s="38">
        <f t="shared" si="232"/>
        <v>0.12709982005292164</v>
      </c>
      <c r="AE770" s="47">
        <f>AA770-AA769-250</f>
        <v>336.7100000000064</v>
      </c>
      <c r="AF770" s="48">
        <f>(AA770-250)/AA769-1</f>
        <v>3.8507274994161733E-3</v>
      </c>
    </row>
    <row r="771" spans="1:32" x14ac:dyDescent="0.45">
      <c r="A771" s="37">
        <v>44930</v>
      </c>
      <c r="B771" s="3">
        <v>59942.080000000002</v>
      </c>
      <c r="C771" s="3">
        <v>51325.15</v>
      </c>
      <c r="D771" s="3">
        <v>50200.74</v>
      </c>
      <c r="E771" s="3">
        <f t="shared" si="228"/>
        <v>9741.3400000000038</v>
      </c>
      <c r="F771" s="38">
        <f t="shared" si="229"/>
        <v>0.19404773714491075</v>
      </c>
      <c r="G771" s="41">
        <f t="shared" ref="G771:G778" si="252">B771-B770</f>
        <v>351.51000000000204</v>
      </c>
      <c r="H771" s="38">
        <f t="shared" ref="H771:H778" si="253">(B771)/B770-1</f>
        <v>5.8987521012132671E-3</v>
      </c>
      <c r="J771" s="37">
        <v>44930</v>
      </c>
      <c r="K771" s="3">
        <v>28754.5</v>
      </c>
      <c r="L771" s="57">
        <f>L770+150</f>
        <v>28050</v>
      </c>
      <c r="M771" s="43">
        <f t="shared" si="251"/>
        <v>704.5</v>
      </c>
      <c r="N771" s="38">
        <f t="shared" si="231"/>
        <v>2.5115864527629261E-2</v>
      </c>
      <c r="O771" s="50">
        <f>K771-K770-150</f>
        <v>167.7400000000016</v>
      </c>
      <c r="P771" s="51">
        <f>(K771-150)/K770-1</f>
        <v>5.898702946467882E-3</v>
      </c>
      <c r="R771" s="37">
        <v>44930</v>
      </c>
      <c r="S771" s="103"/>
      <c r="T771" s="101"/>
      <c r="U771" s="100"/>
      <c r="V771" s="102"/>
      <c r="W771" s="100"/>
      <c r="X771" s="102"/>
      <c r="Z771" s="37">
        <v>44930</v>
      </c>
      <c r="AA771" s="3">
        <f t="shared" si="230"/>
        <v>88696.58</v>
      </c>
      <c r="AB771" s="50">
        <f>AB770+150</f>
        <v>78250.739999999991</v>
      </c>
      <c r="AC771" s="3">
        <f t="shared" si="241"/>
        <v>10445.840000000004</v>
      </c>
      <c r="AD771" s="38">
        <f t="shared" si="232"/>
        <v>0.13349190052388016</v>
      </c>
      <c r="AE771" s="50">
        <f>AA771-AA770-150</f>
        <v>519.25</v>
      </c>
      <c r="AF771" s="51">
        <f>(AA771-150)/AA770-1</f>
        <v>5.8987362220346284E-3</v>
      </c>
    </row>
    <row r="772" spans="1:32" x14ac:dyDescent="0.45">
      <c r="A772" s="37">
        <v>44931</v>
      </c>
      <c r="B772" s="3">
        <v>59726.84</v>
      </c>
      <c r="C772" s="3">
        <v>51325.15</v>
      </c>
      <c r="D772" s="3">
        <v>50200.74</v>
      </c>
      <c r="E772" s="3">
        <f t="shared" ref="E772:E835" si="254">B772-D772</f>
        <v>9526.0999999999985</v>
      </c>
      <c r="F772" s="38">
        <f t="shared" ref="F772:F835" si="255">B772/D772-1</f>
        <v>0.18976015094598209</v>
      </c>
      <c r="G772" s="41">
        <f t="shared" si="252"/>
        <v>-215.24000000000524</v>
      </c>
      <c r="H772" s="38">
        <f t="shared" si="253"/>
        <v>-3.590799651930765E-3</v>
      </c>
      <c r="J772" s="37">
        <v>44931</v>
      </c>
      <c r="K772" s="3">
        <v>28651.25</v>
      </c>
      <c r="L772" s="58">
        <v>28050</v>
      </c>
      <c r="M772" s="43">
        <f t="shared" si="251"/>
        <v>601.25</v>
      </c>
      <c r="N772" s="38">
        <f t="shared" si="231"/>
        <v>2.1434937611408245E-2</v>
      </c>
      <c r="O772" s="43">
        <f>K772-K771</f>
        <v>-103.25</v>
      </c>
      <c r="P772" s="38">
        <f>K772/K771-1</f>
        <v>-3.5907423185935761E-3</v>
      </c>
      <c r="R772" s="37">
        <v>44931</v>
      </c>
      <c r="S772" s="103"/>
      <c r="T772" s="101"/>
      <c r="U772" s="100"/>
      <c r="V772" s="102"/>
      <c r="W772" s="100"/>
      <c r="X772" s="102"/>
      <c r="Z772" s="37">
        <v>44931</v>
      </c>
      <c r="AA772" s="3">
        <f t="shared" ref="AA772:AA835" si="256">B772+K772</f>
        <v>88378.09</v>
      </c>
      <c r="AB772" s="43">
        <f>D772+L772</f>
        <v>78250.739999999991</v>
      </c>
      <c r="AC772" s="3">
        <f t="shared" si="241"/>
        <v>10127.349999999999</v>
      </c>
      <c r="AD772" s="38">
        <f t="shared" si="232"/>
        <v>0.1294217792700747</v>
      </c>
      <c r="AE772" s="3">
        <f>AA772-AA771</f>
        <v>-318.49000000000524</v>
      </c>
      <c r="AF772" s="38">
        <f>(AA772)/AA771-1</f>
        <v>-3.5907810650648297E-3</v>
      </c>
    </row>
    <row r="773" spans="1:32" x14ac:dyDescent="0.45">
      <c r="A773" s="37">
        <v>44932</v>
      </c>
      <c r="B773" s="3">
        <v>60455.44</v>
      </c>
      <c r="C773" s="3">
        <v>51325.15</v>
      </c>
      <c r="D773" s="3">
        <v>50200.74</v>
      </c>
      <c r="E773" s="3">
        <f t="shared" si="254"/>
        <v>10254.700000000004</v>
      </c>
      <c r="F773" s="38">
        <f t="shared" si="255"/>
        <v>0.20427388122167134</v>
      </c>
      <c r="G773" s="41">
        <f t="shared" si="252"/>
        <v>728.60000000000582</v>
      </c>
      <c r="H773" s="38">
        <f t="shared" si="253"/>
        <v>1.2198870725456112E-2</v>
      </c>
      <c r="J773" s="37">
        <v>44932</v>
      </c>
      <c r="K773" s="3">
        <v>29000.77</v>
      </c>
      <c r="L773" s="58">
        <v>28050</v>
      </c>
      <c r="M773" s="43">
        <f t="shared" si="251"/>
        <v>950.77000000000044</v>
      </c>
      <c r="N773" s="38">
        <f t="shared" ref="N773:N836" si="257">K773/L773-1</f>
        <v>3.3895543672014306E-2</v>
      </c>
      <c r="O773" s="43">
        <f>K773-K772</f>
        <v>349.52000000000044</v>
      </c>
      <c r="P773" s="38">
        <f>K773/K772-1</f>
        <v>1.2199118712098E-2</v>
      </c>
      <c r="R773" s="37">
        <v>44932</v>
      </c>
      <c r="S773" s="103"/>
      <c r="T773" s="101"/>
      <c r="U773" s="100"/>
      <c r="V773" s="102"/>
      <c r="W773" s="100"/>
      <c r="X773" s="102"/>
      <c r="Z773" s="37">
        <v>44932</v>
      </c>
      <c r="AA773" s="3">
        <f t="shared" si="256"/>
        <v>89456.21</v>
      </c>
      <c r="AB773" s="43">
        <f>D773+L773</f>
        <v>78250.739999999991</v>
      </c>
      <c r="AC773" s="3">
        <f t="shared" si="241"/>
        <v>11205.470000000005</v>
      </c>
      <c r="AD773" s="38">
        <f t="shared" ref="AD773:AD836" si="258">(AA773)/(AB773)-1</f>
        <v>0.14319954034939508</v>
      </c>
      <c r="AE773" s="3">
        <f>AA773-AA772</f>
        <v>1078.1200000000099</v>
      </c>
      <c r="AF773" s="38">
        <f>(AA773)/AA772-1</f>
        <v>1.2198951120125034E-2</v>
      </c>
    </row>
    <row r="774" spans="1:32" x14ac:dyDescent="0.45">
      <c r="A774" s="37">
        <v>44935</v>
      </c>
      <c r="B774" s="3">
        <v>60584.480000000003</v>
      </c>
      <c r="C774" s="3">
        <v>51325.15</v>
      </c>
      <c r="D774" s="3">
        <v>50200.74</v>
      </c>
      <c r="E774" s="3">
        <f t="shared" si="254"/>
        <v>10383.740000000005</v>
      </c>
      <c r="F774" s="38">
        <f t="shared" si="255"/>
        <v>0.20684436125841987</v>
      </c>
      <c r="G774" s="41">
        <f t="shared" si="252"/>
        <v>129.04000000000087</v>
      </c>
      <c r="H774" s="38">
        <f t="shared" si="253"/>
        <v>2.1344646569441128E-3</v>
      </c>
      <c r="J774" s="37">
        <v>44935</v>
      </c>
      <c r="K774" s="3">
        <v>29062.67</v>
      </c>
      <c r="L774" s="58">
        <v>28050</v>
      </c>
      <c r="M774" s="43">
        <f t="shared" si="251"/>
        <v>1012.6699999999983</v>
      </c>
      <c r="N774" s="38">
        <f t="shared" si="257"/>
        <v>3.6102317290552577E-2</v>
      </c>
      <c r="O774" s="43">
        <f>K774-K773</f>
        <v>61.899999999997817</v>
      </c>
      <c r="P774" s="38">
        <f>K774/K773-1</f>
        <v>2.134426085927954E-3</v>
      </c>
      <c r="R774" s="37">
        <v>44935</v>
      </c>
      <c r="S774" s="103"/>
      <c r="T774" s="101"/>
      <c r="U774" s="100"/>
      <c r="V774" s="102"/>
      <c r="W774" s="100"/>
      <c r="X774" s="102"/>
      <c r="Z774" s="37">
        <v>44935</v>
      </c>
      <c r="AA774" s="3">
        <f t="shared" si="256"/>
        <v>89647.15</v>
      </c>
      <c r="AB774" s="43">
        <f>D774+L774</f>
        <v>78250.739999999991</v>
      </c>
      <c r="AC774" s="3">
        <f t="shared" si="241"/>
        <v>11396.410000000003</v>
      </c>
      <c r="AD774" s="38">
        <f t="shared" si="258"/>
        <v>0.14563964506917126</v>
      </c>
      <c r="AE774" s="3">
        <f>AA774-AA773</f>
        <v>190.93999999998778</v>
      </c>
      <c r="AF774" s="38">
        <f>(AA774)/AA773-1</f>
        <v>2.1344521526229787E-3</v>
      </c>
    </row>
    <row r="775" spans="1:32" x14ac:dyDescent="0.45">
      <c r="A775" s="37">
        <v>44936</v>
      </c>
      <c r="B775" s="3">
        <v>61046.12</v>
      </c>
      <c r="C775" s="3">
        <v>51325.15</v>
      </c>
      <c r="D775" s="3">
        <v>50200.74</v>
      </c>
      <c r="E775" s="3">
        <f t="shared" si="254"/>
        <v>10845.380000000005</v>
      </c>
      <c r="F775" s="38">
        <f t="shared" si="255"/>
        <v>0.21604024163787239</v>
      </c>
      <c r="G775" s="41">
        <f t="shared" si="252"/>
        <v>461.63999999999942</v>
      </c>
      <c r="H775" s="38">
        <f t="shared" si="253"/>
        <v>7.6197732488585412E-3</v>
      </c>
      <c r="J775" s="37">
        <v>44936</v>
      </c>
      <c r="K775" s="3">
        <v>29434.11</v>
      </c>
      <c r="L775" s="57">
        <f>L774+150</f>
        <v>28200</v>
      </c>
      <c r="M775" s="43">
        <f t="shared" si="251"/>
        <v>1234.1100000000006</v>
      </c>
      <c r="N775" s="38">
        <f t="shared" si="257"/>
        <v>4.3762765957446881E-2</v>
      </c>
      <c r="O775" s="50">
        <f>K775-K774-150</f>
        <v>221.44000000000233</v>
      </c>
      <c r="P775" s="51">
        <f>(K775-150)/K774-1</f>
        <v>7.6193962908432944E-3</v>
      </c>
      <c r="R775" s="37">
        <v>44936</v>
      </c>
      <c r="S775" s="103"/>
      <c r="T775" s="101"/>
      <c r="U775" s="100"/>
      <c r="V775" s="102"/>
      <c r="W775" s="100"/>
      <c r="X775" s="102"/>
      <c r="Z775" s="37">
        <v>44936</v>
      </c>
      <c r="AA775" s="3">
        <f t="shared" si="256"/>
        <v>90480.23000000001</v>
      </c>
      <c r="AB775" s="50">
        <f>AB774+150</f>
        <v>78400.739999999991</v>
      </c>
      <c r="AC775" s="3">
        <f t="shared" si="241"/>
        <v>12079.490000000005</v>
      </c>
      <c r="AD775" s="38">
        <f t="shared" si="258"/>
        <v>0.15407367328420651</v>
      </c>
      <c r="AE775" s="50">
        <f>AA775-AA774-150</f>
        <v>683.0800000000163</v>
      </c>
      <c r="AF775" s="51">
        <f>(AA775-150)/AA774-1</f>
        <v>7.6196510430059927E-3</v>
      </c>
    </row>
    <row r="776" spans="1:32" x14ac:dyDescent="0.45">
      <c r="A776" s="37">
        <v>44937</v>
      </c>
      <c r="B776" s="3">
        <v>61046.12</v>
      </c>
      <c r="C776" s="3">
        <v>51325.15</v>
      </c>
      <c r="D776" s="3">
        <v>50200.74</v>
      </c>
      <c r="E776" s="3">
        <f t="shared" si="254"/>
        <v>10845.380000000005</v>
      </c>
      <c r="F776" s="38">
        <f t="shared" si="255"/>
        <v>0.21604024163787239</v>
      </c>
      <c r="G776" s="41">
        <f t="shared" si="252"/>
        <v>0</v>
      </c>
      <c r="H776" s="38">
        <f t="shared" si="253"/>
        <v>0</v>
      </c>
      <c r="J776" s="37">
        <v>44937</v>
      </c>
      <c r="K776" s="3">
        <v>29434.11</v>
      </c>
      <c r="L776" s="58">
        <v>28200</v>
      </c>
      <c r="M776" s="43">
        <f t="shared" si="251"/>
        <v>1234.1100000000006</v>
      </c>
      <c r="N776" s="38">
        <f t="shared" si="257"/>
        <v>4.3762765957446881E-2</v>
      </c>
      <c r="O776" s="43">
        <f>K776-K775</f>
        <v>0</v>
      </c>
      <c r="P776" s="38">
        <f>K776/K775-1</f>
        <v>0</v>
      </c>
      <c r="R776" s="37">
        <v>44937</v>
      </c>
      <c r="S776" s="103"/>
      <c r="T776" s="101"/>
      <c r="U776" s="100"/>
      <c r="V776" s="102"/>
      <c r="W776" s="100"/>
      <c r="X776" s="102"/>
      <c r="Z776" s="37">
        <v>44937</v>
      </c>
      <c r="AA776" s="3">
        <f t="shared" si="256"/>
        <v>90480.23000000001</v>
      </c>
      <c r="AB776" s="43">
        <f t="shared" ref="AB776:AB785" si="259">D776+L776</f>
        <v>78400.739999999991</v>
      </c>
      <c r="AC776" s="3">
        <f t="shared" si="241"/>
        <v>12079.490000000005</v>
      </c>
      <c r="AD776" s="38">
        <f t="shared" si="258"/>
        <v>0.15407367328420651</v>
      </c>
      <c r="AE776" s="3">
        <f>AA776-AA775</f>
        <v>0</v>
      </c>
      <c r="AF776" s="38">
        <f>(AA776)/AA775-1</f>
        <v>0</v>
      </c>
    </row>
    <row r="777" spans="1:32" x14ac:dyDescent="0.45">
      <c r="A777" s="37">
        <v>44938</v>
      </c>
      <c r="B777" s="41">
        <v>61548.91</v>
      </c>
      <c r="C777" s="3">
        <v>51325.15</v>
      </c>
      <c r="D777" s="3">
        <v>50200.74</v>
      </c>
      <c r="E777" s="3">
        <f t="shared" si="254"/>
        <v>11348.170000000006</v>
      </c>
      <c r="F777" s="38">
        <f t="shared" si="255"/>
        <v>0.22605583104950266</v>
      </c>
      <c r="G777" s="41">
        <f t="shared" si="252"/>
        <v>502.79000000000087</v>
      </c>
      <c r="H777" s="38">
        <f t="shared" si="253"/>
        <v>8.23623188500755E-3</v>
      </c>
      <c r="J777" s="37">
        <v>44938</v>
      </c>
      <c r="K777" s="41">
        <v>29676.54</v>
      </c>
      <c r="L777" s="58">
        <v>28200</v>
      </c>
      <c r="M777" s="43">
        <f t="shared" si="251"/>
        <v>1476.5400000000009</v>
      </c>
      <c r="N777" s="38">
        <f t="shared" si="257"/>
        <v>5.2359574468085146E-2</v>
      </c>
      <c r="O777" s="43">
        <f>K777-K776</f>
        <v>242.43000000000029</v>
      </c>
      <c r="P777" s="38">
        <f>K777/K776-1</f>
        <v>8.2363625059498347E-3</v>
      </c>
      <c r="R777" s="37">
        <v>44938</v>
      </c>
      <c r="S777" s="104"/>
      <c r="T777" s="101"/>
      <c r="U777" s="100"/>
      <c r="V777" s="102"/>
      <c r="W777" s="100"/>
      <c r="X777" s="102"/>
      <c r="Z777" s="37">
        <v>44938</v>
      </c>
      <c r="AA777" s="3">
        <f t="shared" si="256"/>
        <v>91225.450000000012</v>
      </c>
      <c r="AB777" s="43">
        <f t="shared" si="259"/>
        <v>78400.739999999991</v>
      </c>
      <c r="AC777" s="3">
        <f t="shared" si="241"/>
        <v>12824.710000000006</v>
      </c>
      <c r="AD777" s="38">
        <f t="shared" si="258"/>
        <v>0.16357894070897827</v>
      </c>
      <c r="AE777" s="3">
        <f>AA777-AA776</f>
        <v>745.22000000000116</v>
      </c>
      <c r="AF777" s="38">
        <f>(AA777)/AA776-1</f>
        <v>8.2362743772865787E-3</v>
      </c>
    </row>
    <row r="778" spans="1:32" x14ac:dyDescent="0.45">
      <c r="A778" s="37">
        <v>44939</v>
      </c>
      <c r="B778" s="41">
        <v>61797.53</v>
      </c>
      <c r="C778" s="3">
        <v>51325.15</v>
      </c>
      <c r="D778" s="3">
        <v>50200.74</v>
      </c>
      <c r="E778" s="3">
        <f t="shared" si="254"/>
        <v>11596.79</v>
      </c>
      <c r="F778" s="38">
        <f t="shared" si="255"/>
        <v>0.23100834768571143</v>
      </c>
      <c r="G778" s="41">
        <f t="shared" si="252"/>
        <v>248.61999999999534</v>
      </c>
      <c r="H778" s="38">
        <f t="shared" si="253"/>
        <v>4.039389162212581E-3</v>
      </c>
      <c r="J778" s="37">
        <v>44939</v>
      </c>
      <c r="K778" s="41">
        <v>29796.42</v>
      </c>
      <c r="L778" s="58">
        <v>28200</v>
      </c>
      <c r="M778" s="43">
        <f t="shared" si="251"/>
        <v>1596.4199999999983</v>
      </c>
      <c r="N778" s="38">
        <f t="shared" si="257"/>
        <v>5.6610638297872384E-2</v>
      </c>
      <c r="O778" s="43">
        <f>K778-K777</f>
        <v>119.87999999999738</v>
      </c>
      <c r="P778" s="38">
        <f>K778/K777-1</f>
        <v>4.0395544763640601E-3</v>
      </c>
      <c r="R778" s="37">
        <v>44939</v>
      </c>
      <c r="S778" s="104"/>
      <c r="T778" s="101"/>
      <c r="U778" s="100"/>
      <c r="V778" s="102"/>
      <c r="W778" s="100"/>
      <c r="X778" s="102"/>
      <c r="Z778" s="37">
        <v>44939</v>
      </c>
      <c r="AA778" s="3">
        <f t="shared" si="256"/>
        <v>91593.95</v>
      </c>
      <c r="AB778" s="43">
        <f t="shared" si="259"/>
        <v>78400.739999999991</v>
      </c>
      <c r="AC778" s="3">
        <f t="shared" si="241"/>
        <v>13193.21</v>
      </c>
      <c r="AD778" s="38">
        <f t="shared" si="258"/>
        <v>0.16827915144678496</v>
      </c>
      <c r="AE778" s="3">
        <f>AA778-AA777</f>
        <v>368.49999999998545</v>
      </c>
      <c r="AF778" s="38">
        <f>(AA778)/AA777-1</f>
        <v>4.0394429405388177E-3</v>
      </c>
    </row>
    <row r="779" spans="1:32" x14ac:dyDescent="0.45">
      <c r="A779" s="37">
        <v>44942</v>
      </c>
      <c r="B779" s="41">
        <v>62182.879999999997</v>
      </c>
      <c r="C779" s="47">
        <f>C778+250</f>
        <v>51575.15</v>
      </c>
      <c r="D779" s="47">
        <f>D778+250</f>
        <v>50450.74</v>
      </c>
      <c r="E779" s="47">
        <f t="shared" si="254"/>
        <v>11732.14</v>
      </c>
      <c r="F779" s="38">
        <f t="shared" si="255"/>
        <v>0.23254644034953698</v>
      </c>
      <c r="G779" s="49">
        <f>B779-B778-250</f>
        <v>135.34999999999854</v>
      </c>
      <c r="H779" s="48">
        <f>(B779-250)/B778-1</f>
        <v>2.1902169876368838E-3</v>
      </c>
      <c r="J779" s="37">
        <v>44942</v>
      </c>
      <c r="K779" s="41">
        <v>30011.58</v>
      </c>
      <c r="L779" s="57">
        <f>L778+150</f>
        <v>28350</v>
      </c>
      <c r="M779" s="43">
        <f t="shared" si="251"/>
        <v>1661.5800000000017</v>
      </c>
      <c r="N779" s="38">
        <f t="shared" si="257"/>
        <v>5.8609523809523889E-2</v>
      </c>
      <c r="O779" s="50">
        <f>K779-K778-150</f>
        <v>65.160000000003492</v>
      </c>
      <c r="P779" s="51">
        <f>(K779-150)/K778-1</f>
        <v>2.1868398955311452E-3</v>
      </c>
      <c r="R779" s="37">
        <v>44942</v>
      </c>
      <c r="S779" s="104"/>
      <c r="T779" s="101"/>
      <c r="U779" s="100"/>
      <c r="V779" s="102"/>
      <c r="W779" s="100"/>
      <c r="X779" s="102"/>
      <c r="Z779" s="37">
        <v>44942</v>
      </c>
      <c r="AA779" s="3">
        <f t="shared" si="256"/>
        <v>92194.459999999992</v>
      </c>
      <c r="AB779" s="84">
        <f t="shared" si="259"/>
        <v>78800.739999999991</v>
      </c>
      <c r="AC779" s="3">
        <f t="shared" si="241"/>
        <v>13393.720000000001</v>
      </c>
      <c r="AD779" s="38">
        <f t="shared" si="258"/>
        <v>0.16996946982985195</v>
      </c>
      <c r="AE779" s="80">
        <f>AA779-AA778-400</f>
        <v>200.50999999999476</v>
      </c>
      <c r="AF779" s="81">
        <f>(AA779-400)/AA778-1</f>
        <v>2.1891183860942576E-3</v>
      </c>
    </row>
    <row r="780" spans="1:32" x14ac:dyDescent="0.45">
      <c r="A780" s="37">
        <v>44943</v>
      </c>
      <c r="B780" s="41">
        <v>62182.879999999997</v>
      </c>
      <c r="C780" s="3">
        <v>51575.15</v>
      </c>
      <c r="D780" s="3">
        <v>50450.74</v>
      </c>
      <c r="E780" s="3">
        <f t="shared" si="254"/>
        <v>11732.14</v>
      </c>
      <c r="F780" s="38">
        <f t="shared" si="255"/>
        <v>0.23254644034953698</v>
      </c>
      <c r="G780" s="41">
        <f t="shared" ref="G780:G790" si="260">B780-B779</f>
        <v>0</v>
      </c>
      <c r="H780" s="38">
        <f t="shared" ref="H780:H790" si="261">(B780)/B779-1</f>
        <v>0</v>
      </c>
      <c r="J780" s="37">
        <v>44943</v>
      </c>
      <c r="K780" s="41">
        <v>30011.58</v>
      </c>
      <c r="L780" s="58">
        <v>28350</v>
      </c>
      <c r="M780" s="43">
        <f t="shared" si="251"/>
        <v>1661.5800000000017</v>
      </c>
      <c r="N780" s="38">
        <f t="shared" si="257"/>
        <v>5.8609523809523889E-2</v>
      </c>
      <c r="O780" s="43">
        <f t="shared" ref="O780:O785" si="262">K780-K779</f>
        <v>0</v>
      </c>
      <c r="P780" s="38">
        <f t="shared" ref="P780:P785" si="263">K780/K779-1</f>
        <v>0</v>
      </c>
      <c r="R780" s="37">
        <v>44943</v>
      </c>
      <c r="S780" s="104"/>
      <c r="T780" s="101"/>
      <c r="U780" s="100"/>
      <c r="V780" s="102"/>
      <c r="W780" s="100"/>
      <c r="X780" s="102"/>
      <c r="Z780" s="37">
        <v>44943</v>
      </c>
      <c r="AA780" s="3">
        <f t="shared" si="256"/>
        <v>92194.459999999992</v>
      </c>
      <c r="AB780" s="43">
        <f t="shared" si="259"/>
        <v>78800.739999999991</v>
      </c>
      <c r="AC780" s="3">
        <f t="shared" si="241"/>
        <v>13393.720000000001</v>
      </c>
      <c r="AD780" s="38">
        <f t="shared" si="258"/>
        <v>0.16996946982985195</v>
      </c>
      <c r="AE780" s="3">
        <f t="shared" ref="AE780:AE785" si="264">AA780-AA779</f>
        <v>0</v>
      </c>
      <c r="AF780" s="38">
        <f t="shared" ref="AF780:AF785" si="265">(AA780)/AA779-1</f>
        <v>0</v>
      </c>
    </row>
    <row r="781" spans="1:32" x14ac:dyDescent="0.45">
      <c r="A781" s="37">
        <v>44944</v>
      </c>
      <c r="B781" s="41">
        <v>62182.879999999997</v>
      </c>
      <c r="C781" s="3">
        <v>51575.15</v>
      </c>
      <c r="D781" s="3">
        <v>50450.74</v>
      </c>
      <c r="E781" s="3">
        <f t="shared" si="254"/>
        <v>11732.14</v>
      </c>
      <c r="F781" s="38">
        <f t="shared" si="255"/>
        <v>0.23254644034953698</v>
      </c>
      <c r="G781" s="41">
        <f t="shared" si="260"/>
        <v>0</v>
      </c>
      <c r="H781" s="38">
        <f t="shared" si="261"/>
        <v>0</v>
      </c>
      <c r="J781" s="37">
        <v>44944</v>
      </c>
      <c r="K781" s="41">
        <v>30011.58</v>
      </c>
      <c r="L781" s="58">
        <v>28350</v>
      </c>
      <c r="M781" s="43">
        <f t="shared" si="251"/>
        <v>1661.5800000000017</v>
      </c>
      <c r="N781" s="38">
        <f t="shared" si="257"/>
        <v>5.8609523809523889E-2</v>
      </c>
      <c r="O781" s="43">
        <f t="shared" si="262"/>
        <v>0</v>
      </c>
      <c r="P781" s="38">
        <f t="shared" si="263"/>
        <v>0</v>
      </c>
      <c r="R781" s="37">
        <v>44944</v>
      </c>
      <c r="S781" s="104"/>
      <c r="T781" s="101"/>
      <c r="U781" s="100"/>
      <c r="V781" s="102"/>
      <c r="W781" s="100"/>
      <c r="X781" s="102"/>
      <c r="Z781" s="37">
        <v>44944</v>
      </c>
      <c r="AA781" s="3">
        <f t="shared" si="256"/>
        <v>92194.459999999992</v>
      </c>
      <c r="AB781" s="43">
        <f t="shared" si="259"/>
        <v>78800.739999999991</v>
      </c>
      <c r="AC781" s="3">
        <f t="shared" si="241"/>
        <v>13393.720000000001</v>
      </c>
      <c r="AD781" s="38">
        <f t="shared" si="258"/>
        <v>0.16996946982985195</v>
      </c>
      <c r="AE781" s="3">
        <f t="shared" si="264"/>
        <v>0</v>
      </c>
      <c r="AF781" s="38">
        <f t="shared" si="265"/>
        <v>0</v>
      </c>
    </row>
    <row r="782" spans="1:32" x14ac:dyDescent="0.45">
      <c r="A782" s="37">
        <v>44945</v>
      </c>
      <c r="B782" s="41">
        <v>61946.66</v>
      </c>
      <c r="C782" s="3">
        <v>51575.15</v>
      </c>
      <c r="D782" s="3">
        <v>50450.74</v>
      </c>
      <c r="E782" s="3">
        <f t="shared" si="254"/>
        <v>11495.920000000006</v>
      </c>
      <c r="F782" s="38">
        <f t="shared" si="255"/>
        <v>0.22786424936482619</v>
      </c>
      <c r="G782" s="41">
        <f t="shared" si="260"/>
        <v>-236.21999999999389</v>
      </c>
      <c r="H782" s="38">
        <f t="shared" si="261"/>
        <v>-3.7987947808141298E-3</v>
      </c>
      <c r="J782" s="37">
        <v>44945</v>
      </c>
      <c r="K782" s="41">
        <v>29897.58</v>
      </c>
      <c r="L782" s="58">
        <v>28350</v>
      </c>
      <c r="M782" s="43">
        <f t="shared" si="251"/>
        <v>1547.5800000000017</v>
      </c>
      <c r="N782" s="38">
        <f t="shared" si="257"/>
        <v>5.4588359788359853E-2</v>
      </c>
      <c r="O782" s="43">
        <f t="shared" si="262"/>
        <v>-114</v>
      </c>
      <c r="P782" s="38">
        <f t="shared" si="263"/>
        <v>-3.7985337659662832E-3</v>
      </c>
      <c r="R782" s="37">
        <v>44945</v>
      </c>
      <c r="S782" s="104"/>
      <c r="T782" s="101"/>
      <c r="U782" s="100"/>
      <c r="V782" s="102"/>
      <c r="W782" s="100"/>
      <c r="X782" s="102"/>
      <c r="Z782" s="37">
        <v>44945</v>
      </c>
      <c r="AA782" s="3">
        <f t="shared" si="256"/>
        <v>91844.24</v>
      </c>
      <c r="AB782" s="43">
        <f t="shared" si="259"/>
        <v>78800.739999999991</v>
      </c>
      <c r="AC782" s="3">
        <f t="shared" si="241"/>
        <v>13043.500000000007</v>
      </c>
      <c r="AD782" s="38">
        <f t="shared" si="258"/>
        <v>0.1655250953227092</v>
      </c>
      <c r="AE782" s="3">
        <f t="shared" si="264"/>
        <v>-350.21999999998661</v>
      </c>
      <c r="AF782" s="38">
        <f t="shared" si="265"/>
        <v>-3.7987098140168651E-3</v>
      </c>
    </row>
    <row r="783" spans="1:32" x14ac:dyDescent="0.45">
      <c r="A783" s="37">
        <v>44946</v>
      </c>
      <c r="B783" s="41">
        <v>62154.96</v>
      </c>
      <c r="C783" s="3">
        <v>51575.15</v>
      </c>
      <c r="D783" s="3">
        <v>50450.74</v>
      </c>
      <c r="E783" s="3">
        <f t="shared" si="254"/>
        <v>11704.220000000001</v>
      </c>
      <c r="F783" s="38">
        <f t="shared" si="255"/>
        <v>0.2319930292400072</v>
      </c>
      <c r="G783" s="41">
        <f t="shared" si="260"/>
        <v>208.29999999999563</v>
      </c>
      <c r="H783" s="38">
        <f t="shared" si="261"/>
        <v>3.3625703145254704E-3</v>
      </c>
      <c r="J783" s="37">
        <v>44946</v>
      </c>
      <c r="K783" s="41">
        <v>29998.11</v>
      </c>
      <c r="L783" s="58">
        <v>28350</v>
      </c>
      <c r="M783" s="43">
        <f t="shared" si="251"/>
        <v>1648.1100000000006</v>
      </c>
      <c r="N783" s="38">
        <f t="shared" si="257"/>
        <v>5.8134391534391483E-2</v>
      </c>
      <c r="O783" s="43">
        <f t="shared" si="262"/>
        <v>100.52999999999884</v>
      </c>
      <c r="P783" s="38">
        <f t="shared" si="263"/>
        <v>3.3624795050302136E-3</v>
      </c>
      <c r="R783" s="37">
        <v>44946</v>
      </c>
      <c r="S783" s="104"/>
      <c r="T783" s="101"/>
      <c r="U783" s="100"/>
      <c r="V783" s="102"/>
      <c r="W783" s="100"/>
      <c r="X783" s="102"/>
      <c r="Z783" s="37">
        <v>44946</v>
      </c>
      <c r="AA783" s="3">
        <f t="shared" si="256"/>
        <v>92153.07</v>
      </c>
      <c r="AB783" s="43">
        <f t="shared" si="259"/>
        <v>78800.739999999991</v>
      </c>
      <c r="AC783" s="3">
        <f t="shared" si="241"/>
        <v>13352.330000000002</v>
      </c>
      <c r="AD783" s="38">
        <f t="shared" si="258"/>
        <v>0.16944422095528577</v>
      </c>
      <c r="AE783" s="3">
        <f t="shared" si="264"/>
        <v>308.83000000000175</v>
      </c>
      <c r="AF783" s="38">
        <f t="shared" si="265"/>
        <v>3.3625407537805074E-3</v>
      </c>
    </row>
    <row r="784" spans="1:32" x14ac:dyDescent="0.45">
      <c r="A784" s="37">
        <v>44949</v>
      </c>
      <c r="B784" s="41">
        <v>62280.05</v>
      </c>
      <c r="C784" s="3">
        <v>51575.15</v>
      </c>
      <c r="D784" s="3">
        <v>50450.74</v>
      </c>
      <c r="E784" s="3">
        <f t="shared" si="254"/>
        <v>11829.310000000005</v>
      </c>
      <c r="F784" s="38">
        <f t="shared" si="255"/>
        <v>0.23447247750974531</v>
      </c>
      <c r="G784" s="41">
        <f t="shared" si="260"/>
        <v>125.09000000000378</v>
      </c>
      <c r="H784" s="38">
        <f t="shared" si="261"/>
        <v>2.0125505671630961E-3</v>
      </c>
      <c r="J784" s="37">
        <v>44949</v>
      </c>
      <c r="K784" s="41">
        <v>30058.48</v>
      </c>
      <c r="L784" s="58">
        <v>28350</v>
      </c>
      <c r="M784" s="43">
        <f t="shared" si="251"/>
        <v>1708.4799999999996</v>
      </c>
      <c r="N784" s="38">
        <f t="shared" si="257"/>
        <v>6.0263844797178168E-2</v>
      </c>
      <c r="O784" s="43">
        <f t="shared" si="262"/>
        <v>60.369999999998981</v>
      </c>
      <c r="P784" s="38">
        <f t="shared" si="263"/>
        <v>2.0124601183206803E-3</v>
      </c>
      <c r="R784" s="37">
        <v>44949</v>
      </c>
      <c r="S784" s="104"/>
      <c r="T784" s="101"/>
      <c r="U784" s="100"/>
      <c r="V784" s="102"/>
      <c r="W784" s="100"/>
      <c r="X784" s="102"/>
      <c r="Z784" s="37">
        <v>44949</v>
      </c>
      <c r="AA784" s="3">
        <f t="shared" si="256"/>
        <v>92338.53</v>
      </c>
      <c r="AB784" s="43">
        <f t="shared" si="259"/>
        <v>78800.739999999991</v>
      </c>
      <c r="AC784" s="3">
        <f t="shared" si="241"/>
        <v>13537.790000000005</v>
      </c>
      <c r="AD784" s="38">
        <f t="shared" si="258"/>
        <v>0.17179775215308912</v>
      </c>
      <c r="AE784" s="3">
        <f t="shared" si="264"/>
        <v>185.45999999999185</v>
      </c>
      <c r="AF784" s="38">
        <f t="shared" si="265"/>
        <v>2.0125211238213314E-3</v>
      </c>
    </row>
    <row r="785" spans="1:32" x14ac:dyDescent="0.45">
      <c r="A785" s="37">
        <v>44950</v>
      </c>
      <c r="B785" s="41">
        <v>62319.14</v>
      </c>
      <c r="C785" s="3">
        <v>51575.15</v>
      </c>
      <c r="D785" s="3">
        <v>50450.74</v>
      </c>
      <c r="E785" s="3">
        <f t="shared" si="254"/>
        <v>11868.400000000001</v>
      </c>
      <c r="F785" s="38">
        <f t="shared" si="255"/>
        <v>0.23524729270571654</v>
      </c>
      <c r="G785" s="41">
        <f t="shared" si="260"/>
        <v>39.089999999996508</v>
      </c>
      <c r="H785" s="38">
        <f t="shared" si="261"/>
        <v>6.2764882173338421E-4</v>
      </c>
      <c r="J785" s="37">
        <v>44950</v>
      </c>
      <c r="K785" s="41">
        <v>30077.34</v>
      </c>
      <c r="L785" s="58">
        <v>28350</v>
      </c>
      <c r="M785" s="43">
        <f t="shared" si="251"/>
        <v>1727.3400000000001</v>
      </c>
      <c r="N785" s="38">
        <f t="shared" si="257"/>
        <v>6.092910052910061E-2</v>
      </c>
      <c r="O785" s="43">
        <f t="shared" si="262"/>
        <v>18.860000000000582</v>
      </c>
      <c r="P785" s="38">
        <f t="shared" si="263"/>
        <v>6.2744357000088513E-4</v>
      </c>
      <c r="R785" s="37">
        <v>44950</v>
      </c>
      <c r="S785" s="104"/>
      <c r="T785" s="101"/>
      <c r="U785" s="100"/>
      <c r="V785" s="102"/>
      <c r="W785" s="100"/>
      <c r="X785" s="102"/>
      <c r="Z785" s="37">
        <v>44950</v>
      </c>
      <c r="AA785" s="3">
        <f t="shared" si="256"/>
        <v>92396.479999999996</v>
      </c>
      <c r="AB785" s="43">
        <f t="shared" si="259"/>
        <v>78800.739999999991</v>
      </c>
      <c r="AC785" s="3">
        <f t="shared" si="241"/>
        <v>13595.740000000002</v>
      </c>
      <c r="AD785" s="38">
        <f t="shared" si="258"/>
        <v>0.1725331513384265</v>
      </c>
      <c r="AE785" s="3">
        <f t="shared" si="264"/>
        <v>57.94999999999709</v>
      </c>
      <c r="AF785" s="38">
        <f t="shared" si="265"/>
        <v>6.2758200720747226E-4</v>
      </c>
    </row>
    <row r="786" spans="1:32" x14ac:dyDescent="0.45">
      <c r="A786" s="37">
        <v>44951</v>
      </c>
      <c r="B786" s="41">
        <v>62533.02</v>
      </c>
      <c r="C786" s="3">
        <v>51575.15</v>
      </c>
      <c r="D786" s="3">
        <v>50450.74</v>
      </c>
      <c r="E786" s="3">
        <f t="shared" si="254"/>
        <v>12082.279999999999</v>
      </c>
      <c r="F786" s="38">
        <f t="shared" si="255"/>
        <v>0.23948667551754443</v>
      </c>
      <c r="G786" s="41">
        <f t="shared" si="260"/>
        <v>213.87999999999738</v>
      </c>
      <c r="H786" s="38">
        <f t="shared" si="261"/>
        <v>3.4320114173591598E-3</v>
      </c>
      <c r="J786" s="37">
        <v>44951</v>
      </c>
      <c r="K786" s="41">
        <v>30331.06</v>
      </c>
      <c r="L786" s="57">
        <f>L785+150</f>
        <v>28500</v>
      </c>
      <c r="M786" s="43">
        <f t="shared" si="251"/>
        <v>1831.0600000000013</v>
      </c>
      <c r="N786" s="38">
        <f t="shared" si="257"/>
        <v>6.4247719298245576E-2</v>
      </c>
      <c r="O786" s="50">
        <f>K786-K785-150</f>
        <v>103.72000000000116</v>
      </c>
      <c r="P786" s="51">
        <f>(K786-150)/K785-1</f>
        <v>3.4484432466435067E-3</v>
      </c>
      <c r="R786" s="37">
        <v>44951</v>
      </c>
      <c r="S786" s="104"/>
      <c r="T786" s="101"/>
      <c r="U786" s="100"/>
      <c r="V786" s="102"/>
      <c r="W786" s="100"/>
      <c r="X786" s="102"/>
      <c r="Z786" s="37">
        <v>44951</v>
      </c>
      <c r="AA786" s="3">
        <f t="shared" si="256"/>
        <v>92864.08</v>
      </c>
      <c r="AB786" s="50">
        <f>AB785+150</f>
        <v>78950.739999999991</v>
      </c>
      <c r="AC786" s="3">
        <f t="shared" si="241"/>
        <v>13913.34</v>
      </c>
      <c r="AD786" s="38">
        <f t="shared" si="258"/>
        <v>0.17622811388468329</v>
      </c>
      <c r="AE786" s="50">
        <f>AA786-AA785-150</f>
        <v>317.60000000000582</v>
      </c>
      <c r="AF786" s="51">
        <f>(AA786-150)/AA785-1</f>
        <v>3.4373603842916545E-3</v>
      </c>
    </row>
    <row r="787" spans="1:32" x14ac:dyDescent="0.45">
      <c r="A787" s="37">
        <v>44952</v>
      </c>
      <c r="B787" s="41">
        <v>62533.02</v>
      </c>
      <c r="C787" s="3">
        <v>51575.15</v>
      </c>
      <c r="D787" s="3">
        <v>50450.74</v>
      </c>
      <c r="E787" s="3">
        <f t="shared" si="254"/>
        <v>12082.279999999999</v>
      </c>
      <c r="F787" s="38">
        <f t="shared" si="255"/>
        <v>0.23948667551754443</v>
      </c>
      <c r="G787" s="41">
        <f t="shared" si="260"/>
        <v>0</v>
      </c>
      <c r="H787" s="38">
        <f t="shared" si="261"/>
        <v>0</v>
      </c>
      <c r="J787" s="37">
        <v>44952</v>
      </c>
      <c r="K787" s="41">
        <v>30331.06</v>
      </c>
      <c r="L787" s="58">
        <v>28500</v>
      </c>
      <c r="M787" s="43">
        <f t="shared" si="251"/>
        <v>1831.0600000000013</v>
      </c>
      <c r="N787" s="38">
        <f t="shared" si="257"/>
        <v>6.4247719298245576E-2</v>
      </c>
      <c r="O787" s="43">
        <f>K787-K786</f>
        <v>0</v>
      </c>
      <c r="P787" s="38">
        <f>K787/K786-1</f>
        <v>0</v>
      </c>
      <c r="R787" s="37">
        <v>44952</v>
      </c>
      <c r="S787" s="104"/>
      <c r="T787" s="101"/>
      <c r="U787" s="100"/>
      <c r="V787" s="102"/>
      <c r="W787" s="100"/>
      <c r="X787" s="102"/>
      <c r="Z787" s="37">
        <v>44952</v>
      </c>
      <c r="AA787" s="3">
        <f t="shared" si="256"/>
        <v>92864.08</v>
      </c>
      <c r="AB787" s="43">
        <f t="shared" ref="AB787:AB795" si="266">D787+L787</f>
        <v>78950.739999999991</v>
      </c>
      <c r="AC787" s="3">
        <f t="shared" si="241"/>
        <v>13913.34</v>
      </c>
      <c r="AD787" s="38">
        <f t="shared" si="258"/>
        <v>0.17622811388468329</v>
      </c>
      <c r="AE787" s="3">
        <f>AA787-AA786</f>
        <v>0</v>
      </c>
      <c r="AF787" s="38">
        <f>(AA787)/AA786-1</f>
        <v>0</v>
      </c>
    </row>
    <row r="788" spans="1:32" x14ac:dyDescent="0.45">
      <c r="A788" s="37">
        <v>44953</v>
      </c>
      <c r="B788" s="41">
        <v>62533.02</v>
      </c>
      <c r="C788" s="3">
        <v>51575.15</v>
      </c>
      <c r="D788" s="3">
        <v>50450.74</v>
      </c>
      <c r="E788" s="3">
        <f t="shared" si="254"/>
        <v>12082.279999999999</v>
      </c>
      <c r="F788" s="38">
        <f t="shared" si="255"/>
        <v>0.23948667551754443</v>
      </c>
      <c r="G788" s="41">
        <f t="shared" si="260"/>
        <v>0</v>
      </c>
      <c r="H788" s="38">
        <f t="shared" si="261"/>
        <v>0</v>
      </c>
      <c r="J788" s="37">
        <v>44953</v>
      </c>
      <c r="K788" s="41">
        <v>30331.06</v>
      </c>
      <c r="L788" s="58">
        <v>28500</v>
      </c>
      <c r="M788" s="43">
        <f t="shared" si="251"/>
        <v>1831.0600000000013</v>
      </c>
      <c r="N788" s="38">
        <f t="shared" si="257"/>
        <v>6.4247719298245576E-2</v>
      </c>
      <c r="O788" s="43">
        <f>K788-K787</f>
        <v>0</v>
      </c>
      <c r="P788" s="38">
        <f>K788/K787-1</f>
        <v>0</v>
      </c>
      <c r="R788" s="37">
        <v>44953</v>
      </c>
      <c r="S788" s="104"/>
      <c r="T788" s="101"/>
      <c r="U788" s="100"/>
      <c r="V788" s="102"/>
      <c r="W788" s="100"/>
      <c r="X788" s="102"/>
      <c r="Z788" s="37">
        <v>44953</v>
      </c>
      <c r="AA788" s="3">
        <f t="shared" si="256"/>
        <v>92864.08</v>
      </c>
      <c r="AB788" s="43">
        <f t="shared" si="266"/>
        <v>78950.739999999991</v>
      </c>
      <c r="AC788" s="3">
        <f t="shared" si="241"/>
        <v>13913.34</v>
      </c>
      <c r="AD788" s="38">
        <f t="shared" si="258"/>
        <v>0.17622811388468329</v>
      </c>
      <c r="AE788" s="3">
        <f>AA788-AA787</f>
        <v>0</v>
      </c>
      <c r="AF788" s="38">
        <f>(AA788)/AA787-1</f>
        <v>0</v>
      </c>
    </row>
    <row r="789" spans="1:32" x14ac:dyDescent="0.45">
      <c r="A789" s="37">
        <v>44956</v>
      </c>
      <c r="B789" s="41">
        <v>62259.39</v>
      </c>
      <c r="C789" s="3">
        <v>51575.15</v>
      </c>
      <c r="D789" s="3">
        <v>50450.74</v>
      </c>
      <c r="E789" s="3">
        <f t="shared" si="254"/>
        <v>11808.650000000001</v>
      </c>
      <c r="F789" s="38">
        <f t="shared" si="255"/>
        <v>0.23406296914574498</v>
      </c>
      <c r="G789" s="41">
        <f t="shared" si="260"/>
        <v>-273.62999999999738</v>
      </c>
      <c r="H789" s="38">
        <f t="shared" si="261"/>
        <v>-4.3757681941476445E-3</v>
      </c>
      <c r="J789" s="37">
        <v>44956</v>
      </c>
      <c r="K789" s="41">
        <v>30198.33</v>
      </c>
      <c r="L789" s="58">
        <v>28500</v>
      </c>
      <c r="M789" s="43">
        <f t="shared" si="251"/>
        <v>1698.3300000000017</v>
      </c>
      <c r="N789" s="38">
        <f t="shared" si="257"/>
        <v>5.9590526315789427E-2</v>
      </c>
      <c r="O789" s="43">
        <f>K789-K788</f>
        <v>-132.72999999999956</v>
      </c>
      <c r="P789" s="38">
        <f>K789/K788-1</f>
        <v>-4.3760422484410144E-3</v>
      </c>
      <c r="R789" s="37">
        <v>44956</v>
      </c>
      <c r="S789" s="104"/>
      <c r="T789" s="101"/>
      <c r="U789" s="100"/>
      <c r="V789" s="102"/>
      <c r="W789" s="100"/>
      <c r="X789" s="102"/>
      <c r="Z789" s="37">
        <v>44956</v>
      </c>
      <c r="AA789" s="3">
        <f t="shared" si="256"/>
        <v>92457.72</v>
      </c>
      <c r="AB789" s="43">
        <f t="shared" si="266"/>
        <v>78950.739999999991</v>
      </c>
      <c r="AC789" s="3">
        <f t="shared" si="241"/>
        <v>13506.980000000003</v>
      </c>
      <c r="AD789" s="38">
        <f t="shared" si="258"/>
        <v>0.17108110702952262</v>
      </c>
      <c r="AE789" s="3">
        <f>AA789-AA788</f>
        <v>-406.36000000000058</v>
      </c>
      <c r="AF789" s="38">
        <f>(AA789)/AA788-1</f>
        <v>-4.3758577051535852E-3</v>
      </c>
    </row>
    <row r="790" spans="1:32" x14ac:dyDescent="0.45">
      <c r="A790" s="37">
        <v>44957</v>
      </c>
      <c r="B790" s="41">
        <v>62540.28</v>
      </c>
      <c r="C790" s="3">
        <v>51575.15</v>
      </c>
      <c r="D790" s="3">
        <v>50450.74</v>
      </c>
      <c r="E790" s="3">
        <f t="shared" si="254"/>
        <v>12089.54</v>
      </c>
      <c r="F790" s="38">
        <f t="shared" si="255"/>
        <v>0.2396305782630741</v>
      </c>
      <c r="G790" s="41">
        <f t="shared" si="260"/>
        <v>280.88999999999942</v>
      </c>
      <c r="H790" s="38">
        <f t="shared" si="261"/>
        <v>4.5116086103638153E-3</v>
      </c>
      <c r="J790" s="37">
        <v>44957</v>
      </c>
      <c r="K790" s="41">
        <v>30334.58</v>
      </c>
      <c r="L790" s="58">
        <v>28500</v>
      </c>
      <c r="M790" s="43">
        <f t="shared" si="251"/>
        <v>1834.5800000000017</v>
      </c>
      <c r="N790" s="38">
        <f t="shared" si="257"/>
        <v>6.437122807017559E-2</v>
      </c>
      <c r="O790" s="43">
        <f>K790-K789</f>
        <v>136.25</v>
      </c>
      <c r="P790" s="38">
        <f>K790/K789-1</f>
        <v>4.5118388997007486E-3</v>
      </c>
      <c r="R790" s="37">
        <v>44957</v>
      </c>
      <c r="S790" s="104"/>
      <c r="T790" s="101"/>
      <c r="U790" s="100"/>
      <c r="V790" s="102"/>
      <c r="W790" s="100"/>
      <c r="X790" s="102"/>
      <c r="Z790" s="37">
        <v>44957</v>
      </c>
      <c r="AA790" s="3">
        <f t="shared" si="256"/>
        <v>92874.86</v>
      </c>
      <c r="AB790" s="43">
        <f t="shared" si="266"/>
        <v>78950.739999999991</v>
      </c>
      <c r="AC790" s="3">
        <f t="shared" si="241"/>
        <v>13924.120000000003</v>
      </c>
      <c r="AD790" s="38">
        <f t="shared" si="258"/>
        <v>0.17636465472014584</v>
      </c>
      <c r="AE790" s="3">
        <f>AA790-AA789</f>
        <v>417.13999999999942</v>
      </c>
      <c r="AF790" s="38">
        <f>(AA790)/AA789-1</f>
        <v>4.5116838269427806E-3</v>
      </c>
    </row>
    <row r="791" spans="1:32" x14ac:dyDescent="0.45">
      <c r="A791" s="37">
        <v>44958</v>
      </c>
      <c r="B791" s="41">
        <v>62957.59</v>
      </c>
      <c r="C791" s="47">
        <f>C790+250</f>
        <v>51825.15</v>
      </c>
      <c r="D791" s="47">
        <f>D790+250</f>
        <v>50700.74</v>
      </c>
      <c r="E791" s="47">
        <f t="shared" si="254"/>
        <v>12256.849999999999</v>
      </c>
      <c r="F791" s="38">
        <f t="shared" si="255"/>
        <v>0.24174893699776367</v>
      </c>
      <c r="G791" s="49">
        <f>B791-B790-250</f>
        <v>167.30999999999767</v>
      </c>
      <c r="H791" s="48">
        <f>(B791-250)/B790-1</f>
        <v>2.6752358639903218E-3</v>
      </c>
      <c r="J791" s="37">
        <v>44958</v>
      </c>
      <c r="K791" s="41">
        <v>30565.73</v>
      </c>
      <c r="L791" s="57">
        <f>L790+150</f>
        <v>28650</v>
      </c>
      <c r="M791" s="43">
        <f t="shared" si="251"/>
        <v>1915.7299999999996</v>
      </c>
      <c r="N791" s="38">
        <f t="shared" si="257"/>
        <v>6.686666666666663E-2</v>
      </c>
      <c r="O791" s="50">
        <f>K791-K790-150</f>
        <v>81.149999999997817</v>
      </c>
      <c r="P791" s="51">
        <f>(K791-150)/K790-1</f>
        <v>2.6751647789420296E-3</v>
      </c>
      <c r="R791" s="37">
        <v>44958</v>
      </c>
      <c r="S791" s="104"/>
      <c r="T791" s="101"/>
      <c r="U791" s="100"/>
      <c r="V791" s="102"/>
      <c r="W791" s="100"/>
      <c r="X791" s="102"/>
      <c r="Z791" s="37">
        <v>44958</v>
      </c>
      <c r="AA791" s="3">
        <f t="shared" si="256"/>
        <v>93523.319999999992</v>
      </c>
      <c r="AB791" s="84">
        <f t="shared" si="266"/>
        <v>79350.739999999991</v>
      </c>
      <c r="AC791" s="3">
        <f t="shared" si="241"/>
        <v>14172.579999999998</v>
      </c>
      <c r="AD791" s="38">
        <f t="shared" si="258"/>
        <v>0.17860677795821434</v>
      </c>
      <c r="AE791" s="80">
        <f>AA791-AA790-400</f>
        <v>248.45999999999185</v>
      </c>
      <c r="AF791" s="81">
        <f>(AA791-400)/AA790-1</f>
        <v>2.6752126463500669E-3</v>
      </c>
    </row>
    <row r="792" spans="1:32" x14ac:dyDescent="0.45">
      <c r="A792" s="37">
        <v>44959</v>
      </c>
      <c r="B792" s="41">
        <v>63098.51</v>
      </c>
      <c r="C792" s="3">
        <v>51825.15</v>
      </c>
      <c r="D792" s="3">
        <v>50700.74</v>
      </c>
      <c r="E792" s="3">
        <f t="shared" si="254"/>
        <v>12397.770000000004</v>
      </c>
      <c r="F792" s="38">
        <f t="shared" si="255"/>
        <v>0.24452838360939122</v>
      </c>
      <c r="G792" s="41">
        <f t="shared" ref="G792:G800" si="267">B792-B791</f>
        <v>140.92000000000553</v>
      </c>
      <c r="H792" s="38">
        <f t="shared" ref="H792:H800" si="268">(B792)/B791-1</f>
        <v>2.2383321852059712E-3</v>
      </c>
      <c r="J792" s="37">
        <v>44959</v>
      </c>
      <c r="K792" s="41">
        <v>30634.15</v>
      </c>
      <c r="L792" s="58">
        <v>28650</v>
      </c>
      <c r="M792" s="43">
        <f t="shared" si="251"/>
        <v>1984.1500000000015</v>
      </c>
      <c r="N792" s="38">
        <f t="shared" si="257"/>
        <v>6.9254799301919689E-2</v>
      </c>
      <c r="O792" s="43">
        <f>K792-K791</f>
        <v>68.420000000001892</v>
      </c>
      <c r="P792" s="38">
        <f>K792/K791-1</f>
        <v>2.2384546353055867E-3</v>
      </c>
      <c r="R792" s="37">
        <v>44959</v>
      </c>
      <c r="S792" s="104"/>
      <c r="T792" s="101"/>
      <c r="U792" s="100"/>
      <c r="V792" s="102"/>
      <c r="W792" s="100"/>
      <c r="X792" s="102"/>
      <c r="Z792" s="37">
        <v>44959</v>
      </c>
      <c r="AA792" s="3">
        <f t="shared" si="256"/>
        <v>93732.66</v>
      </c>
      <c r="AB792" s="43">
        <f t="shared" si="266"/>
        <v>79350.739999999991</v>
      </c>
      <c r="AC792" s="3">
        <f t="shared" si="241"/>
        <v>14381.920000000006</v>
      </c>
      <c r="AD792" s="38">
        <f t="shared" si="258"/>
        <v>0.18124493861052859</v>
      </c>
      <c r="AE792" s="3">
        <f>AA792-AA791</f>
        <v>209.34000000001106</v>
      </c>
      <c r="AF792" s="38">
        <f>(AA792)/AA791-1</f>
        <v>2.2383722049217347E-3</v>
      </c>
    </row>
    <row r="793" spans="1:32" x14ac:dyDescent="0.45">
      <c r="A793" s="37">
        <v>44960</v>
      </c>
      <c r="B793" s="41">
        <v>62958.15</v>
      </c>
      <c r="C793" s="3">
        <v>51825.15</v>
      </c>
      <c r="D793" s="3">
        <v>50700.74</v>
      </c>
      <c r="E793" s="3">
        <f t="shared" si="254"/>
        <v>12257.410000000003</v>
      </c>
      <c r="F793" s="38">
        <f t="shared" si="255"/>
        <v>0.24175998220144335</v>
      </c>
      <c r="G793" s="41">
        <f t="shared" si="267"/>
        <v>-140.36000000000058</v>
      </c>
      <c r="H793" s="38">
        <f t="shared" si="268"/>
        <v>-2.2244582320565254E-3</v>
      </c>
      <c r="J793" s="37">
        <v>44960</v>
      </c>
      <c r="K793" s="41">
        <v>30566.01</v>
      </c>
      <c r="L793" s="58">
        <v>28650</v>
      </c>
      <c r="M793" s="43">
        <f t="shared" si="251"/>
        <v>1916.0099999999984</v>
      </c>
      <c r="N793" s="38">
        <f t="shared" si="257"/>
        <v>6.6876439790575892E-2</v>
      </c>
      <c r="O793" s="43">
        <f>K793-K792</f>
        <v>-68.140000000003056</v>
      </c>
      <c r="P793" s="38">
        <f>K793/K792-1</f>
        <v>-2.2243150209816376E-3</v>
      </c>
      <c r="R793" s="37">
        <v>44960</v>
      </c>
      <c r="S793" s="104"/>
      <c r="T793" s="101"/>
      <c r="U793" s="100"/>
      <c r="V793" s="102"/>
      <c r="W793" s="100"/>
      <c r="X793" s="102"/>
      <c r="Z793" s="37">
        <v>44960</v>
      </c>
      <c r="AA793" s="3">
        <f t="shared" si="256"/>
        <v>93524.160000000003</v>
      </c>
      <c r="AB793" s="43">
        <f t="shared" si="266"/>
        <v>79350.739999999991</v>
      </c>
      <c r="AC793" s="3">
        <f t="shared" si="241"/>
        <v>14173.420000000002</v>
      </c>
      <c r="AD793" s="38">
        <f t="shared" si="258"/>
        <v>0.17861736387083482</v>
      </c>
      <c r="AE793" s="3">
        <f>AA793-AA792</f>
        <v>-208.5</v>
      </c>
      <c r="AF793" s="38">
        <f>(AA793)/AA792-1</f>
        <v>-2.2244114271375848E-3</v>
      </c>
    </row>
    <row r="794" spans="1:32" x14ac:dyDescent="0.45">
      <c r="A794" s="37">
        <v>44963</v>
      </c>
      <c r="B794" s="41">
        <v>62578.23</v>
      </c>
      <c r="C794" s="3">
        <v>51825.15</v>
      </c>
      <c r="D794" s="3">
        <v>50700.74</v>
      </c>
      <c r="E794" s="3">
        <f t="shared" si="254"/>
        <v>11877.490000000005</v>
      </c>
      <c r="F794" s="38">
        <f t="shared" si="255"/>
        <v>0.23426660044804093</v>
      </c>
      <c r="G794" s="41">
        <f t="shared" si="267"/>
        <v>-379.91999999999825</v>
      </c>
      <c r="H794" s="38">
        <f t="shared" si="268"/>
        <v>-6.0344848125302164E-3</v>
      </c>
      <c r="J794" s="37">
        <v>44963</v>
      </c>
      <c r="K794" s="41">
        <v>30381.56</v>
      </c>
      <c r="L794" s="58">
        <v>28650</v>
      </c>
      <c r="M794" s="43">
        <f t="shared" si="251"/>
        <v>1731.5600000000013</v>
      </c>
      <c r="N794" s="38">
        <f t="shared" si="257"/>
        <v>6.0438394415357921E-2</v>
      </c>
      <c r="O794" s="43">
        <f>K794-K793</f>
        <v>-184.44999999999709</v>
      </c>
      <c r="P794" s="38">
        <f>K794/K793-1</f>
        <v>-6.0344807843744075E-3</v>
      </c>
      <c r="R794" s="37">
        <v>44963</v>
      </c>
      <c r="S794" s="104"/>
      <c r="T794" s="101"/>
      <c r="U794" s="100"/>
      <c r="V794" s="102"/>
      <c r="W794" s="100"/>
      <c r="X794" s="102"/>
      <c r="Z794" s="37">
        <v>44963</v>
      </c>
      <c r="AA794" s="3">
        <f t="shared" si="256"/>
        <v>92959.790000000008</v>
      </c>
      <c r="AB794" s="43">
        <f t="shared" si="266"/>
        <v>79350.739999999991</v>
      </c>
      <c r="AC794" s="3">
        <f t="shared" si="241"/>
        <v>13609.050000000007</v>
      </c>
      <c r="AD794" s="38">
        <f t="shared" si="258"/>
        <v>0.17150501684042285</v>
      </c>
      <c r="AE794" s="3">
        <f>AA794-AA793</f>
        <v>-564.36999999999534</v>
      </c>
      <c r="AF794" s="38">
        <f>(AA794)/AA793-1</f>
        <v>-6.0344834960291971E-3</v>
      </c>
    </row>
    <row r="795" spans="1:32" x14ac:dyDescent="0.45">
      <c r="A795" s="37">
        <v>44964</v>
      </c>
      <c r="B795" s="41">
        <v>62692.1</v>
      </c>
      <c r="C795" s="3">
        <v>51825.15</v>
      </c>
      <c r="D795" s="3">
        <v>50700.74</v>
      </c>
      <c r="E795" s="3">
        <f t="shared" si="254"/>
        <v>11991.36</v>
      </c>
      <c r="F795" s="38">
        <f t="shared" si="255"/>
        <v>0.23651252427479363</v>
      </c>
      <c r="G795" s="41">
        <f t="shared" si="267"/>
        <v>113.86999999999534</v>
      </c>
      <c r="H795" s="38">
        <f t="shared" si="268"/>
        <v>1.8196423900131986E-3</v>
      </c>
      <c r="J795" s="37">
        <v>44964</v>
      </c>
      <c r="K795" s="41">
        <v>30436.84</v>
      </c>
      <c r="L795" s="58">
        <v>28650</v>
      </c>
      <c r="M795" s="43">
        <f t="shared" si="251"/>
        <v>1786.8400000000001</v>
      </c>
      <c r="N795" s="38">
        <f t="shared" si="257"/>
        <v>6.2367888307155228E-2</v>
      </c>
      <c r="O795" s="43">
        <f>K795-K794</f>
        <v>55.279999999998836</v>
      </c>
      <c r="P795" s="38">
        <f>K795/K794-1</f>
        <v>1.8195247380319302E-3</v>
      </c>
      <c r="R795" s="37">
        <v>44964</v>
      </c>
      <c r="S795" s="104"/>
      <c r="T795" s="101"/>
      <c r="U795" s="100"/>
      <c r="V795" s="102"/>
      <c r="W795" s="100"/>
      <c r="X795" s="102"/>
      <c r="Z795" s="37">
        <v>44964</v>
      </c>
      <c r="AA795" s="3">
        <f t="shared" si="256"/>
        <v>93128.94</v>
      </c>
      <c r="AB795" s="43">
        <f t="shared" si="266"/>
        <v>79350.739999999991</v>
      </c>
      <c r="AC795" s="3">
        <f t="shared" si="241"/>
        <v>13778.2</v>
      </c>
      <c r="AD795" s="38">
        <f t="shared" si="258"/>
        <v>0.17363669198296083</v>
      </c>
      <c r="AE795" s="3">
        <f>AA795-AA794</f>
        <v>169.14999999999418</v>
      </c>
      <c r="AF795" s="38">
        <f>(AA795)/AA794-1</f>
        <v>1.8196039384339446E-3</v>
      </c>
    </row>
    <row r="796" spans="1:32" x14ac:dyDescent="0.45">
      <c r="A796" s="37">
        <v>44965</v>
      </c>
      <c r="B796" s="41">
        <v>62674.62</v>
      </c>
      <c r="C796" s="3">
        <v>51825.15</v>
      </c>
      <c r="D796" s="3">
        <v>50700.74</v>
      </c>
      <c r="E796" s="3">
        <f t="shared" si="254"/>
        <v>11973.880000000005</v>
      </c>
      <c r="F796" s="38">
        <f t="shared" si="255"/>
        <v>0.2361677561313702</v>
      </c>
      <c r="G796" s="41">
        <f t="shared" si="267"/>
        <v>-17.479999999995925</v>
      </c>
      <c r="H796" s="38">
        <f t="shared" si="268"/>
        <v>-2.788230095975841E-4</v>
      </c>
      <c r="J796" s="37">
        <v>44965</v>
      </c>
      <c r="K796" s="41">
        <v>30578.35</v>
      </c>
      <c r="L796" s="57">
        <f>L795+150</f>
        <v>28800</v>
      </c>
      <c r="M796" s="43">
        <f t="shared" si="251"/>
        <v>1778.3499999999985</v>
      </c>
      <c r="N796" s="38">
        <f t="shared" si="257"/>
        <v>6.1748263888888877E-2</v>
      </c>
      <c r="O796" s="50">
        <f>K796-K795-150</f>
        <v>-8.4900000000016007</v>
      </c>
      <c r="P796" s="51">
        <f>(K796-150)/K795-1</f>
        <v>-2.7893828662906017E-4</v>
      </c>
      <c r="R796" s="37">
        <v>44965</v>
      </c>
      <c r="S796" s="104"/>
      <c r="T796" s="101"/>
      <c r="U796" s="100"/>
      <c r="V796" s="102"/>
      <c r="W796" s="100"/>
      <c r="X796" s="102"/>
      <c r="Z796" s="37">
        <v>44965</v>
      </c>
      <c r="AA796" s="3">
        <f t="shared" si="256"/>
        <v>93252.97</v>
      </c>
      <c r="AB796" s="50">
        <f>AB795+150</f>
        <v>79500.739999999991</v>
      </c>
      <c r="AC796" s="3">
        <f t="shared" ref="AC796:AC859" si="269">E796+M796</f>
        <v>13752.230000000003</v>
      </c>
      <c r="AD796" s="38">
        <f t="shared" si="258"/>
        <v>0.17298241500645162</v>
      </c>
      <c r="AE796" s="50">
        <f>AA796-AA795-150</f>
        <v>-25.970000000001164</v>
      </c>
      <c r="AF796" s="51">
        <f>(AA796-150)/AA795-1</f>
        <v>-2.7886068498150784E-4</v>
      </c>
    </row>
    <row r="797" spans="1:32" x14ac:dyDescent="0.45">
      <c r="A797" s="37">
        <v>44966</v>
      </c>
      <c r="B797" s="41">
        <v>62476.21</v>
      </c>
      <c r="C797" s="3">
        <v>51825.15</v>
      </c>
      <c r="D797" s="3">
        <v>50700.74</v>
      </c>
      <c r="E797" s="3">
        <f t="shared" si="254"/>
        <v>11775.470000000001</v>
      </c>
      <c r="F797" s="38">
        <f t="shared" si="255"/>
        <v>0.23225440102057693</v>
      </c>
      <c r="G797" s="41">
        <f t="shared" si="267"/>
        <v>-198.41000000000349</v>
      </c>
      <c r="H797" s="38">
        <f t="shared" si="268"/>
        <v>-3.1657152448630876E-3</v>
      </c>
      <c r="J797" s="37">
        <v>44966</v>
      </c>
      <c r="K797" s="41">
        <v>30481.55</v>
      </c>
      <c r="L797" s="58">
        <v>28800</v>
      </c>
      <c r="M797" s="43">
        <f t="shared" si="251"/>
        <v>1681.5499999999993</v>
      </c>
      <c r="N797" s="38">
        <f t="shared" si="257"/>
        <v>5.8387152777777729E-2</v>
      </c>
      <c r="O797" s="43">
        <f>K797-K796</f>
        <v>-96.799999999999272</v>
      </c>
      <c r="P797" s="38">
        <f>K797/K796-1</f>
        <v>-3.1656384337284127E-3</v>
      </c>
      <c r="R797" s="37">
        <v>44966</v>
      </c>
      <c r="S797" s="104"/>
      <c r="T797" s="101"/>
      <c r="U797" s="100"/>
      <c r="V797" s="102"/>
      <c r="W797" s="100"/>
      <c r="X797" s="102"/>
      <c r="Z797" s="37">
        <v>44966</v>
      </c>
      <c r="AA797" s="3">
        <f t="shared" si="256"/>
        <v>92957.759999999995</v>
      </c>
      <c r="AB797" s="43">
        <f t="shared" ref="AB797:AB805" si="270">D797+L797</f>
        <v>79500.739999999991</v>
      </c>
      <c r="AC797" s="3">
        <f t="shared" si="269"/>
        <v>13457.02</v>
      </c>
      <c r="AD797" s="38">
        <f t="shared" si="258"/>
        <v>0.16926911623715712</v>
      </c>
      <c r="AE797" s="3">
        <f>AA797-AA796</f>
        <v>-295.2100000000064</v>
      </c>
      <c r="AF797" s="38">
        <f>(AA797)/AA796-1</f>
        <v>-3.1656900579145608E-3</v>
      </c>
    </row>
    <row r="798" spans="1:32" x14ac:dyDescent="0.45">
      <c r="A798" s="37">
        <v>44967</v>
      </c>
      <c r="B798" s="41">
        <v>62370.8</v>
      </c>
      <c r="C798" s="3">
        <v>51825.15</v>
      </c>
      <c r="D798" s="3">
        <v>50700.74</v>
      </c>
      <c r="E798" s="3">
        <f t="shared" si="254"/>
        <v>11670.060000000005</v>
      </c>
      <c r="F798" s="38">
        <f t="shared" si="255"/>
        <v>0.23017533866369622</v>
      </c>
      <c r="G798" s="41">
        <f t="shared" si="267"/>
        <v>-105.40999999999622</v>
      </c>
      <c r="H798" s="38">
        <f t="shared" si="268"/>
        <v>-1.6872022166516398E-3</v>
      </c>
      <c r="J798" s="37">
        <v>44967</v>
      </c>
      <c r="K798" s="41">
        <v>30430.12</v>
      </c>
      <c r="L798" s="58">
        <v>28800</v>
      </c>
      <c r="M798" s="43">
        <f t="shared" si="251"/>
        <v>1630.119999999999</v>
      </c>
      <c r="N798" s="38">
        <f t="shared" si="257"/>
        <v>5.6601388888888771E-2</v>
      </c>
      <c r="O798" s="43">
        <f>K798-K797</f>
        <v>-51.430000000000291</v>
      </c>
      <c r="P798" s="38">
        <f>K798/K797-1</f>
        <v>-1.6872501562420483E-3</v>
      </c>
      <c r="R798" s="37">
        <v>44967</v>
      </c>
      <c r="S798" s="104"/>
      <c r="T798" s="101"/>
      <c r="U798" s="100"/>
      <c r="V798" s="102"/>
      <c r="W798" s="100"/>
      <c r="X798" s="102"/>
      <c r="Z798" s="37">
        <v>44967</v>
      </c>
      <c r="AA798" s="3">
        <f t="shared" si="256"/>
        <v>92800.92</v>
      </c>
      <c r="AB798" s="43">
        <f t="shared" si="270"/>
        <v>79500.739999999991</v>
      </c>
      <c r="AC798" s="3">
        <f t="shared" si="269"/>
        <v>13300.180000000004</v>
      </c>
      <c r="AD798" s="38">
        <f t="shared" si="258"/>
        <v>0.16729630441175769</v>
      </c>
      <c r="AE798" s="3">
        <f>AA798-AA797</f>
        <v>-156.83999999999651</v>
      </c>
      <c r="AF798" s="38">
        <f>(AA798)/AA797-1</f>
        <v>-1.6872179364045836E-3</v>
      </c>
    </row>
    <row r="799" spans="1:32" x14ac:dyDescent="0.45">
      <c r="A799" s="37">
        <v>44970</v>
      </c>
      <c r="B799" s="41">
        <v>62681.39</v>
      </c>
      <c r="C799" s="3">
        <v>51825.15</v>
      </c>
      <c r="D799" s="3">
        <v>50700.74</v>
      </c>
      <c r="E799" s="3">
        <f t="shared" si="254"/>
        <v>11980.650000000001</v>
      </c>
      <c r="F799" s="38">
        <f t="shared" si="255"/>
        <v>0.23630128475442369</v>
      </c>
      <c r="G799" s="41">
        <f t="shared" si="267"/>
        <v>310.58999999999651</v>
      </c>
      <c r="H799" s="38">
        <f t="shared" si="268"/>
        <v>4.9797341063446687E-3</v>
      </c>
      <c r="J799" s="37">
        <v>44970</v>
      </c>
      <c r="K799" s="41">
        <v>30581.65</v>
      </c>
      <c r="L799" s="58">
        <v>28800</v>
      </c>
      <c r="M799" s="43">
        <f t="shared" si="251"/>
        <v>1781.6500000000015</v>
      </c>
      <c r="N799" s="38">
        <f t="shared" si="257"/>
        <v>6.1862847222222239E-2</v>
      </c>
      <c r="O799" s="43">
        <f>K799-K798</f>
        <v>151.53000000000247</v>
      </c>
      <c r="P799" s="38">
        <f>K799/K798-1</f>
        <v>4.9796057327411436E-3</v>
      </c>
      <c r="R799" s="37">
        <v>44970</v>
      </c>
      <c r="S799" s="104"/>
      <c r="T799" s="101"/>
      <c r="U799" s="100"/>
      <c r="V799" s="102"/>
      <c r="W799" s="100"/>
      <c r="X799" s="102"/>
      <c r="Z799" s="37">
        <v>44970</v>
      </c>
      <c r="AA799" s="3">
        <f t="shared" si="256"/>
        <v>93263.040000000008</v>
      </c>
      <c r="AB799" s="43">
        <f t="shared" si="270"/>
        <v>79500.739999999991</v>
      </c>
      <c r="AC799" s="3">
        <f t="shared" si="269"/>
        <v>13762.300000000003</v>
      </c>
      <c r="AD799" s="38">
        <f t="shared" si="258"/>
        <v>0.17310908049409379</v>
      </c>
      <c r="AE799" s="3">
        <f>AA799-AA798</f>
        <v>462.1200000000099</v>
      </c>
      <c r="AF799" s="38">
        <f>(AA799)/AA798-1</f>
        <v>4.9796920116740306E-3</v>
      </c>
    </row>
    <row r="800" spans="1:32" x14ac:dyDescent="0.45">
      <c r="A800" s="37">
        <v>44971</v>
      </c>
      <c r="B800" s="41">
        <v>62470.57</v>
      </c>
      <c r="C800" s="3">
        <v>51825.15</v>
      </c>
      <c r="D800" s="3">
        <v>50700.74</v>
      </c>
      <c r="E800" s="3">
        <f t="shared" si="254"/>
        <v>11769.830000000002</v>
      </c>
      <c r="F800" s="38">
        <f t="shared" si="255"/>
        <v>0.23214316004066227</v>
      </c>
      <c r="G800" s="41">
        <f t="shared" si="267"/>
        <v>-210.81999999999971</v>
      </c>
      <c r="H800" s="38">
        <f t="shared" si="268"/>
        <v>-3.363358725771759E-3</v>
      </c>
      <c r="J800" s="37">
        <v>44971</v>
      </c>
      <c r="K800" s="41">
        <v>30478.799999999999</v>
      </c>
      <c r="L800" s="58">
        <v>28800</v>
      </c>
      <c r="M800" s="43">
        <f t="shared" si="251"/>
        <v>1678.7999999999993</v>
      </c>
      <c r="N800" s="38">
        <f t="shared" si="257"/>
        <v>5.8291666666666631E-2</v>
      </c>
      <c r="O800" s="43">
        <f>K800-K799</f>
        <v>-102.85000000000218</v>
      </c>
      <c r="P800" s="38">
        <f>K800/K799-1</f>
        <v>-3.3631278887830129E-3</v>
      </c>
      <c r="R800" s="37">
        <v>44971</v>
      </c>
      <c r="S800" s="104"/>
      <c r="T800" s="101"/>
      <c r="U800" s="100"/>
      <c r="V800" s="102"/>
      <c r="W800" s="100"/>
      <c r="X800" s="102"/>
      <c r="Z800" s="37">
        <v>44971</v>
      </c>
      <c r="AA800" s="3">
        <f t="shared" si="256"/>
        <v>92949.37</v>
      </c>
      <c r="AB800" s="43">
        <f t="shared" si="270"/>
        <v>79500.739999999991</v>
      </c>
      <c r="AC800" s="3">
        <f t="shared" si="269"/>
        <v>13448.630000000001</v>
      </c>
      <c r="AD800" s="38">
        <f t="shared" si="258"/>
        <v>0.16916358262828757</v>
      </c>
      <c r="AE800" s="3">
        <f>AA800-AA799</f>
        <v>-313.67000000001281</v>
      </c>
      <c r="AF800" s="38">
        <f>(AA800)/AA799-1</f>
        <v>-3.363283032592701E-3</v>
      </c>
    </row>
    <row r="801" spans="1:32" x14ac:dyDescent="0.45">
      <c r="A801" s="37">
        <v>44972</v>
      </c>
      <c r="B801" s="41">
        <v>62597.120000000003</v>
      </c>
      <c r="C801" s="47">
        <f>C800+250</f>
        <v>52075.15</v>
      </c>
      <c r="D801" s="47">
        <f>D800+250</f>
        <v>50950.74</v>
      </c>
      <c r="E801" s="47">
        <f t="shared" si="254"/>
        <v>11646.380000000005</v>
      </c>
      <c r="F801" s="38">
        <f t="shared" si="255"/>
        <v>0.22858117467970063</v>
      </c>
      <c r="G801" s="49">
        <f>B801-B800-250</f>
        <v>-123.44999999999709</v>
      </c>
      <c r="H801" s="48">
        <f>(B801-250)/B800-1</f>
        <v>-1.9761305203394031E-3</v>
      </c>
      <c r="J801" s="37">
        <v>44972</v>
      </c>
      <c r="K801" s="41">
        <v>30568.57</v>
      </c>
      <c r="L801" s="57">
        <f>L800+150</f>
        <v>28950</v>
      </c>
      <c r="M801" s="43">
        <f t="shared" si="251"/>
        <v>1618.5699999999997</v>
      </c>
      <c r="N801" s="38">
        <f t="shared" si="257"/>
        <v>5.5909153713298743E-2</v>
      </c>
      <c r="O801" s="50">
        <f>K801-K800-150</f>
        <v>-60.229999999999563</v>
      </c>
      <c r="P801" s="51">
        <f>(K801-150)/K800-1</f>
        <v>-1.976127669068295E-3</v>
      </c>
      <c r="R801" s="37">
        <v>44972</v>
      </c>
      <c r="S801" s="104"/>
      <c r="T801" s="101"/>
      <c r="U801" s="100"/>
      <c r="V801" s="102"/>
      <c r="W801" s="100"/>
      <c r="X801" s="102"/>
      <c r="Z801" s="37">
        <v>44972</v>
      </c>
      <c r="AA801" s="3">
        <f t="shared" si="256"/>
        <v>93165.69</v>
      </c>
      <c r="AB801" s="84">
        <f t="shared" si="270"/>
        <v>79900.739999999991</v>
      </c>
      <c r="AC801" s="3">
        <f t="shared" si="269"/>
        <v>13264.950000000004</v>
      </c>
      <c r="AD801" s="38">
        <f t="shared" si="258"/>
        <v>0.16601786166185706</v>
      </c>
      <c r="AE801" s="80">
        <f>AA801-AA800-400</f>
        <v>-183.67999999999302</v>
      </c>
      <c r="AF801" s="81">
        <f>(AA801-400)/AA800-1</f>
        <v>-1.9761295853860661E-3</v>
      </c>
    </row>
    <row r="802" spans="1:32" x14ac:dyDescent="0.45">
      <c r="A802" s="37">
        <v>44973</v>
      </c>
      <c r="B802" s="41">
        <v>62413.19</v>
      </c>
      <c r="C802" s="3">
        <v>52075.15</v>
      </c>
      <c r="D802" s="3">
        <v>50950.74</v>
      </c>
      <c r="E802" s="3">
        <f t="shared" si="254"/>
        <v>11462.450000000004</v>
      </c>
      <c r="F802" s="38">
        <f t="shared" si="255"/>
        <v>0.22497121729733482</v>
      </c>
      <c r="G802" s="41">
        <f t="shared" ref="G802:G809" si="271">B802-B801</f>
        <v>-183.93000000000029</v>
      </c>
      <c r="H802" s="38">
        <f t="shared" ref="H802:H809" si="272">(B802)/B801-1</f>
        <v>-2.9383140949615916E-3</v>
      </c>
      <c r="J802" s="37">
        <v>44973</v>
      </c>
      <c r="K802" s="41">
        <v>30478.75</v>
      </c>
      <c r="L802" s="58">
        <v>28950</v>
      </c>
      <c r="M802" s="43">
        <f t="shared" si="251"/>
        <v>1528.75</v>
      </c>
      <c r="N802" s="38">
        <f t="shared" si="257"/>
        <v>5.2806563039723642E-2</v>
      </c>
      <c r="O802" s="43">
        <f>K802-K801</f>
        <v>-89.819999999999709</v>
      </c>
      <c r="P802" s="38">
        <f>K802/K801-1</f>
        <v>-2.9383121290920133E-3</v>
      </c>
      <c r="R802" s="37">
        <v>44973</v>
      </c>
      <c r="S802" s="104"/>
      <c r="T802" s="101"/>
      <c r="U802" s="100"/>
      <c r="V802" s="102"/>
      <c r="W802" s="100"/>
      <c r="X802" s="102"/>
      <c r="Z802" s="37">
        <v>44973</v>
      </c>
      <c r="AA802" s="3">
        <f t="shared" si="256"/>
        <v>92891.94</v>
      </c>
      <c r="AB802" s="43">
        <f t="shared" si="270"/>
        <v>79900.739999999991</v>
      </c>
      <c r="AC802" s="3">
        <f t="shared" si="269"/>
        <v>12991.200000000004</v>
      </c>
      <c r="AD802" s="38">
        <f t="shared" si="258"/>
        <v>0.16259173569606511</v>
      </c>
      <c r="AE802" s="3">
        <f>AA802-AA801</f>
        <v>-273.75</v>
      </c>
      <c r="AF802" s="38">
        <f>(AA802)/AA801-1</f>
        <v>-2.938313449940666E-3</v>
      </c>
    </row>
    <row r="803" spans="1:32" x14ac:dyDescent="0.45">
      <c r="A803" s="37">
        <v>44974</v>
      </c>
      <c r="B803" s="41">
        <v>62379.24</v>
      </c>
      <c r="C803" s="3">
        <v>52075.15</v>
      </c>
      <c r="D803" s="3">
        <v>50950.74</v>
      </c>
      <c r="E803" s="3">
        <f t="shared" si="254"/>
        <v>11428.5</v>
      </c>
      <c r="F803" s="38">
        <f t="shared" si="255"/>
        <v>0.22430488742656141</v>
      </c>
      <c r="G803" s="41">
        <f t="shared" si="271"/>
        <v>-33.950000000004366</v>
      </c>
      <c r="H803" s="38">
        <f t="shared" si="272"/>
        <v>-5.4395553247643669E-4</v>
      </c>
      <c r="J803" s="37">
        <v>44974</v>
      </c>
      <c r="K803" s="41">
        <v>30462.17</v>
      </c>
      <c r="L803" s="58">
        <v>28950</v>
      </c>
      <c r="M803" s="43">
        <f t="shared" si="251"/>
        <v>1512.1699999999983</v>
      </c>
      <c r="N803" s="38">
        <f t="shared" si="257"/>
        <v>5.2233851468048265E-2</v>
      </c>
      <c r="O803" s="43">
        <f>K803-K802</f>
        <v>-16.580000000001746</v>
      </c>
      <c r="P803" s="38">
        <f>K803/K802-1</f>
        <v>-5.4398556371249018E-4</v>
      </c>
      <c r="R803" s="37">
        <v>44974</v>
      </c>
      <c r="S803" s="104"/>
      <c r="T803" s="101"/>
      <c r="U803" s="100"/>
      <c r="V803" s="102"/>
      <c r="W803" s="100"/>
      <c r="X803" s="102"/>
      <c r="Z803" s="37">
        <v>44974</v>
      </c>
      <c r="AA803" s="3">
        <f t="shared" si="256"/>
        <v>92841.41</v>
      </c>
      <c r="AB803" s="43">
        <f t="shared" si="270"/>
        <v>79900.739999999991</v>
      </c>
      <c r="AC803" s="3">
        <f t="shared" si="269"/>
        <v>12940.669999999998</v>
      </c>
      <c r="AD803" s="38">
        <f t="shared" si="258"/>
        <v>0.16195932603377661</v>
      </c>
      <c r="AE803" s="3">
        <f>AA803-AA802</f>
        <v>-50.529999999998836</v>
      </c>
      <c r="AF803" s="38">
        <f>(AA803)/AA802-1</f>
        <v>-5.4396538601730882E-4</v>
      </c>
    </row>
    <row r="804" spans="1:32" x14ac:dyDescent="0.45">
      <c r="A804" s="37">
        <v>44977</v>
      </c>
      <c r="B804" s="41">
        <v>62379.24</v>
      </c>
      <c r="C804" s="3">
        <v>52075.15</v>
      </c>
      <c r="D804" s="3">
        <v>50950.74</v>
      </c>
      <c r="E804" s="3">
        <f t="shared" si="254"/>
        <v>11428.5</v>
      </c>
      <c r="F804" s="38">
        <f t="shared" si="255"/>
        <v>0.22430488742656141</v>
      </c>
      <c r="G804" s="41">
        <f t="shared" si="271"/>
        <v>0</v>
      </c>
      <c r="H804" s="38">
        <f t="shared" si="272"/>
        <v>0</v>
      </c>
      <c r="J804" s="37">
        <v>44977</v>
      </c>
      <c r="K804" s="41">
        <v>30462.17</v>
      </c>
      <c r="L804" s="58">
        <v>28950</v>
      </c>
      <c r="M804" s="43">
        <f t="shared" si="251"/>
        <v>1512.1699999999983</v>
      </c>
      <c r="N804" s="38">
        <f t="shared" si="257"/>
        <v>5.2233851468048265E-2</v>
      </c>
      <c r="O804" s="43">
        <f>K804-K803</f>
        <v>0</v>
      </c>
      <c r="P804" s="38">
        <f>K804/K803-1</f>
        <v>0</v>
      </c>
      <c r="R804" s="37">
        <v>44977</v>
      </c>
      <c r="S804" s="104"/>
      <c r="T804" s="101"/>
      <c r="U804" s="100"/>
      <c r="V804" s="102"/>
      <c r="W804" s="100"/>
      <c r="X804" s="102"/>
      <c r="Z804" s="37">
        <v>44977</v>
      </c>
      <c r="AA804" s="3">
        <f t="shared" si="256"/>
        <v>92841.41</v>
      </c>
      <c r="AB804" s="43">
        <f t="shared" si="270"/>
        <v>79900.739999999991</v>
      </c>
      <c r="AC804" s="3">
        <f t="shared" si="269"/>
        <v>12940.669999999998</v>
      </c>
      <c r="AD804" s="38">
        <f t="shared" si="258"/>
        <v>0.16195932603377661</v>
      </c>
      <c r="AE804" s="3">
        <f>AA804-AA803</f>
        <v>0</v>
      </c>
      <c r="AF804" s="38">
        <f>(AA804)/AA803-1</f>
        <v>0</v>
      </c>
    </row>
    <row r="805" spans="1:32" x14ac:dyDescent="0.45">
      <c r="A805" s="37">
        <v>44978</v>
      </c>
      <c r="B805" s="41">
        <v>61731.8</v>
      </c>
      <c r="C805" s="3">
        <v>52075.15</v>
      </c>
      <c r="D805" s="3">
        <v>50950.74</v>
      </c>
      <c r="E805" s="3">
        <f t="shared" si="254"/>
        <v>10781.060000000005</v>
      </c>
      <c r="F805" s="38">
        <f t="shared" si="255"/>
        <v>0.21159771182911191</v>
      </c>
      <c r="G805" s="41">
        <f t="shared" si="271"/>
        <v>-647.43999999999505</v>
      </c>
      <c r="H805" s="38">
        <f t="shared" si="272"/>
        <v>-1.0379094070398942E-2</v>
      </c>
      <c r="J805" s="37">
        <v>44978</v>
      </c>
      <c r="K805" s="41">
        <v>30146</v>
      </c>
      <c r="L805" s="58">
        <v>28950</v>
      </c>
      <c r="M805" s="43">
        <f t="shared" si="251"/>
        <v>1196</v>
      </c>
      <c r="N805" s="38">
        <f t="shared" si="257"/>
        <v>4.1312607944732349E-2</v>
      </c>
      <c r="O805" s="43">
        <f>K805-K804</f>
        <v>-316.16999999999825</v>
      </c>
      <c r="P805" s="38">
        <f>K805/K804-1</f>
        <v>-1.0379102998899881E-2</v>
      </c>
      <c r="R805" s="37">
        <v>44978</v>
      </c>
      <c r="S805" s="104"/>
      <c r="T805" s="101"/>
      <c r="U805" s="100"/>
      <c r="V805" s="102"/>
      <c r="W805" s="100"/>
      <c r="X805" s="102"/>
      <c r="Z805" s="37">
        <v>44978</v>
      </c>
      <c r="AA805" s="3">
        <f t="shared" si="256"/>
        <v>91877.8</v>
      </c>
      <c r="AB805" s="43">
        <f t="shared" si="270"/>
        <v>79900.739999999991</v>
      </c>
      <c r="AC805" s="3">
        <f t="shared" si="269"/>
        <v>11977.060000000005</v>
      </c>
      <c r="AD805" s="38">
        <f t="shared" si="258"/>
        <v>0.1498992374789021</v>
      </c>
      <c r="AE805" s="3">
        <f>AA805-AA804</f>
        <v>-963.61000000000058</v>
      </c>
      <c r="AF805" s="38">
        <f>(AA805)/AA804-1</f>
        <v>-1.0379096999927118E-2</v>
      </c>
    </row>
    <row r="806" spans="1:32" x14ac:dyDescent="0.45">
      <c r="A806" s="37">
        <v>44979</v>
      </c>
      <c r="B806" s="41">
        <v>61682</v>
      </c>
      <c r="C806" s="3">
        <v>52075.15</v>
      </c>
      <c r="D806" s="3">
        <v>50950.74</v>
      </c>
      <c r="E806" s="3">
        <f t="shared" si="254"/>
        <v>10731.260000000002</v>
      </c>
      <c r="F806" s="38">
        <f t="shared" si="255"/>
        <v>0.2106202971733091</v>
      </c>
      <c r="G806" s="41">
        <f t="shared" si="271"/>
        <v>-49.80000000000291</v>
      </c>
      <c r="H806" s="38">
        <f t="shared" si="272"/>
        <v>-8.0671550157296323E-4</v>
      </c>
      <c r="J806" s="37">
        <v>44979</v>
      </c>
      <c r="K806" s="41">
        <v>30271.68</v>
      </c>
      <c r="L806" s="57">
        <f>L805+150</f>
        <v>29100</v>
      </c>
      <c r="M806" s="43">
        <f t="shared" si="251"/>
        <v>1171.6800000000003</v>
      </c>
      <c r="N806" s="38">
        <f t="shared" si="257"/>
        <v>4.0263917525773296E-2</v>
      </c>
      <c r="O806" s="50">
        <f>K806-K805-150</f>
        <v>-24.319999999999709</v>
      </c>
      <c r="P806" s="51">
        <f>(K806-150)/K805-1</f>
        <v>-8.06740529423422E-4</v>
      </c>
      <c r="R806" s="37">
        <v>44979</v>
      </c>
      <c r="S806" s="104"/>
      <c r="T806" s="101"/>
      <c r="U806" s="100"/>
      <c r="V806" s="102"/>
      <c r="W806" s="100"/>
      <c r="X806" s="102"/>
      <c r="Z806" s="37">
        <v>44979</v>
      </c>
      <c r="AA806" s="3">
        <f t="shared" si="256"/>
        <v>91953.68</v>
      </c>
      <c r="AB806" s="50">
        <f>AB805+150</f>
        <v>80050.739999999991</v>
      </c>
      <c r="AC806" s="3">
        <f t="shared" si="269"/>
        <v>11902.940000000002</v>
      </c>
      <c r="AD806" s="38">
        <f t="shared" si="258"/>
        <v>0.1486924418187765</v>
      </c>
      <c r="AE806" s="50">
        <f>AA806-AA805-150</f>
        <v>-74.120000000009895</v>
      </c>
      <c r="AF806" s="51">
        <f>(AA806-150)/AA805-1</f>
        <v>-8.0672371345424931E-4</v>
      </c>
    </row>
    <row r="807" spans="1:32" x14ac:dyDescent="0.45">
      <c r="A807" s="37">
        <v>44980</v>
      </c>
      <c r="B807" s="41">
        <v>61754.44</v>
      </c>
      <c r="C807" s="3">
        <v>52075.15</v>
      </c>
      <c r="D807" s="3">
        <v>50950.74</v>
      </c>
      <c r="E807" s="3">
        <f t="shared" si="254"/>
        <v>10803.700000000004</v>
      </c>
      <c r="F807" s="38">
        <f t="shared" si="255"/>
        <v>0.21204206258829617</v>
      </c>
      <c r="G807" s="41">
        <f t="shared" si="271"/>
        <v>72.440000000002328</v>
      </c>
      <c r="H807" s="38">
        <f t="shared" si="272"/>
        <v>1.1744106870723581E-3</v>
      </c>
      <c r="J807" s="37">
        <v>44980</v>
      </c>
      <c r="K807" s="41">
        <v>30307.23</v>
      </c>
      <c r="L807" s="58">
        <v>29100</v>
      </c>
      <c r="M807" s="43">
        <f t="shared" si="251"/>
        <v>1207.2299999999996</v>
      </c>
      <c r="N807" s="38">
        <f t="shared" si="257"/>
        <v>4.1485567010309365E-2</v>
      </c>
      <c r="O807" s="43">
        <f>K807-K806</f>
        <v>35.549999999999272</v>
      </c>
      <c r="P807" s="38">
        <f>K807/K806-1</f>
        <v>1.174364951003648E-3</v>
      </c>
      <c r="R807" s="37">
        <v>44980</v>
      </c>
      <c r="S807" s="104"/>
      <c r="T807" s="101"/>
      <c r="U807" s="100"/>
      <c r="V807" s="102"/>
      <c r="W807" s="100"/>
      <c r="X807" s="102"/>
      <c r="Z807" s="37">
        <v>44980</v>
      </c>
      <c r="AA807" s="3">
        <f t="shared" si="256"/>
        <v>92061.67</v>
      </c>
      <c r="AB807" s="43">
        <f t="shared" ref="AB807:AB815" si="273">D807+L807</f>
        <v>80050.739999999991</v>
      </c>
      <c r="AC807" s="3">
        <f t="shared" si="269"/>
        <v>12010.930000000004</v>
      </c>
      <c r="AD807" s="38">
        <f t="shared" si="258"/>
        <v>0.15004146120323192</v>
      </c>
      <c r="AE807" s="3">
        <f>AA807-AA806</f>
        <v>107.99000000000524</v>
      </c>
      <c r="AF807" s="38">
        <f>(AA807)/AA806-1</f>
        <v>1.1743956304957059E-3</v>
      </c>
    </row>
    <row r="808" spans="1:32" x14ac:dyDescent="0.45">
      <c r="A808" s="37">
        <v>44981</v>
      </c>
      <c r="B808" s="41">
        <v>61742.55</v>
      </c>
      <c r="C808" s="3">
        <v>52075.15</v>
      </c>
      <c r="D808" s="3">
        <v>50950.74</v>
      </c>
      <c r="E808" s="3">
        <f t="shared" si="254"/>
        <v>10791.810000000005</v>
      </c>
      <c r="F808" s="38">
        <f t="shared" si="255"/>
        <v>0.21180869993252327</v>
      </c>
      <c r="G808" s="41">
        <f t="shared" si="271"/>
        <v>-11.889999999999418</v>
      </c>
      <c r="H808" s="38">
        <f t="shared" si="272"/>
        <v>-1.9253676334851644E-4</v>
      </c>
      <c r="J808" s="37">
        <v>44981</v>
      </c>
      <c r="K808" s="41">
        <v>30301.4</v>
      </c>
      <c r="L808" s="58">
        <v>29100</v>
      </c>
      <c r="M808" s="43">
        <f t="shared" si="251"/>
        <v>1201.4000000000015</v>
      </c>
      <c r="N808" s="38">
        <f t="shared" si="257"/>
        <v>4.1285223367697688E-2</v>
      </c>
      <c r="O808" s="43">
        <f>K808-K807</f>
        <v>-5.8299999999981083</v>
      </c>
      <c r="P808" s="38">
        <f>K808/K807-1</f>
        <v>-1.9236334036454306E-4</v>
      </c>
      <c r="R808" s="37">
        <v>44981</v>
      </c>
      <c r="S808" s="104"/>
      <c r="T808" s="101"/>
      <c r="U808" s="100"/>
      <c r="V808" s="102"/>
      <c r="W808" s="100"/>
      <c r="X808" s="102"/>
      <c r="Z808" s="37">
        <v>44981</v>
      </c>
      <c r="AA808" s="3">
        <f t="shared" si="256"/>
        <v>92043.950000000012</v>
      </c>
      <c r="AB808" s="43">
        <f t="shared" si="273"/>
        <v>80050.739999999991</v>
      </c>
      <c r="AC808" s="3">
        <f t="shared" si="269"/>
        <v>11993.210000000006</v>
      </c>
      <c r="AD808" s="38">
        <f t="shared" si="258"/>
        <v>0.14982010160056003</v>
      </c>
      <c r="AE808" s="3">
        <f>AA808-AA807</f>
        <v>-17.719999999986612</v>
      </c>
      <c r="AF808" s="38">
        <f>(AA808)/AA807-1</f>
        <v>-1.9247967150703982E-4</v>
      </c>
    </row>
    <row r="809" spans="1:32" x14ac:dyDescent="0.45">
      <c r="A809" s="37">
        <v>44984</v>
      </c>
      <c r="B809" s="41">
        <v>61742.55</v>
      </c>
      <c r="C809" s="3">
        <v>52075.15</v>
      </c>
      <c r="D809" s="3">
        <v>50950.74</v>
      </c>
      <c r="E809" s="3">
        <f t="shared" si="254"/>
        <v>10791.810000000005</v>
      </c>
      <c r="F809" s="38">
        <f t="shared" si="255"/>
        <v>0.21180869993252327</v>
      </c>
      <c r="G809" s="41">
        <f t="shared" si="271"/>
        <v>0</v>
      </c>
      <c r="H809" s="38">
        <f t="shared" si="272"/>
        <v>0</v>
      </c>
      <c r="J809" s="37">
        <v>44984</v>
      </c>
      <c r="K809" s="41">
        <v>30301.4</v>
      </c>
      <c r="L809" s="58">
        <v>29100</v>
      </c>
      <c r="M809" s="43">
        <f t="shared" si="251"/>
        <v>1201.4000000000015</v>
      </c>
      <c r="N809" s="38">
        <f t="shared" si="257"/>
        <v>4.1285223367697688E-2</v>
      </c>
      <c r="O809" s="43">
        <f>K809-K808</f>
        <v>0</v>
      </c>
      <c r="P809" s="38">
        <f>K809/K808-1</f>
        <v>0</v>
      </c>
      <c r="R809" s="37">
        <v>44984</v>
      </c>
      <c r="S809" s="104"/>
      <c r="T809" s="101"/>
      <c r="U809" s="100"/>
      <c r="V809" s="102"/>
      <c r="W809" s="100"/>
      <c r="X809" s="102"/>
      <c r="Z809" s="37">
        <v>44984</v>
      </c>
      <c r="AA809" s="3">
        <f t="shared" si="256"/>
        <v>92043.950000000012</v>
      </c>
      <c r="AB809" s="43">
        <f t="shared" si="273"/>
        <v>80050.739999999991</v>
      </c>
      <c r="AC809" s="3">
        <f t="shared" si="269"/>
        <v>11993.210000000006</v>
      </c>
      <c r="AD809" s="38">
        <f t="shared" si="258"/>
        <v>0.14982010160056003</v>
      </c>
      <c r="AE809" s="3">
        <f>AA809-AA808</f>
        <v>0</v>
      </c>
      <c r="AF809" s="38">
        <f>(AA809)/AA808-1</f>
        <v>0</v>
      </c>
    </row>
    <row r="810" spans="1:32" x14ac:dyDescent="0.45">
      <c r="A810" s="37">
        <v>44985</v>
      </c>
      <c r="B810" s="41">
        <v>62540.94</v>
      </c>
      <c r="C810" s="47">
        <f>C809+250</f>
        <v>52325.15</v>
      </c>
      <c r="D810" s="47">
        <f>D809+250</f>
        <v>51200.74</v>
      </c>
      <c r="E810" s="47">
        <f t="shared" si="254"/>
        <v>11340.200000000004</v>
      </c>
      <c r="F810" s="38">
        <f t="shared" si="255"/>
        <v>0.2214850800984518</v>
      </c>
      <c r="G810" s="49">
        <f>B810-B809-250</f>
        <v>548.38999999999942</v>
      </c>
      <c r="H810" s="48">
        <f>(B810-250)/B809-1</f>
        <v>8.8818812958000315E-3</v>
      </c>
      <c r="J810" s="37">
        <v>44985</v>
      </c>
      <c r="K810" s="41">
        <v>30720.85</v>
      </c>
      <c r="L810" s="57">
        <f>L809+150</f>
        <v>29250</v>
      </c>
      <c r="M810" s="43">
        <f t="shared" si="251"/>
        <v>1470.8499999999985</v>
      </c>
      <c r="N810" s="38">
        <f t="shared" si="257"/>
        <v>5.0285470085470019E-2</v>
      </c>
      <c r="O810" s="50">
        <f>K810-K809-150</f>
        <v>269.44999999999709</v>
      </c>
      <c r="P810" s="51">
        <f>(K810-150)/K809-1</f>
        <v>8.8923284072681685E-3</v>
      </c>
      <c r="R810" s="37">
        <v>44985</v>
      </c>
      <c r="S810" s="104"/>
      <c r="T810" s="101"/>
      <c r="U810" s="100"/>
      <c r="V810" s="102"/>
      <c r="W810" s="100"/>
      <c r="X810" s="102"/>
      <c r="Z810" s="37">
        <v>44985</v>
      </c>
      <c r="AA810" s="3">
        <f t="shared" si="256"/>
        <v>93261.790000000008</v>
      </c>
      <c r="AB810" s="84">
        <f t="shared" si="273"/>
        <v>80450.739999999991</v>
      </c>
      <c r="AC810" s="3">
        <f t="shared" si="269"/>
        <v>12811.050000000003</v>
      </c>
      <c r="AD810" s="38">
        <f t="shared" si="258"/>
        <v>0.15924092183614502</v>
      </c>
      <c r="AE810" s="80">
        <f>AA810-AA809-400</f>
        <v>817.83999999999651</v>
      </c>
      <c r="AF810" s="81">
        <f>(AA810-400)/AA809-1</f>
        <v>8.8853205452394945E-3</v>
      </c>
    </row>
    <row r="811" spans="1:32" x14ac:dyDescent="0.45">
      <c r="A811" s="37">
        <v>44986</v>
      </c>
      <c r="B811" s="41">
        <v>62540.94</v>
      </c>
      <c r="C811" s="3">
        <v>52325.15</v>
      </c>
      <c r="D811" s="3">
        <v>51200.74</v>
      </c>
      <c r="E811" s="3">
        <f t="shared" si="254"/>
        <v>11340.200000000004</v>
      </c>
      <c r="F811" s="38">
        <f t="shared" si="255"/>
        <v>0.2214850800984518</v>
      </c>
      <c r="G811" s="41">
        <f t="shared" ref="G811:G820" si="274">B811-B810</f>
        <v>0</v>
      </c>
      <c r="H811" s="38">
        <f t="shared" ref="H811:H820" si="275">(B811)/B810-1</f>
        <v>0</v>
      </c>
      <c r="J811" s="37">
        <v>44986</v>
      </c>
      <c r="K811" s="41">
        <v>30720.85</v>
      </c>
      <c r="L811" s="58">
        <v>29250</v>
      </c>
      <c r="M811" s="43">
        <f t="shared" si="251"/>
        <v>1470.8499999999985</v>
      </c>
      <c r="N811" s="38">
        <f t="shared" si="257"/>
        <v>5.0285470085470019E-2</v>
      </c>
      <c r="O811" s="43">
        <f>K811-K810</f>
        <v>0</v>
      </c>
      <c r="P811" s="38">
        <f>K811/K810-1</f>
        <v>0</v>
      </c>
      <c r="R811" s="37">
        <v>44986</v>
      </c>
      <c r="S811" s="104"/>
      <c r="T811" s="101"/>
      <c r="U811" s="100"/>
      <c r="V811" s="102"/>
      <c r="W811" s="100"/>
      <c r="X811" s="102"/>
      <c r="Z811" s="37">
        <v>44986</v>
      </c>
      <c r="AA811" s="3">
        <f t="shared" si="256"/>
        <v>93261.790000000008</v>
      </c>
      <c r="AB811" s="43">
        <f t="shared" si="273"/>
        <v>80450.739999999991</v>
      </c>
      <c r="AC811" s="3">
        <f t="shared" si="269"/>
        <v>12811.050000000003</v>
      </c>
      <c r="AD811" s="38">
        <f t="shared" si="258"/>
        <v>0.15924092183614502</v>
      </c>
      <c r="AE811" s="3">
        <f>AA811-AA810</f>
        <v>0</v>
      </c>
      <c r="AF811" s="38">
        <f>(AA811)/AA810-1</f>
        <v>0</v>
      </c>
    </row>
    <row r="812" spans="1:32" x14ac:dyDescent="0.45">
      <c r="A812" s="37">
        <v>44987</v>
      </c>
      <c r="B812" s="41">
        <v>62540.94</v>
      </c>
      <c r="C812" s="3">
        <v>52325.15</v>
      </c>
      <c r="D812" s="3">
        <v>51200.74</v>
      </c>
      <c r="E812" s="3">
        <f t="shared" si="254"/>
        <v>11340.200000000004</v>
      </c>
      <c r="F812" s="38">
        <f t="shared" si="255"/>
        <v>0.2214850800984518</v>
      </c>
      <c r="G812" s="41">
        <f t="shared" si="274"/>
        <v>0</v>
      </c>
      <c r="H812" s="38">
        <f t="shared" si="275"/>
        <v>0</v>
      </c>
      <c r="J812" s="37">
        <v>44987</v>
      </c>
      <c r="K812" s="41">
        <v>30720.85</v>
      </c>
      <c r="L812" s="58">
        <v>29250</v>
      </c>
      <c r="M812" s="43">
        <f t="shared" si="251"/>
        <v>1470.8499999999985</v>
      </c>
      <c r="N812" s="38">
        <f t="shared" si="257"/>
        <v>5.0285470085470019E-2</v>
      </c>
      <c r="O812" s="43">
        <f>K812-K811</f>
        <v>0</v>
      </c>
      <c r="P812" s="38">
        <f>K812/K811-1</f>
        <v>0</v>
      </c>
      <c r="R812" s="37">
        <v>44987</v>
      </c>
      <c r="S812" s="104"/>
      <c r="T812" s="101"/>
      <c r="U812" s="100"/>
      <c r="V812" s="102"/>
      <c r="W812" s="100"/>
      <c r="X812" s="102"/>
      <c r="Z812" s="37">
        <v>44987</v>
      </c>
      <c r="AA812" s="3">
        <f t="shared" si="256"/>
        <v>93261.790000000008</v>
      </c>
      <c r="AB812" s="43">
        <f t="shared" si="273"/>
        <v>80450.739999999991</v>
      </c>
      <c r="AC812" s="3">
        <f t="shared" si="269"/>
        <v>12811.050000000003</v>
      </c>
      <c r="AD812" s="38">
        <f t="shared" si="258"/>
        <v>0.15924092183614502</v>
      </c>
      <c r="AE812" s="3">
        <f>AA812-AA811</f>
        <v>0</v>
      </c>
      <c r="AF812" s="38">
        <f>(AA812)/AA811-1</f>
        <v>0</v>
      </c>
    </row>
    <row r="813" spans="1:32" x14ac:dyDescent="0.45">
      <c r="A813" s="37">
        <v>44988</v>
      </c>
      <c r="B813" s="41">
        <v>62540.94</v>
      </c>
      <c r="C813" s="3">
        <v>52325.15</v>
      </c>
      <c r="D813" s="3">
        <v>51200.74</v>
      </c>
      <c r="E813" s="3">
        <f t="shared" si="254"/>
        <v>11340.200000000004</v>
      </c>
      <c r="F813" s="38">
        <f t="shared" si="255"/>
        <v>0.2214850800984518</v>
      </c>
      <c r="G813" s="41">
        <f t="shared" si="274"/>
        <v>0</v>
      </c>
      <c r="H813" s="38">
        <f t="shared" si="275"/>
        <v>0</v>
      </c>
      <c r="J813" s="37">
        <v>44988</v>
      </c>
      <c r="K813" s="41">
        <v>30720.85</v>
      </c>
      <c r="L813" s="58">
        <v>29250</v>
      </c>
      <c r="M813" s="43">
        <f t="shared" si="251"/>
        <v>1470.8499999999985</v>
      </c>
      <c r="N813" s="38">
        <f t="shared" si="257"/>
        <v>5.0285470085470019E-2</v>
      </c>
      <c r="O813" s="43">
        <f>K813-K812</f>
        <v>0</v>
      </c>
      <c r="P813" s="38">
        <f>K813/K812-1</f>
        <v>0</v>
      </c>
      <c r="R813" s="37">
        <v>44988</v>
      </c>
      <c r="S813" s="104"/>
      <c r="T813" s="101"/>
      <c r="U813" s="100"/>
      <c r="V813" s="102"/>
      <c r="W813" s="100"/>
      <c r="X813" s="102"/>
      <c r="Z813" s="37">
        <v>44988</v>
      </c>
      <c r="AA813" s="3">
        <f t="shared" si="256"/>
        <v>93261.790000000008</v>
      </c>
      <c r="AB813" s="43">
        <f t="shared" si="273"/>
        <v>80450.739999999991</v>
      </c>
      <c r="AC813" s="3">
        <f t="shared" si="269"/>
        <v>12811.050000000003</v>
      </c>
      <c r="AD813" s="38">
        <f t="shared" si="258"/>
        <v>0.15924092183614502</v>
      </c>
      <c r="AE813" s="3">
        <f>AA813-AA812</f>
        <v>0</v>
      </c>
      <c r="AF813" s="38">
        <f>(AA813)/AA812-1</f>
        <v>0</v>
      </c>
    </row>
    <row r="814" spans="1:32" x14ac:dyDescent="0.45">
      <c r="A814" s="37">
        <v>44991</v>
      </c>
      <c r="B814" s="41">
        <v>62514.09</v>
      </c>
      <c r="C814" s="3">
        <v>52325.15</v>
      </c>
      <c r="D814" s="3">
        <v>51200.74</v>
      </c>
      <c r="E814" s="3">
        <f t="shared" si="254"/>
        <v>11313.349999999999</v>
      </c>
      <c r="F814" s="38">
        <f t="shared" si="255"/>
        <v>0.22096067361526406</v>
      </c>
      <c r="G814" s="41">
        <f t="shared" si="274"/>
        <v>-26.850000000005821</v>
      </c>
      <c r="H814" s="38">
        <f t="shared" si="275"/>
        <v>-4.2931877902707694E-4</v>
      </c>
      <c r="J814" s="37">
        <v>44991</v>
      </c>
      <c r="K814" s="41">
        <v>30707.65</v>
      </c>
      <c r="L814" s="58">
        <v>29250</v>
      </c>
      <c r="M814" s="43">
        <f t="shared" si="251"/>
        <v>1457.6500000000015</v>
      </c>
      <c r="N814" s="38">
        <f t="shared" si="257"/>
        <v>4.9834188034188154E-2</v>
      </c>
      <c r="O814" s="43">
        <f>K814-K813</f>
        <v>-13.19999999999709</v>
      </c>
      <c r="P814" s="38">
        <f>K814/K813-1</f>
        <v>-4.2967561118900655E-4</v>
      </c>
      <c r="R814" s="37">
        <v>44991</v>
      </c>
      <c r="S814" s="104"/>
      <c r="T814" s="101"/>
      <c r="U814" s="100"/>
      <c r="V814" s="102"/>
      <c r="W814" s="100"/>
      <c r="X814" s="102"/>
      <c r="Z814" s="37">
        <v>44991</v>
      </c>
      <c r="AA814" s="3">
        <f t="shared" si="256"/>
        <v>93221.739999999991</v>
      </c>
      <c r="AB814" s="43">
        <f t="shared" si="273"/>
        <v>80450.739999999991</v>
      </c>
      <c r="AC814" s="3">
        <f t="shared" si="269"/>
        <v>12771</v>
      </c>
      <c r="AD814" s="38">
        <f t="shared" si="258"/>
        <v>0.15874310167936301</v>
      </c>
      <c r="AE814" s="3">
        <f>AA814-AA813</f>
        <v>-40.050000000017462</v>
      </c>
      <c r="AF814" s="38">
        <f>(AA814)/AA813-1</f>
        <v>-4.2943632113445762E-4</v>
      </c>
    </row>
    <row r="815" spans="1:32" x14ac:dyDescent="0.45">
      <c r="A815" s="37">
        <v>44992</v>
      </c>
      <c r="B815" s="41">
        <v>62155.83</v>
      </c>
      <c r="C815" s="3">
        <v>52325.15</v>
      </c>
      <c r="D815" s="3">
        <v>51200.74</v>
      </c>
      <c r="E815" s="3">
        <f t="shared" si="254"/>
        <v>10955.090000000004</v>
      </c>
      <c r="F815" s="38">
        <f t="shared" si="255"/>
        <v>0.21396350912115736</v>
      </c>
      <c r="G815" s="41">
        <f t="shared" si="274"/>
        <v>-358.25999999999476</v>
      </c>
      <c r="H815" s="38">
        <f t="shared" si="275"/>
        <v>-5.7308680331105144E-3</v>
      </c>
      <c r="J815" s="37">
        <v>44992</v>
      </c>
      <c r="K815" s="41">
        <v>30531.67</v>
      </c>
      <c r="L815" s="58">
        <v>29250</v>
      </c>
      <c r="M815" s="43">
        <f t="shared" si="251"/>
        <v>1281.6699999999983</v>
      </c>
      <c r="N815" s="38">
        <f t="shared" si="257"/>
        <v>4.3817777777777733E-2</v>
      </c>
      <c r="O815" s="43">
        <f>K815-K814</f>
        <v>-175.9800000000032</v>
      </c>
      <c r="P815" s="38">
        <f>K815/K814-1</f>
        <v>-5.7308195189147426E-3</v>
      </c>
      <c r="R815" s="37">
        <v>44992</v>
      </c>
      <c r="S815" s="104"/>
      <c r="T815" s="101"/>
      <c r="U815" s="100"/>
      <c r="V815" s="102"/>
      <c r="W815" s="100"/>
      <c r="X815" s="102"/>
      <c r="Z815" s="37">
        <v>44992</v>
      </c>
      <c r="AA815" s="3">
        <f t="shared" si="256"/>
        <v>92687.5</v>
      </c>
      <c r="AB815" s="43">
        <f t="shared" si="273"/>
        <v>80450.739999999991</v>
      </c>
      <c r="AC815" s="3">
        <f t="shared" si="269"/>
        <v>12236.760000000002</v>
      </c>
      <c r="AD815" s="38">
        <f t="shared" si="258"/>
        <v>0.15210251639699046</v>
      </c>
      <c r="AE815" s="3">
        <f>AA815-AA814</f>
        <v>-534.23999999999069</v>
      </c>
      <c r="AF815" s="38">
        <f>(AA815)/AA814-1</f>
        <v>-5.7308520523216E-3</v>
      </c>
    </row>
    <row r="816" spans="1:32" x14ac:dyDescent="0.45">
      <c r="A816" s="37">
        <v>44993</v>
      </c>
      <c r="B816" s="41">
        <v>61580.44</v>
      </c>
      <c r="C816" s="3">
        <v>52325.15</v>
      </c>
      <c r="D816" s="3">
        <v>51200.74</v>
      </c>
      <c r="E816" s="3">
        <f t="shared" si="254"/>
        <v>10379.700000000004</v>
      </c>
      <c r="F816" s="38">
        <f t="shared" si="255"/>
        <v>0.20272558560677068</v>
      </c>
      <c r="G816" s="41">
        <f t="shared" si="274"/>
        <v>-575.38999999999942</v>
      </c>
      <c r="H816" s="38">
        <f t="shared" si="275"/>
        <v>-9.2572169014555339E-3</v>
      </c>
      <c r="J816" s="37">
        <v>44993</v>
      </c>
      <c r="K816" s="41">
        <v>30397.39</v>
      </c>
      <c r="L816" s="57">
        <f>L815+150</f>
        <v>29400</v>
      </c>
      <c r="M816" s="43">
        <f t="shared" si="251"/>
        <v>997.38999999999942</v>
      </c>
      <c r="N816" s="38">
        <f t="shared" si="257"/>
        <v>3.3924829931972766E-2</v>
      </c>
      <c r="O816" s="50">
        <f>K816-K815-150</f>
        <v>-284.27999999999884</v>
      </c>
      <c r="P816" s="51">
        <f>(K816-150)/K815-1</f>
        <v>-9.3109875745414072E-3</v>
      </c>
      <c r="R816" s="37">
        <v>44993</v>
      </c>
      <c r="S816" s="104"/>
      <c r="T816" s="101"/>
      <c r="U816" s="100"/>
      <c r="V816" s="102"/>
      <c r="W816" s="100"/>
      <c r="X816" s="102"/>
      <c r="Z816" s="37">
        <v>44993</v>
      </c>
      <c r="AA816" s="3">
        <f t="shared" si="256"/>
        <v>91977.83</v>
      </c>
      <c r="AB816" s="50">
        <f>AB815+150</f>
        <v>80600.739999999991</v>
      </c>
      <c r="AC816" s="3">
        <f t="shared" si="269"/>
        <v>11377.090000000004</v>
      </c>
      <c r="AD816" s="38">
        <f t="shared" si="258"/>
        <v>0.14115366682737673</v>
      </c>
      <c r="AE816" s="50">
        <f>AA816-AA815-150</f>
        <v>-859.66999999999825</v>
      </c>
      <c r="AF816" s="51">
        <f>(AA816-150)/AA815-1</f>
        <v>-9.2749291975724457E-3</v>
      </c>
    </row>
    <row r="817" spans="1:32" x14ac:dyDescent="0.45">
      <c r="A817" s="37">
        <v>44994</v>
      </c>
      <c r="B817" s="41">
        <v>61580.44</v>
      </c>
      <c r="C817" s="3">
        <v>52325.15</v>
      </c>
      <c r="D817" s="3">
        <v>51200.74</v>
      </c>
      <c r="E817" s="3">
        <f t="shared" si="254"/>
        <v>10379.700000000004</v>
      </c>
      <c r="F817" s="38">
        <f t="shared" si="255"/>
        <v>0.20272558560677068</v>
      </c>
      <c r="G817" s="41">
        <f t="shared" si="274"/>
        <v>0</v>
      </c>
      <c r="H817" s="38">
        <f t="shared" si="275"/>
        <v>0</v>
      </c>
      <c r="J817" s="37">
        <v>44994</v>
      </c>
      <c r="K817" s="41">
        <v>30397.39</v>
      </c>
      <c r="L817" s="58">
        <v>29400</v>
      </c>
      <c r="M817" s="43">
        <f t="shared" si="251"/>
        <v>997.38999999999942</v>
      </c>
      <c r="N817" s="38">
        <f t="shared" si="257"/>
        <v>3.3924829931972766E-2</v>
      </c>
      <c r="O817" s="43">
        <f>K817-K816</f>
        <v>0</v>
      </c>
      <c r="P817" s="38">
        <f>K817/K816-1</f>
        <v>0</v>
      </c>
      <c r="R817" s="37">
        <v>44994</v>
      </c>
      <c r="S817" s="104"/>
      <c r="T817" s="101"/>
      <c r="U817" s="100"/>
      <c r="V817" s="102"/>
      <c r="W817" s="100"/>
      <c r="X817" s="102"/>
      <c r="Z817" s="37">
        <v>44994</v>
      </c>
      <c r="AA817" s="3">
        <f t="shared" si="256"/>
        <v>91977.83</v>
      </c>
      <c r="AB817" s="43">
        <f t="shared" ref="AB817:AB824" si="276">D817+L817</f>
        <v>80600.739999999991</v>
      </c>
      <c r="AC817" s="3">
        <f t="shared" si="269"/>
        <v>11377.090000000004</v>
      </c>
      <c r="AD817" s="38">
        <f t="shared" si="258"/>
        <v>0.14115366682737673</v>
      </c>
      <c r="AE817" s="3">
        <f>AA817-AA816</f>
        <v>0</v>
      </c>
      <c r="AF817" s="38">
        <f>(AA817)/AA816-1</f>
        <v>0</v>
      </c>
    </row>
    <row r="818" spans="1:32" x14ac:dyDescent="0.45">
      <c r="A818" s="37">
        <v>44995</v>
      </c>
      <c r="B818" s="41">
        <v>61580.44</v>
      </c>
      <c r="C818" s="3">
        <v>52325.15</v>
      </c>
      <c r="D818" s="3">
        <v>51200.74</v>
      </c>
      <c r="E818" s="3">
        <f t="shared" si="254"/>
        <v>10379.700000000004</v>
      </c>
      <c r="F818" s="38">
        <f t="shared" si="255"/>
        <v>0.20272558560677068</v>
      </c>
      <c r="G818" s="41">
        <f t="shared" si="274"/>
        <v>0</v>
      </c>
      <c r="H818" s="38">
        <f t="shared" si="275"/>
        <v>0</v>
      </c>
      <c r="J818" s="37">
        <v>44995</v>
      </c>
      <c r="K818" s="41">
        <v>30397.39</v>
      </c>
      <c r="L818" s="58">
        <v>29400</v>
      </c>
      <c r="M818" s="43">
        <f t="shared" si="251"/>
        <v>997.38999999999942</v>
      </c>
      <c r="N818" s="38">
        <f t="shared" si="257"/>
        <v>3.3924829931972766E-2</v>
      </c>
      <c r="O818" s="43">
        <f>K818-K817</f>
        <v>0</v>
      </c>
      <c r="P818" s="38">
        <f>K818/K817-1</f>
        <v>0</v>
      </c>
      <c r="R818" s="37">
        <v>44995</v>
      </c>
      <c r="S818" s="104"/>
      <c r="T818" s="101"/>
      <c r="U818" s="100"/>
      <c r="V818" s="102"/>
      <c r="W818" s="100"/>
      <c r="X818" s="102"/>
      <c r="Z818" s="37">
        <v>44995</v>
      </c>
      <c r="AA818" s="3">
        <f t="shared" si="256"/>
        <v>91977.83</v>
      </c>
      <c r="AB818" s="43">
        <f t="shared" si="276"/>
        <v>80600.739999999991</v>
      </c>
      <c r="AC818" s="3">
        <f t="shared" si="269"/>
        <v>11377.090000000004</v>
      </c>
      <c r="AD818" s="38">
        <f t="shared" si="258"/>
        <v>0.14115366682737673</v>
      </c>
      <c r="AE818" s="3">
        <f>AA818-AA817</f>
        <v>0</v>
      </c>
      <c r="AF818" s="38">
        <f>(AA818)/AA817-1</f>
        <v>0</v>
      </c>
    </row>
    <row r="819" spans="1:32" x14ac:dyDescent="0.45">
      <c r="A819" s="37">
        <v>44998</v>
      </c>
      <c r="B819" s="41">
        <v>61437.03</v>
      </c>
      <c r="C819" s="3">
        <v>52325.15</v>
      </c>
      <c r="D819" s="3">
        <v>51200.74</v>
      </c>
      <c r="E819" s="3">
        <f t="shared" si="254"/>
        <v>10236.290000000001</v>
      </c>
      <c r="F819" s="38">
        <f t="shared" si="255"/>
        <v>0.19992464952654987</v>
      </c>
      <c r="G819" s="41">
        <f t="shared" si="274"/>
        <v>-143.41000000000349</v>
      </c>
      <c r="H819" s="38">
        <f t="shared" si="275"/>
        <v>-2.3288238927815508E-3</v>
      </c>
      <c r="J819" s="37">
        <v>44998</v>
      </c>
      <c r="K819" s="41">
        <v>30326.6</v>
      </c>
      <c r="L819" s="58">
        <v>29400</v>
      </c>
      <c r="M819" s="43">
        <f t="shared" si="251"/>
        <v>926.59999999999854</v>
      </c>
      <c r="N819" s="38">
        <f t="shared" si="257"/>
        <v>3.151700680272107E-2</v>
      </c>
      <c r="O819" s="43">
        <f>K819-K818</f>
        <v>-70.790000000000873</v>
      </c>
      <c r="P819" s="38">
        <f>K819/K818-1</f>
        <v>-2.3288183623659808E-3</v>
      </c>
      <c r="R819" s="37">
        <v>44998</v>
      </c>
      <c r="S819" s="104"/>
      <c r="T819" s="101"/>
      <c r="U819" s="100"/>
      <c r="V819" s="102"/>
      <c r="W819" s="100"/>
      <c r="X819" s="102"/>
      <c r="Z819" s="37">
        <v>44998</v>
      </c>
      <c r="AA819" s="3">
        <f t="shared" si="256"/>
        <v>91763.63</v>
      </c>
      <c r="AB819" s="43">
        <f t="shared" si="276"/>
        <v>80600.739999999991</v>
      </c>
      <c r="AC819" s="3">
        <f t="shared" si="269"/>
        <v>11162.89</v>
      </c>
      <c r="AD819" s="38">
        <f t="shared" si="258"/>
        <v>0.13849612298844916</v>
      </c>
      <c r="AE819" s="3">
        <f>AA819-AA818</f>
        <v>-214.19999999999709</v>
      </c>
      <c r="AF819" s="38">
        <f>(AA819)/AA818-1</f>
        <v>-2.3288220650562463E-3</v>
      </c>
    </row>
    <row r="820" spans="1:32" x14ac:dyDescent="0.45">
      <c r="A820" s="37">
        <v>44999</v>
      </c>
      <c r="B820" s="41">
        <v>61530.16</v>
      </c>
      <c r="C820" s="3">
        <v>52325.15</v>
      </c>
      <c r="D820" s="3">
        <v>51200.74</v>
      </c>
      <c r="E820" s="3">
        <f t="shared" si="254"/>
        <v>10329.420000000006</v>
      </c>
      <c r="F820" s="38">
        <f t="shared" si="255"/>
        <v>0.20174356854998599</v>
      </c>
      <c r="G820" s="41">
        <f t="shared" si="274"/>
        <v>93.130000000004657</v>
      </c>
      <c r="H820" s="38">
        <f t="shared" si="275"/>
        <v>1.5158610369023773E-3</v>
      </c>
      <c r="J820" s="37">
        <v>44999</v>
      </c>
      <c r="K820" s="41">
        <v>30372.57</v>
      </c>
      <c r="L820" s="58">
        <v>29400</v>
      </c>
      <c r="M820" s="43">
        <f t="shared" si="251"/>
        <v>972.56999999999971</v>
      </c>
      <c r="N820" s="38">
        <f t="shared" si="257"/>
        <v>3.3080612244897889E-2</v>
      </c>
      <c r="O820" s="43">
        <f>K820-K819</f>
        <v>45.970000000001164</v>
      </c>
      <c r="P820" s="38">
        <f>K820/K819-1</f>
        <v>1.5158309866585284E-3</v>
      </c>
      <c r="R820" s="37">
        <v>44999</v>
      </c>
      <c r="S820" s="104"/>
      <c r="T820" s="101"/>
      <c r="U820" s="100"/>
      <c r="V820" s="102"/>
      <c r="W820" s="100"/>
      <c r="X820" s="102"/>
      <c r="Z820" s="37">
        <v>44999</v>
      </c>
      <c r="AA820" s="3">
        <f t="shared" si="256"/>
        <v>91902.73000000001</v>
      </c>
      <c r="AB820" s="43">
        <f t="shared" si="276"/>
        <v>80600.739999999991</v>
      </c>
      <c r="AC820" s="3">
        <f t="shared" si="269"/>
        <v>11301.990000000005</v>
      </c>
      <c r="AD820" s="38">
        <f t="shared" si="258"/>
        <v>0.14022191359533442</v>
      </c>
      <c r="AE820" s="3">
        <f>AA820-AA819</f>
        <v>139.10000000000582</v>
      </c>
      <c r="AF820" s="38">
        <f>(AA820)/AA819-1</f>
        <v>1.5158511057158375E-3</v>
      </c>
    </row>
    <row r="821" spans="1:32" x14ac:dyDescent="0.45">
      <c r="A821" s="37">
        <v>45000</v>
      </c>
      <c r="B821" s="41">
        <v>61340.19</v>
      </c>
      <c r="C821" s="47">
        <f>C820+250</f>
        <v>52575.15</v>
      </c>
      <c r="D821" s="47">
        <f>D820+250</f>
        <v>51450.74</v>
      </c>
      <c r="E821" s="47">
        <f t="shared" si="254"/>
        <v>9889.4500000000044</v>
      </c>
      <c r="F821" s="38">
        <f t="shared" si="255"/>
        <v>0.19221200705762453</v>
      </c>
      <c r="G821" s="49">
        <f>B821-B820-250</f>
        <v>-439.97000000000116</v>
      </c>
      <c r="H821" s="48">
        <f>(B821-250)/B820-1</f>
        <v>-7.1504770993606748E-3</v>
      </c>
      <c r="J821" s="37">
        <v>45000</v>
      </c>
      <c r="K821" s="41">
        <v>30305.39</v>
      </c>
      <c r="L821" s="57">
        <f>L820+150</f>
        <v>29550</v>
      </c>
      <c r="M821" s="43">
        <f t="shared" si="251"/>
        <v>755.38999999999942</v>
      </c>
      <c r="N821" s="38">
        <f t="shared" si="257"/>
        <v>2.5563113367174317E-2</v>
      </c>
      <c r="O821" s="50">
        <f>K821-K820-150</f>
        <v>-217.18000000000029</v>
      </c>
      <c r="P821" s="51">
        <f>(K821-150)/K820-1</f>
        <v>-7.1505308902078957E-3</v>
      </c>
      <c r="R821" s="37">
        <v>45000</v>
      </c>
      <c r="S821" s="104"/>
      <c r="T821" s="101"/>
      <c r="U821" s="100"/>
      <c r="V821" s="102"/>
      <c r="W821" s="100"/>
      <c r="X821" s="102"/>
      <c r="Z821" s="37">
        <v>45000</v>
      </c>
      <c r="AA821" s="3">
        <f t="shared" si="256"/>
        <v>91645.58</v>
      </c>
      <c r="AB821" s="84">
        <f t="shared" si="276"/>
        <v>81000.739999999991</v>
      </c>
      <c r="AC821" s="3">
        <f t="shared" si="269"/>
        <v>10644.840000000004</v>
      </c>
      <c r="AD821" s="38">
        <f t="shared" si="258"/>
        <v>0.13141657718188759</v>
      </c>
      <c r="AE821" s="80">
        <f>AA821-AA820-400</f>
        <v>-657.15000000000873</v>
      </c>
      <c r="AF821" s="81">
        <f>(AA821-400)/AA820-1</f>
        <v>-7.150494876485225E-3</v>
      </c>
    </row>
    <row r="822" spans="1:32" x14ac:dyDescent="0.45">
      <c r="A822" s="37">
        <v>45001</v>
      </c>
      <c r="B822" s="41">
        <v>61511.74</v>
      </c>
      <c r="C822" s="3">
        <v>52575.15</v>
      </c>
      <c r="D822" s="3">
        <v>51450.74</v>
      </c>
      <c r="E822" s="3">
        <f t="shared" si="254"/>
        <v>10061</v>
      </c>
      <c r="F822" s="38">
        <f t="shared" si="255"/>
        <v>0.19554626425198163</v>
      </c>
      <c r="G822" s="41">
        <f t="shared" ref="G822:G833" si="277">B822-B821</f>
        <v>171.54999999999563</v>
      </c>
      <c r="H822" s="38">
        <f t="shared" ref="H822:H833" si="278">(B822)/B821-1</f>
        <v>2.7966982169438381E-3</v>
      </c>
      <c r="J822" s="37">
        <v>45001</v>
      </c>
      <c r="K822" s="41">
        <v>30390.15</v>
      </c>
      <c r="L822" s="58">
        <v>29550</v>
      </c>
      <c r="M822" s="43">
        <f t="shared" si="251"/>
        <v>840.15000000000146</v>
      </c>
      <c r="N822" s="38">
        <f t="shared" si="257"/>
        <v>2.8431472081218434E-2</v>
      </c>
      <c r="O822" s="43">
        <f>K822-K821</f>
        <v>84.760000000002037</v>
      </c>
      <c r="P822" s="38">
        <f>K822/K821-1</f>
        <v>2.7968622083398564E-3</v>
      </c>
      <c r="R822" s="37">
        <v>45001</v>
      </c>
      <c r="S822" s="104"/>
      <c r="T822" s="101"/>
      <c r="U822" s="100"/>
      <c r="V822" s="102"/>
      <c r="W822" s="100"/>
      <c r="X822" s="102"/>
      <c r="Z822" s="37">
        <v>45001</v>
      </c>
      <c r="AA822" s="3">
        <f t="shared" si="256"/>
        <v>91901.89</v>
      </c>
      <c r="AB822" s="43">
        <f t="shared" si="276"/>
        <v>81000.739999999991</v>
      </c>
      <c r="AC822" s="3">
        <f t="shared" si="269"/>
        <v>10901.150000000001</v>
      </c>
      <c r="AD822" s="38">
        <f t="shared" si="258"/>
        <v>0.1345808692611945</v>
      </c>
      <c r="AE822" s="3">
        <f>AA822-AA821</f>
        <v>256.30999999999767</v>
      </c>
      <c r="AF822" s="38">
        <f>(AA822)/AA821-1</f>
        <v>2.7967524456715687E-3</v>
      </c>
    </row>
    <row r="823" spans="1:32" x14ac:dyDescent="0.45">
      <c r="A823" s="37">
        <v>45002</v>
      </c>
      <c r="B823" s="41">
        <v>61295.44</v>
      </c>
      <c r="C823" s="3">
        <v>52575.15</v>
      </c>
      <c r="D823" s="3">
        <v>51450.74</v>
      </c>
      <c r="E823" s="3">
        <f t="shared" si="254"/>
        <v>9844.7000000000044</v>
      </c>
      <c r="F823" s="38">
        <f t="shared" si="255"/>
        <v>0.19134224308532799</v>
      </c>
      <c r="G823" s="41">
        <f t="shared" si="277"/>
        <v>-216.29999999999563</v>
      </c>
      <c r="H823" s="38">
        <f t="shared" si="278"/>
        <v>-3.5164019096191046E-3</v>
      </c>
      <c r="J823" s="37">
        <v>45002</v>
      </c>
      <c r="K823" s="41">
        <v>30283.29</v>
      </c>
      <c r="L823" s="58">
        <v>29550</v>
      </c>
      <c r="M823" s="43">
        <f t="shared" si="251"/>
        <v>733.29000000000087</v>
      </c>
      <c r="N823" s="38">
        <f t="shared" si="257"/>
        <v>2.4815228426396052E-2</v>
      </c>
      <c r="O823" s="43">
        <f>K823-K822</f>
        <v>-106.86000000000058</v>
      </c>
      <c r="P823" s="38">
        <f>K823/K822-1</f>
        <v>-3.5162708969846967E-3</v>
      </c>
      <c r="R823" s="37">
        <v>45002</v>
      </c>
      <c r="S823" s="104"/>
      <c r="T823" s="101"/>
      <c r="U823" s="100"/>
      <c r="V823" s="102"/>
      <c r="W823" s="100"/>
      <c r="X823" s="102"/>
      <c r="Z823" s="37">
        <v>45002</v>
      </c>
      <c r="AA823" s="3">
        <f t="shared" si="256"/>
        <v>91578.73000000001</v>
      </c>
      <c r="AB823" s="43">
        <f t="shared" si="276"/>
        <v>81000.739999999991</v>
      </c>
      <c r="AC823" s="3">
        <f t="shared" si="269"/>
        <v>10577.990000000005</v>
      </c>
      <c r="AD823" s="38">
        <f t="shared" si="258"/>
        <v>0.13059127607970034</v>
      </c>
      <c r="AE823" s="3">
        <f>AA823-AA822</f>
        <v>-323.15999999998894</v>
      </c>
      <c r="AF823" s="38">
        <f>(AA823)/AA822-1</f>
        <v>-3.5163585863140501E-3</v>
      </c>
    </row>
    <row r="824" spans="1:32" x14ac:dyDescent="0.45">
      <c r="A824" s="37">
        <v>45005</v>
      </c>
      <c r="B824" s="41">
        <v>61444.04</v>
      </c>
      <c r="C824" s="3">
        <v>52575.15</v>
      </c>
      <c r="D824" s="3">
        <v>51450.74</v>
      </c>
      <c r="E824" s="3">
        <f t="shared" si="254"/>
        <v>9993.3000000000029</v>
      </c>
      <c r="F824" s="38">
        <f t="shared" si="255"/>
        <v>0.19423044255534516</v>
      </c>
      <c r="G824" s="41">
        <f t="shared" si="277"/>
        <v>148.59999999999854</v>
      </c>
      <c r="H824" s="38">
        <f t="shared" si="278"/>
        <v>2.4243238975036885E-3</v>
      </c>
      <c r="J824" s="37">
        <v>45005</v>
      </c>
      <c r="K824" s="41">
        <v>30356.7</v>
      </c>
      <c r="L824" s="58">
        <v>29550</v>
      </c>
      <c r="M824" s="43">
        <f t="shared" si="251"/>
        <v>806.70000000000073</v>
      </c>
      <c r="N824" s="38">
        <f t="shared" si="257"/>
        <v>2.7299492385786772E-2</v>
      </c>
      <c r="O824" s="43">
        <f>K824-K823</f>
        <v>73.409999999999854</v>
      </c>
      <c r="P824" s="38">
        <f>K824/K823-1</f>
        <v>2.424109137415309E-3</v>
      </c>
      <c r="R824" s="37">
        <v>45005</v>
      </c>
      <c r="S824" s="104"/>
      <c r="T824" s="101"/>
      <c r="U824" s="100"/>
      <c r="V824" s="102"/>
      <c r="W824" s="100"/>
      <c r="X824" s="102"/>
      <c r="Z824" s="37">
        <v>45005</v>
      </c>
      <c r="AA824" s="3">
        <f t="shared" si="256"/>
        <v>91800.74</v>
      </c>
      <c r="AB824" s="43">
        <f t="shared" si="276"/>
        <v>81000.739999999991</v>
      </c>
      <c r="AC824" s="3">
        <f t="shared" si="269"/>
        <v>10800.000000000004</v>
      </c>
      <c r="AD824" s="38">
        <f t="shared" si="258"/>
        <v>0.13333211523746602</v>
      </c>
      <c r="AE824" s="3">
        <f>AA824-AA823</f>
        <v>222.00999999999476</v>
      </c>
      <c r="AF824" s="38">
        <f>(AA824)/AA823-1</f>
        <v>2.4242528805542563E-3</v>
      </c>
    </row>
    <row r="825" spans="1:32" x14ac:dyDescent="0.45">
      <c r="A825" s="37">
        <v>45006</v>
      </c>
      <c r="B825" s="41">
        <v>61653.45</v>
      </c>
      <c r="C825" s="3">
        <v>52575.15</v>
      </c>
      <c r="D825" s="3">
        <v>51450.74</v>
      </c>
      <c r="E825" s="3">
        <f t="shared" si="254"/>
        <v>10202.709999999999</v>
      </c>
      <c r="F825" s="38">
        <f t="shared" si="255"/>
        <v>0.1983005492243648</v>
      </c>
      <c r="G825" s="41">
        <f t="shared" si="277"/>
        <v>209.40999999999622</v>
      </c>
      <c r="H825" s="38">
        <f t="shared" si="278"/>
        <v>3.408141782343721E-3</v>
      </c>
      <c r="J825" s="37">
        <v>45006</v>
      </c>
      <c r="K825" s="41">
        <v>30610.16</v>
      </c>
      <c r="L825" s="57">
        <f>L824+150</f>
        <v>29700</v>
      </c>
      <c r="M825" s="43">
        <f t="shared" si="251"/>
        <v>910.15999999999985</v>
      </c>
      <c r="N825" s="38">
        <f t="shared" si="257"/>
        <v>3.064511784511792E-2</v>
      </c>
      <c r="O825" s="50">
        <f>K825-K824-150</f>
        <v>103.45999999999913</v>
      </c>
      <c r="P825" s="51">
        <f>(K825-150)/K824-1</f>
        <v>3.4081438364512717E-3</v>
      </c>
      <c r="R825" s="37">
        <v>45006</v>
      </c>
      <c r="S825" s="104"/>
      <c r="T825" s="101"/>
      <c r="U825" s="100"/>
      <c r="V825" s="102"/>
      <c r="W825" s="100"/>
      <c r="X825" s="102"/>
      <c r="Z825" s="37">
        <v>45006</v>
      </c>
      <c r="AA825" s="3">
        <f t="shared" si="256"/>
        <v>92263.61</v>
      </c>
      <c r="AB825" s="50">
        <f>AB824+150</f>
        <v>81150.739999999991</v>
      </c>
      <c r="AC825" s="3">
        <f t="shared" si="269"/>
        <v>11112.869999999999</v>
      </c>
      <c r="AD825" s="38">
        <f t="shared" si="258"/>
        <v>0.13694108026618124</v>
      </c>
      <c r="AE825" s="50">
        <f>AA825-AA824-150</f>
        <v>312.86999999999534</v>
      </c>
      <c r="AF825" s="51">
        <f>(AA825-150)/AA824-1</f>
        <v>3.4081424615965972E-3</v>
      </c>
    </row>
    <row r="826" spans="1:32" x14ac:dyDescent="0.45">
      <c r="A826" s="37">
        <v>45007</v>
      </c>
      <c r="B826" s="41">
        <v>61653.45</v>
      </c>
      <c r="C826" s="3">
        <v>52575.15</v>
      </c>
      <c r="D826" s="3">
        <v>51450.74</v>
      </c>
      <c r="E826" s="3">
        <f t="shared" si="254"/>
        <v>10202.709999999999</v>
      </c>
      <c r="F826" s="38">
        <f t="shared" si="255"/>
        <v>0.1983005492243648</v>
      </c>
      <c r="G826" s="41">
        <f t="shared" si="277"/>
        <v>0</v>
      </c>
      <c r="H826" s="38">
        <f t="shared" si="278"/>
        <v>0</v>
      </c>
      <c r="J826" s="37">
        <v>45007</v>
      </c>
      <c r="K826" s="41">
        <v>30610.16</v>
      </c>
      <c r="L826" s="58">
        <v>29700</v>
      </c>
      <c r="M826" s="43">
        <f t="shared" si="251"/>
        <v>910.15999999999985</v>
      </c>
      <c r="N826" s="38">
        <f t="shared" si="257"/>
        <v>3.064511784511792E-2</v>
      </c>
      <c r="O826" s="43">
        <f>K826-K825</f>
        <v>0</v>
      </c>
      <c r="P826" s="38">
        <f>K826/K825-1</f>
        <v>0</v>
      </c>
      <c r="R826" s="37">
        <v>45007</v>
      </c>
      <c r="S826" s="104"/>
      <c r="T826" s="101"/>
      <c r="U826" s="100"/>
      <c r="V826" s="102"/>
      <c r="W826" s="100"/>
      <c r="X826" s="102"/>
      <c r="Z826" s="37">
        <v>45007</v>
      </c>
      <c r="AA826" s="3">
        <f t="shared" si="256"/>
        <v>92263.61</v>
      </c>
      <c r="AB826" s="43">
        <f>D826+L826</f>
        <v>81150.739999999991</v>
      </c>
      <c r="AC826" s="3">
        <f t="shared" si="269"/>
        <v>11112.869999999999</v>
      </c>
      <c r="AD826" s="38">
        <f t="shared" si="258"/>
        <v>0.13694108026618124</v>
      </c>
      <c r="AE826" s="3">
        <f>AA826-AA825</f>
        <v>0</v>
      </c>
      <c r="AF826" s="38">
        <f>(AA826)/AA825-1</f>
        <v>0</v>
      </c>
    </row>
    <row r="827" spans="1:32" x14ac:dyDescent="0.45">
      <c r="A827" s="37">
        <v>45008</v>
      </c>
      <c r="B827" s="41">
        <v>61530.67</v>
      </c>
      <c r="C827" s="3">
        <v>52575.15</v>
      </c>
      <c r="D827" s="3">
        <v>51450.74</v>
      </c>
      <c r="E827" s="3">
        <f t="shared" si="254"/>
        <v>10079.93</v>
      </c>
      <c r="F827" s="38">
        <f t="shared" si="255"/>
        <v>0.19591418898931279</v>
      </c>
      <c r="G827" s="41">
        <f t="shared" si="277"/>
        <v>-122.77999999999884</v>
      </c>
      <c r="H827" s="38">
        <f t="shared" si="278"/>
        <v>-1.9914538440265472E-3</v>
      </c>
      <c r="J827" s="37">
        <v>45008</v>
      </c>
      <c r="K827" s="41">
        <v>30549.200000000001</v>
      </c>
      <c r="L827" s="58">
        <v>29700</v>
      </c>
      <c r="M827" s="43">
        <f t="shared" si="251"/>
        <v>849.20000000000073</v>
      </c>
      <c r="N827" s="38">
        <f t="shared" si="257"/>
        <v>2.8592592592592725E-2</v>
      </c>
      <c r="O827" s="43">
        <f>K827-K826</f>
        <v>-60.959999999999127</v>
      </c>
      <c r="P827" s="38">
        <f>K827/K826-1</f>
        <v>-1.9914956341292589E-3</v>
      </c>
      <c r="R827" s="37">
        <v>45008</v>
      </c>
      <c r="S827" s="104"/>
      <c r="T827" s="101"/>
      <c r="U827" s="100"/>
      <c r="V827" s="102"/>
      <c r="W827" s="100"/>
      <c r="X827" s="102"/>
      <c r="Z827" s="37">
        <v>45008</v>
      </c>
      <c r="AA827" s="3">
        <f t="shared" si="256"/>
        <v>92079.87</v>
      </c>
      <c r="AB827" s="43">
        <f>D827+L827</f>
        <v>81150.739999999991</v>
      </c>
      <c r="AC827" s="3">
        <f t="shared" si="269"/>
        <v>10929.130000000001</v>
      </c>
      <c r="AD827" s="38">
        <f t="shared" si="258"/>
        <v>0.1346768988181748</v>
      </c>
      <c r="AE827" s="3">
        <f>AA827-AA826</f>
        <v>-183.74000000000524</v>
      </c>
      <c r="AF827" s="38">
        <f>(AA827)/AA826-1</f>
        <v>-1.9914677086665389E-3</v>
      </c>
    </row>
    <row r="828" spans="1:32" x14ac:dyDescent="0.45">
      <c r="A828" s="37">
        <v>45009</v>
      </c>
      <c r="B828" s="41">
        <v>61622.47</v>
      </c>
      <c r="C828" s="3">
        <v>52575.15</v>
      </c>
      <c r="D828" s="3">
        <v>51450.74</v>
      </c>
      <c r="E828" s="3">
        <f t="shared" si="254"/>
        <v>10171.730000000003</v>
      </c>
      <c r="F828" s="38">
        <f t="shared" si="255"/>
        <v>0.19769841988667225</v>
      </c>
      <c r="G828" s="41">
        <f t="shared" si="277"/>
        <v>91.80000000000291</v>
      </c>
      <c r="H828" s="38">
        <f t="shared" si="278"/>
        <v>1.4919388981138315E-3</v>
      </c>
      <c r="J828" s="37">
        <v>45009</v>
      </c>
      <c r="K828" s="41">
        <v>30594.78</v>
      </c>
      <c r="L828" s="58">
        <v>29700</v>
      </c>
      <c r="M828" s="43">
        <f t="shared" si="251"/>
        <v>894.77999999999884</v>
      </c>
      <c r="N828" s="38">
        <f t="shared" si="257"/>
        <v>3.012727272727278E-2</v>
      </c>
      <c r="O828" s="43">
        <f>K828-K827</f>
        <v>45.579999999998108</v>
      </c>
      <c r="P828" s="38">
        <f>K828/K827-1</f>
        <v>1.4920194309506751E-3</v>
      </c>
      <c r="R828" s="37">
        <v>45009</v>
      </c>
      <c r="S828" s="104"/>
      <c r="T828" s="101"/>
      <c r="U828" s="100"/>
      <c r="V828" s="102"/>
      <c r="W828" s="100"/>
      <c r="X828" s="102"/>
      <c r="Z828" s="37">
        <v>45009</v>
      </c>
      <c r="AA828" s="3">
        <f t="shared" si="256"/>
        <v>92217.25</v>
      </c>
      <c r="AB828" s="43">
        <f>D828+L828</f>
        <v>81150.739999999991</v>
      </c>
      <c r="AC828" s="3">
        <f t="shared" si="269"/>
        <v>11066.510000000002</v>
      </c>
      <c r="AD828" s="38">
        <f t="shared" si="258"/>
        <v>0.13636979773690316</v>
      </c>
      <c r="AE828" s="3">
        <f>AA828-AA827</f>
        <v>137.38000000000466</v>
      </c>
      <c r="AF828" s="38">
        <f>(AA828)/AA827-1</f>
        <v>1.491965616372104E-3</v>
      </c>
    </row>
    <row r="829" spans="1:32" x14ac:dyDescent="0.45">
      <c r="A829" s="37">
        <v>45012</v>
      </c>
      <c r="B829" s="41">
        <v>61593.21</v>
      </c>
      <c r="C829" s="3">
        <v>52575.15</v>
      </c>
      <c r="D829" s="3">
        <v>51450.74</v>
      </c>
      <c r="E829" s="3">
        <f t="shared" si="254"/>
        <v>10142.470000000001</v>
      </c>
      <c r="F829" s="38">
        <f t="shared" si="255"/>
        <v>0.19712972058322187</v>
      </c>
      <c r="G829" s="41">
        <f t="shared" si="277"/>
        <v>-29.260000000002037</v>
      </c>
      <c r="H829" s="38">
        <f t="shared" si="278"/>
        <v>-4.7482679613464196E-4</v>
      </c>
      <c r="J829" s="37">
        <v>45012</v>
      </c>
      <c r="K829" s="41">
        <v>30580.25</v>
      </c>
      <c r="L829" s="58">
        <v>29700</v>
      </c>
      <c r="M829" s="43">
        <f t="shared" si="251"/>
        <v>880.25</v>
      </c>
      <c r="N829" s="38">
        <f t="shared" si="257"/>
        <v>2.9638047138047074E-2</v>
      </c>
      <c r="O829" s="43">
        <f>K829-K828</f>
        <v>-14.529999999998836</v>
      </c>
      <c r="P829" s="38">
        <f>K829/K828-1</f>
        <v>-4.7491761666529353E-4</v>
      </c>
      <c r="R829" s="37">
        <v>45012</v>
      </c>
      <c r="S829" s="104"/>
      <c r="T829" s="101"/>
      <c r="U829" s="100"/>
      <c r="V829" s="102"/>
      <c r="W829" s="100"/>
      <c r="X829" s="102"/>
      <c r="Z829" s="37">
        <v>45012</v>
      </c>
      <c r="AA829" s="3">
        <f t="shared" si="256"/>
        <v>92173.459999999992</v>
      </c>
      <c r="AB829" s="43">
        <f>D829+L829</f>
        <v>81150.739999999991</v>
      </c>
      <c r="AC829" s="3">
        <f t="shared" si="269"/>
        <v>11022.720000000001</v>
      </c>
      <c r="AD829" s="38">
        <f t="shared" si="258"/>
        <v>0.1358301846662151</v>
      </c>
      <c r="AE829" s="3">
        <f>AA829-AA828</f>
        <v>-43.790000000008149</v>
      </c>
      <c r="AF829" s="38">
        <f>(AA829)/AA828-1</f>
        <v>-4.7485692752724518E-4</v>
      </c>
    </row>
    <row r="830" spans="1:32" x14ac:dyDescent="0.45">
      <c r="A830" s="37">
        <v>45013</v>
      </c>
      <c r="B830" s="41">
        <v>61538.13</v>
      </c>
      <c r="C830" s="3">
        <v>52575.15</v>
      </c>
      <c r="D830" s="3">
        <v>51450.74</v>
      </c>
      <c r="E830" s="3">
        <f t="shared" si="254"/>
        <v>10087.39</v>
      </c>
      <c r="F830" s="38">
        <f t="shared" si="255"/>
        <v>0.19605918204480632</v>
      </c>
      <c r="G830" s="41">
        <f t="shared" si="277"/>
        <v>-55.080000000001746</v>
      </c>
      <c r="H830" s="38">
        <f t="shared" si="278"/>
        <v>-8.9425441538115713E-4</v>
      </c>
      <c r="J830" s="37">
        <v>45013</v>
      </c>
      <c r="K830" s="41">
        <v>30552.9</v>
      </c>
      <c r="L830" s="58">
        <v>29700</v>
      </c>
      <c r="M830" s="43">
        <f t="shared" si="251"/>
        <v>852.90000000000146</v>
      </c>
      <c r="N830" s="38">
        <f t="shared" si="257"/>
        <v>2.8717171717171697E-2</v>
      </c>
      <c r="O830" s="43">
        <f>K830-K829</f>
        <v>-27.349999999998545</v>
      </c>
      <c r="P830" s="38">
        <f>K830/K829-1</f>
        <v>-8.9436809705600862E-4</v>
      </c>
      <c r="R830" s="37">
        <v>45013</v>
      </c>
      <c r="S830" s="104"/>
      <c r="T830" s="101"/>
      <c r="U830" s="100"/>
      <c r="V830" s="102"/>
      <c r="W830" s="100"/>
      <c r="X830" s="102"/>
      <c r="Z830" s="37">
        <v>45013</v>
      </c>
      <c r="AA830" s="3">
        <f t="shared" si="256"/>
        <v>92091.03</v>
      </c>
      <c r="AB830" s="43">
        <f>D830+L830</f>
        <v>81150.739999999991</v>
      </c>
      <c r="AC830" s="3">
        <f t="shared" si="269"/>
        <v>10940.29</v>
      </c>
      <c r="AD830" s="38">
        <f t="shared" si="258"/>
        <v>0.13481442066948501</v>
      </c>
      <c r="AE830" s="3">
        <f>AA830-AA829</f>
        <v>-82.429999999993015</v>
      </c>
      <c r="AF830" s="38">
        <f>(AA830)/AA829-1</f>
        <v>-8.9429213137914854E-4</v>
      </c>
    </row>
    <row r="831" spans="1:32" x14ac:dyDescent="0.45">
      <c r="A831" s="37">
        <v>45014</v>
      </c>
      <c r="B831" s="41">
        <v>61943.18</v>
      </c>
      <c r="C831" s="3">
        <v>52575.15</v>
      </c>
      <c r="D831" s="3">
        <v>51450.74</v>
      </c>
      <c r="E831" s="3">
        <f t="shared" si="254"/>
        <v>10492.440000000002</v>
      </c>
      <c r="F831" s="38">
        <f t="shared" si="255"/>
        <v>0.20393176074824204</v>
      </c>
      <c r="G831" s="41">
        <f t="shared" si="277"/>
        <v>405.05000000000291</v>
      </c>
      <c r="H831" s="38">
        <f t="shared" si="278"/>
        <v>6.5820979610529129E-3</v>
      </c>
      <c r="J831" s="37">
        <v>45014</v>
      </c>
      <c r="K831" s="41">
        <v>30904.01</v>
      </c>
      <c r="L831" s="57">
        <f>L830+150</f>
        <v>29850</v>
      </c>
      <c r="M831" s="43">
        <f t="shared" si="251"/>
        <v>1054.0099999999984</v>
      </c>
      <c r="N831" s="38">
        <f t="shared" si="257"/>
        <v>3.5310217755443851E-2</v>
      </c>
      <c r="O831" s="50">
        <f>K831-K830-150</f>
        <v>201.10999999999694</v>
      </c>
      <c r="P831" s="51">
        <f>(K831-150)/K830-1</f>
        <v>6.5823538845739549E-3</v>
      </c>
      <c r="R831" s="37">
        <v>45014</v>
      </c>
      <c r="S831" s="104"/>
      <c r="T831" s="101"/>
      <c r="U831" s="100"/>
      <c r="V831" s="102"/>
      <c r="W831" s="100"/>
      <c r="X831" s="102"/>
      <c r="Z831" s="37">
        <v>45014</v>
      </c>
      <c r="AA831" s="3">
        <f t="shared" si="256"/>
        <v>92847.19</v>
      </c>
      <c r="AB831" s="50">
        <f>AB830+150</f>
        <v>81300.739999999991</v>
      </c>
      <c r="AC831" s="3">
        <f t="shared" si="269"/>
        <v>11546.45</v>
      </c>
      <c r="AD831" s="38">
        <f t="shared" si="258"/>
        <v>0.14202146253527359</v>
      </c>
      <c r="AE831" s="50">
        <f>AA831-AA830-150</f>
        <v>606.16000000000349</v>
      </c>
      <c r="AF831" s="51">
        <f>(AA831-150)/AA830-1</f>
        <v>6.5821828684076156E-3</v>
      </c>
    </row>
    <row r="832" spans="1:32" x14ac:dyDescent="0.45">
      <c r="A832" s="37">
        <v>45015</v>
      </c>
      <c r="B832" s="41">
        <v>62156.03</v>
      </c>
      <c r="C832" s="3">
        <v>52575.15</v>
      </c>
      <c r="D832" s="3">
        <v>51450.74</v>
      </c>
      <c r="E832" s="3">
        <f t="shared" si="254"/>
        <v>10705.29</v>
      </c>
      <c r="F832" s="38">
        <f t="shared" si="255"/>
        <v>0.20806872748574667</v>
      </c>
      <c r="G832" s="41">
        <f t="shared" si="277"/>
        <v>212.84999999999854</v>
      </c>
      <c r="H832" s="38">
        <f t="shared" si="278"/>
        <v>3.4362136396612897E-3</v>
      </c>
      <c r="J832" s="37">
        <v>45015</v>
      </c>
      <c r="K832" s="41">
        <v>31010.2</v>
      </c>
      <c r="L832" s="58">
        <v>29850</v>
      </c>
      <c r="M832" s="43">
        <f t="shared" si="251"/>
        <v>1160.2000000000007</v>
      </c>
      <c r="N832" s="38">
        <f t="shared" si="257"/>
        <v>3.8867671691792394E-2</v>
      </c>
      <c r="O832" s="43">
        <f>K832-K831</f>
        <v>106.19000000000233</v>
      </c>
      <c r="P832" s="38">
        <f>K832/K831-1</f>
        <v>3.4361236616220481E-3</v>
      </c>
      <c r="R832" s="37">
        <v>45015</v>
      </c>
      <c r="S832" s="104"/>
      <c r="T832" s="101"/>
      <c r="U832" s="100"/>
      <c r="V832" s="102"/>
      <c r="W832" s="100"/>
      <c r="X832" s="102"/>
      <c r="Z832" s="37">
        <v>45015</v>
      </c>
      <c r="AA832" s="3">
        <f t="shared" si="256"/>
        <v>93166.23</v>
      </c>
      <c r="AB832" s="43">
        <f>D832+L832</f>
        <v>81300.739999999991</v>
      </c>
      <c r="AC832" s="3">
        <f t="shared" si="269"/>
        <v>11865.490000000002</v>
      </c>
      <c r="AD832" s="38">
        <f t="shared" si="258"/>
        <v>0.14594565805920112</v>
      </c>
      <c r="AE832" s="3">
        <f>AA832-AA831</f>
        <v>319.0399999999936</v>
      </c>
      <c r="AF832" s="38">
        <f>(AA832)/AA831-1</f>
        <v>3.4361836906426912E-3</v>
      </c>
    </row>
    <row r="833" spans="1:32" x14ac:dyDescent="0.45">
      <c r="A833" s="37">
        <v>45016</v>
      </c>
      <c r="B833" s="41">
        <v>62537.55</v>
      </c>
      <c r="C833" s="3">
        <v>52575.15</v>
      </c>
      <c r="D833" s="3">
        <v>51450.74</v>
      </c>
      <c r="E833" s="3">
        <f t="shared" si="254"/>
        <v>11086.810000000005</v>
      </c>
      <c r="F833" s="38">
        <f t="shared" si="255"/>
        <v>0.21548397554631871</v>
      </c>
      <c r="G833" s="41">
        <f t="shared" si="277"/>
        <v>381.52000000000407</v>
      </c>
      <c r="H833" s="38">
        <f t="shared" si="278"/>
        <v>6.1381011625099013E-3</v>
      </c>
      <c r="J833" s="37">
        <v>45016</v>
      </c>
      <c r="K833" s="41">
        <v>31200.54</v>
      </c>
      <c r="L833" s="58">
        <v>29850</v>
      </c>
      <c r="M833" s="43">
        <f t="shared" ref="M833:M896" si="279">K833-L833</f>
        <v>1350.5400000000009</v>
      </c>
      <c r="N833" s="38">
        <f t="shared" si="257"/>
        <v>4.5244221105527727E-2</v>
      </c>
      <c r="O833" s="43">
        <f>K833-K832</f>
        <v>190.34000000000015</v>
      </c>
      <c r="P833" s="38">
        <f>K833/K832-1</f>
        <v>6.1379804064469745E-3</v>
      </c>
      <c r="R833" s="37">
        <v>45016</v>
      </c>
      <c r="S833" s="104"/>
      <c r="T833" s="101"/>
      <c r="U833" s="100"/>
      <c r="V833" s="102"/>
      <c r="W833" s="100"/>
      <c r="X833" s="102"/>
      <c r="Z833" s="37">
        <v>45016</v>
      </c>
      <c r="AA833" s="3">
        <f t="shared" si="256"/>
        <v>93738.09</v>
      </c>
      <c r="AB833" s="43">
        <f>D833+L833</f>
        <v>81300.739999999991</v>
      </c>
      <c r="AC833" s="3">
        <f t="shared" si="269"/>
        <v>12437.350000000006</v>
      </c>
      <c r="AD833" s="38">
        <f t="shared" si="258"/>
        <v>0.15297954237562905</v>
      </c>
      <c r="AE833" s="3">
        <f>AA833-AA832</f>
        <v>571.86000000000058</v>
      </c>
      <c r="AF833" s="38">
        <f>(AA833)/AA832-1</f>
        <v>6.1380609690870891E-3</v>
      </c>
    </row>
    <row r="834" spans="1:32" x14ac:dyDescent="0.45">
      <c r="A834" s="37">
        <v>45019</v>
      </c>
      <c r="B834" s="41">
        <v>63204.07</v>
      </c>
      <c r="C834" s="47">
        <f>C833+250</f>
        <v>52825.15</v>
      </c>
      <c r="D834" s="47">
        <f>D833+250</f>
        <v>51700.74</v>
      </c>
      <c r="E834" s="47">
        <f t="shared" si="254"/>
        <v>11503.330000000002</v>
      </c>
      <c r="F834" s="38">
        <f t="shared" si="255"/>
        <v>0.22249836269268108</v>
      </c>
      <c r="G834" s="49">
        <f>B834-B833-250</f>
        <v>416.5199999999968</v>
      </c>
      <c r="H834" s="48">
        <f>(B834-250)/B833-1</f>
        <v>6.6603184806568461E-3</v>
      </c>
      <c r="J834" s="37">
        <v>45019</v>
      </c>
      <c r="K834" s="41">
        <v>31408.35</v>
      </c>
      <c r="L834" s="58">
        <v>29850</v>
      </c>
      <c r="M834" s="43">
        <f t="shared" si="279"/>
        <v>1558.3499999999985</v>
      </c>
      <c r="N834" s="38">
        <f t="shared" si="257"/>
        <v>5.2206030150753646E-2</v>
      </c>
      <c r="O834" s="43">
        <f>K834-K833</f>
        <v>207.80999999999767</v>
      </c>
      <c r="P834" s="38">
        <f>K834/K833-1</f>
        <v>6.6604616458560972E-3</v>
      </c>
      <c r="R834" s="37">
        <v>45019</v>
      </c>
      <c r="S834" s="104"/>
      <c r="T834" s="101"/>
      <c r="U834" s="100"/>
      <c r="V834" s="102"/>
      <c r="W834" s="100"/>
      <c r="X834" s="102"/>
      <c r="Z834" s="37">
        <v>45019</v>
      </c>
      <c r="AA834" s="3">
        <f t="shared" si="256"/>
        <v>94612.42</v>
      </c>
      <c r="AB834" s="91">
        <f>D834+L834</f>
        <v>81550.739999999991</v>
      </c>
      <c r="AC834" s="3">
        <f t="shared" si="269"/>
        <v>13061.68</v>
      </c>
      <c r="AD834" s="38">
        <f t="shared" si="258"/>
        <v>0.1601662964676962</v>
      </c>
      <c r="AE834" s="47">
        <f>AA834-AA833-250</f>
        <v>624.33000000000175</v>
      </c>
      <c r="AF834" s="48">
        <f>(AA834-250)/AA833-1</f>
        <v>6.6603661329136532E-3</v>
      </c>
    </row>
    <row r="835" spans="1:32" x14ac:dyDescent="0.45">
      <c r="A835" s="37">
        <v>45020</v>
      </c>
      <c r="B835" s="41">
        <v>63204.07</v>
      </c>
      <c r="C835" s="3">
        <v>52825.15</v>
      </c>
      <c r="D835" s="3">
        <v>51700.74</v>
      </c>
      <c r="E835" s="3">
        <f t="shared" si="254"/>
        <v>11503.330000000002</v>
      </c>
      <c r="F835" s="38">
        <f t="shared" si="255"/>
        <v>0.22249836269268108</v>
      </c>
      <c r="G835" s="41">
        <f t="shared" ref="G835:G843" si="280">B835-B834</f>
        <v>0</v>
      </c>
      <c r="H835" s="38">
        <f t="shared" ref="H835:H843" si="281">(B835)/B834-1</f>
        <v>0</v>
      </c>
      <c r="J835" s="37">
        <v>45020</v>
      </c>
      <c r="K835" s="41">
        <v>31408.35</v>
      </c>
      <c r="L835" s="58">
        <v>29850</v>
      </c>
      <c r="M835" s="43">
        <f t="shared" si="279"/>
        <v>1558.3499999999985</v>
      </c>
      <c r="N835" s="38">
        <f t="shared" si="257"/>
        <v>5.2206030150753646E-2</v>
      </c>
      <c r="O835" s="43">
        <f>K835-K834</f>
        <v>0</v>
      </c>
      <c r="P835" s="38">
        <f>K835/K834-1</f>
        <v>0</v>
      </c>
      <c r="R835" s="37">
        <v>45020</v>
      </c>
      <c r="S835" s="104"/>
      <c r="T835" s="101"/>
      <c r="U835" s="100"/>
      <c r="V835" s="102"/>
      <c r="W835" s="100"/>
      <c r="X835" s="102"/>
      <c r="Z835" s="37">
        <v>45020</v>
      </c>
      <c r="AA835" s="3">
        <f t="shared" si="256"/>
        <v>94612.42</v>
      </c>
      <c r="AB835" s="43">
        <f>D835+L835</f>
        <v>81550.739999999991</v>
      </c>
      <c r="AC835" s="3">
        <f t="shared" si="269"/>
        <v>13061.68</v>
      </c>
      <c r="AD835" s="38">
        <f t="shared" si="258"/>
        <v>0.1601662964676962</v>
      </c>
      <c r="AE835" s="3">
        <f>AA835-AA834</f>
        <v>0</v>
      </c>
      <c r="AF835" s="38">
        <f>(AA835)/AA834-1</f>
        <v>0</v>
      </c>
    </row>
    <row r="836" spans="1:32" x14ac:dyDescent="0.45">
      <c r="A836" s="37">
        <v>45021</v>
      </c>
      <c r="B836" s="41">
        <v>63142.09</v>
      </c>
      <c r="C836" s="3">
        <v>52825.15</v>
      </c>
      <c r="D836" s="3">
        <v>51700.74</v>
      </c>
      <c r="E836" s="3">
        <f t="shared" ref="E836:E899" si="282">B836-D836</f>
        <v>11441.349999999999</v>
      </c>
      <c r="F836" s="38">
        <f t="shared" ref="F836:F899" si="283">B836/D836-1</f>
        <v>0.2212995403934257</v>
      </c>
      <c r="G836" s="41">
        <f t="shared" si="280"/>
        <v>-61.980000000003201</v>
      </c>
      <c r="H836" s="38">
        <f t="shared" si="281"/>
        <v>-9.8063305100448694E-4</v>
      </c>
      <c r="J836" s="37">
        <v>45021</v>
      </c>
      <c r="K836" s="41">
        <v>31527.56</v>
      </c>
      <c r="L836" s="57">
        <f>L835+150</f>
        <v>30000</v>
      </c>
      <c r="M836" s="43">
        <f t="shared" si="279"/>
        <v>1527.5600000000013</v>
      </c>
      <c r="N836" s="38">
        <f t="shared" si="257"/>
        <v>5.0918666666666779E-2</v>
      </c>
      <c r="O836" s="50">
        <f>K836-K835-150</f>
        <v>-30.789999999997235</v>
      </c>
      <c r="P836" s="51">
        <f>(K836-150)/K835-1</f>
        <v>-9.8031256019492918E-4</v>
      </c>
      <c r="R836" s="37">
        <v>45021</v>
      </c>
      <c r="S836" s="104"/>
      <c r="T836" s="101"/>
      <c r="U836" s="100"/>
      <c r="V836" s="102"/>
      <c r="W836" s="100"/>
      <c r="X836" s="102"/>
      <c r="Z836" s="37">
        <v>45021</v>
      </c>
      <c r="AA836" s="3">
        <f t="shared" ref="AA836:AA899" si="284">B836+K836</f>
        <v>94669.65</v>
      </c>
      <c r="AB836" s="50">
        <f>AB835+150</f>
        <v>81700.739999999991</v>
      </c>
      <c r="AC836" s="3">
        <f t="shared" si="269"/>
        <v>12968.91</v>
      </c>
      <c r="AD836" s="38">
        <f t="shared" si="258"/>
        <v>0.15873675073200078</v>
      </c>
      <c r="AE836" s="50">
        <f>AA836-AA835-150</f>
        <v>-92.770000000004075</v>
      </c>
      <c r="AF836" s="51">
        <f>(AA836-150)/AA835-1</f>
        <v>-9.8052665812797812E-4</v>
      </c>
    </row>
    <row r="837" spans="1:32" x14ac:dyDescent="0.45">
      <c r="A837" s="37">
        <v>45022</v>
      </c>
      <c r="B837" s="41">
        <v>63142.09</v>
      </c>
      <c r="C837" s="3">
        <v>52825.15</v>
      </c>
      <c r="D837" s="3">
        <v>51700.74</v>
      </c>
      <c r="E837" s="3">
        <f t="shared" si="282"/>
        <v>11441.349999999999</v>
      </c>
      <c r="F837" s="38">
        <f t="shared" si="283"/>
        <v>0.2212995403934257</v>
      </c>
      <c r="G837" s="41">
        <f t="shared" si="280"/>
        <v>0</v>
      </c>
      <c r="H837" s="38">
        <f t="shared" si="281"/>
        <v>0</v>
      </c>
      <c r="J837" s="37">
        <v>45022</v>
      </c>
      <c r="K837" s="41">
        <v>31527.56</v>
      </c>
      <c r="L837" s="58">
        <v>30000</v>
      </c>
      <c r="M837" s="43">
        <f t="shared" si="279"/>
        <v>1527.5600000000013</v>
      </c>
      <c r="N837" s="38">
        <f t="shared" ref="N837:N900" si="285">K837/L837-1</f>
        <v>5.0918666666666779E-2</v>
      </c>
      <c r="O837" s="43">
        <f>K837-K836</f>
        <v>0</v>
      </c>
      <c r="P837" s="38">
        <f>K837/K836-1</f>
        <v>0</v>
      </c>
      <c r="R837" s="37">
        <v>45022</v>
      </c>
      <c r="S837" s="104"/>
      <c r="T837" s="101"/>
      <c r="U837" s="100"/>
      <c r="V837" s="102"/>
      <c r="W837" s="100"/>
      <c r="X837" s="102"/>
      <c r="Z837" s="37">
        <v>45022</v>
      </c>
      <c r="AA837" s="3">
        <f t="shared" si="284"/>
        <v>94669.65</v>
      </c>
      <c r="AB837" s="43">
        <f>D837+L837</f>
        <v>81700.739999999991</v>
      </c>
      <c r="AC837" s="3">
        <f t="shared" si="269"/>
        <v>12968.91</v>
      </c>
      <c r="AD837" s="38">
        <f t="shared" ref="AD837:AD900" si="286">(AA837)/(AB837)-1</f>
        <v>0.15873675073200078</v>
      </c>
      <c r="AE837" s="3">
        <f>AA837-AA836</f>
        <v>0</v>
      </c>
      <c r="AF837" s="38">
        <f>(AA837)/AA836-1</f>
        <v>0</v>
      </c>
    </row>
    <row r="838" spans="1:32" x14ac:dyDescent="0.45">
      <c r="A838" s="37">
        <v>45023</v>
      </c>
      <c r="B838" s="41">
        <v>63350.6</v>
      </c>
      <c r="C838" s="3">
        <v>52825.15</v>
      </c>
      <c r="D838" s="3">
        <v>51700.74</v>
      </c>
      <c r="E838" s="3">
        <f t="shared" si="282"/>
        <v>11649.86</v>
      </c>
      <c r="F838" s="38">
        <f t="shared" si="283"/>
        <v>0.22533255810264996</v>
      </c>
      <c r="G838" s="41">
        <f t="shared" si="280"/>
        <v>208.51000000000204</v>
      </c>
      <c r="H838" s="38">
        <f t="shared" si="281"/>
        <v>3.3022346900459798E-3</v>
      </c>
      <c r="J838" s="37">
        <v>45023</v>
      </c>
      <c r="K838" s="41">
        <v>31631.67</v>
      </c>
      <c r="L838" s="58">
        <v>30000</v>
      </c>
      <c r="M838" s="43">
        <f t="shared" si="279"/>
        <v>1631.6699999999983</v>
      </c>
      <c r="N838" s="38">
        <f t="shared" si="285"/>
        <v>5.4389000000000021E-2</v>
      </c>
      <c r="O838" s="43">
        <f>K838-K837</f>
        <v>104.10999999999694</v>
      </c>
      <c r="P838" s="38">
        <f>K838/K837-1</f>
        <v>3.3021902107235324E-3</v>
      </c>
      <c r="R838" s="37">
        <v>45023</v>
      </c>
      <c r="S838" s="104"/>
      <c r="T838" s="101"/>
      <c r="U838" s="100"/>
      <c r="V838" s="102"/>
      <c r="W838" s="100"/>
      <c r="X838" s="102"/>
      <c r="Z838" s="37">
        <v>45023</v>
      </c>
      <c r="AA838" s="3">
        <f t="shared" si="284"/>
        <v>94982.26999999999</v>
      </c>
      <c r="AB838" s="43">
        <f>D838+L838</f>
        <v>81700.739999999991</v>
      </c>
      <c r="AC838" s="3">
        <f t="shared" si="269"/>
        <v>13281.529999999999</v>
      </c>
      <c r="AD838" s="38">
        <f t="shared" si="286"/>
        <v>0.16256315426273993</v>
      </c>
      <c r="AE838" s="3">
        <f>AA838-AA837</f>
        <v>312.61999999999534</v>
      </c>
      <c r="AF838" s="38">
        <f>(AA838)/AA837-1</f>
        <v>3.3022198772256761E-3</v>
      </c>
    </row>
    <row r="839" spans="1:32" x14ac:dyDescent="0.45">
      <c r="A839" s="37">
        <v>45026</v>
      </c>
      <c r="B839" s="41">
        <v>63350.6</v>
      </c>
      <c r="C839" s="3">
        <v>52825.15</v>
      </c>
      <c r="D839" s="3">
        <v>51700.74</v>
      </c>
      <c r="E839" s="3">
        <f t="shared" si="282"/>
        <v>11649.86</v>
      </c>
      <c r="F839" s="38">
        <f t="shared" si="283"/>
        <v>0.22533255810264996</v>
      </c>
      <c r="G839" s="41">
        <f t="shared" si="280"/>
        <v>0</v>
      </c>
      <c r="H839" s="38">
        <f t="shared" si="281"/>
        <v>0</v>
      </c>
      <c r="J839" s="37">
        <v>45026</v>
      </c>
      <c r="K839" s="41">
        <v>31631.67</v>
      </c>
      <c r="L839" s="58">
        <v>30000</v>
      </c>
      <c r="M839" s="43">
        <f t="shared" si="279"/>
        <v>1631.6699999999983</v>
      </c>
      <c r="N839" s="38">
        <f t="shared" si="285"/>
        <v>5.4389000000000021E-2</v>
      </c>
      <c r="O839" s="43">
        <f>K839-K838</f>
        <v>0</v>
      </c>
      <c r="P839" s="38">
        <f>K839/K838-1</f>
        <v>0</v>
      </c>
      <c r="R839" s="37">
        <v>45026</v>
      </c>
      <c r="S839" s="104"/>
      <c r="T839" s="101"/>
      <c r="U839" s="100"/>
      <c r="V839" s="102"/>
      <c r="W839" s="100"/>
      <c r="X839" s="102"/>
      <c r="Z839" s="37">
        <v>45026</v>
      </c>
      <c r="AA839" s="3">
        <f t="shared" si="284"/>
        <v>94982.26999999999</v>
      </c>
      <c r="AB839" s="43">
        <f>D839+L839</f>
        <v>81700.739999999991</v>
      </c>
      <c r="AC839" s="3">
        <f t="shared" si="269"/>
        <v>13281.529999999999</v>
      </c>
      <c r="AD839" s="38">
        <f t="shared" si="286"/>
        <v>0.16256315426273993</v>
      </c>
      <c r="AE839" s="3">
        <f>AA839-AA838</f>
        <v>0</v>
      </c>
      <c r="AF839" s="38">
        <f>(AA839)/AA838-1</f>
        <v>0</v>
      </c>
    </row>
    <row r="840" spans="1:32" x14ac:dyDescent="0.45">
      <c r="A840" s="37">
        <v>45027</v>
      </c>
      <c r="B840" s="41">
        <v>63532.47</v>
      </c>
      <c r="C840" s="3">
        <v>52825.15</v>
      </c>
      <c r="D840" s="3">
        <v>51700.74</v>
      </c>
      <c r="E840" s="3">
        <f t="shared" si="282"/>
        <v>11831.730000000003</v>
      </c>
      <c r="F840" s="38">
        <f t="shared" si="283"/>
        <v>0.22885030272293982</v>
      </c>
      <c r="G840" s="41">
        <f t="shared" si="280"/>
        <v>181.87000000000262</v>
      </c>
      <c r="H840" s="38">
        <f t="shared" si="281"/>
        <v>2.8708488948803179E-3</v>
      </c>
      <c r="J840" s="37">
        <v>45027</v>
      </c>
      <c r="K840" s="41">
        <v>31872.85</v>
      </c>
      <c r="L840" s="57">
        <f>L839+150</f>
        <v>30150</v>
      </c>
      <c r="M840" s="43">
        <f t="shared" si="279"/>
        <v>1722.8499999999985</v>
      </c>
      <c r="N840" s="38">
        <f t="shared" si="285"/>
        <v>5.7142620232172314E-2</v>
      </c>
      <c r="O840" s="50">
        <f>K840-K839-150</f>
        <v>91.180000000000291</v>
      </c>
      <c r="P840" s="51">
        <f>(K840-150)/K839-1</f>
        <v>2.8825540984716014E-3</v>
      </c>
      <c r="R840" s="37">
        <v>45027</v>
      </c>
      <c r="S840" s="104"/>
      <c r="T840" s="101"/>
      <c r="U840" s="100"/>
      <c r="V840" s="102"/>
      <c r="W840" s="100"/>
      <c r="X840" s="102"/>
      <c r="Z840" s="37">
        <v>45027</v>
      </c>
      <c r="AA840" s="3">
        <f t="shared" si="284"/>
        <v>95405.32</v>
      </c>
      <c r="AB840" s="50">
        <f>AB839+150</f>
        <v>81850.739999999991</v>
      </c>
      <c r="AC840" s="3">
        <f t="shared" si="269"/>
        <v>13554.580000000002</v>
      </c>
      <c r="AD840" s="38">
        <f t="shared" si="286"/>
        <v>0.16560119065508783</v>
      </c>
      <c r="AE840" s="50">
        <f>AA840-AA839-150</f>
        <v>273.05000000001746</v>
      </c>
      <c r="AF840" s="51">
        <f>(AA840-150)/AA839-1</f>
        <v>2.8747470448959866E-3</v>
      </c>
    </row>
    <row r="841" spans="1:32" x14ac:dyDescent="0.45">
      <c r="A841" s="37">
        <v>45028</v>
      </c>
      <c r="B841" s="41">
        <v>63532.47</v>
      </c>
      <c r="C841" s="3">
        <v>52825.15</v>
      </c>
      <c r="D841" s="3">
        <v>51700.74</v>
      </c>
      <c r="E841" s="3">
        <f t="shared" si="282"/>
        <v>11831.730000000003</v>
      </c>
      <c r="F841" s="38">
        <f t="shared" si="283"/>
        <v>0.22885030272293982</v>
      </c>
      <c r="G841" s="41">
        <f t="shared" si="280"/>
        <v>0</v>
      </c>
      <c r="H841" s="38">
        <f t="shared" si="281"/>
        <v>0</v>
      </c>
      <c r="J841" s="37">
        <v>45028</v>
      </c>
      <c r="K841" s="41">
        <v>31872.85</v>
      </c>
      <c r="L841" s="58">
        <v>30150</v>
      </c>
      <c r="M841" s="43">
        <f t="shared" si="279"/>
        <v>1722.8499999999985</v>
      </c>
      <c r="N841" s="38">
        <f t="shared" si="285"/>
        <v>5.7142620232172314E-2</v>
      </c>
      <c r="O841" s="43">
        <f>K841-K840</f>
        <v>0</v>
      </c>
      <c r="P841" s="38">
        <f>K841/K840-1</f>
        <v>0</v>
      </c>
      <c r="R841" s="37">
        <v>45028</v>
      </c>
      <c r="S841" s="104"/>
      <c r="T841" s="101"/>
      <c r="U841" s="100"/>
      <c r="V841" s="102"/>
      <c r="W841" s="100"/>
      <c r="X841" s="102"/>
      <c r="Z841" s="37">
        <v>45028</v>
      </c>
      <c r="AA841" s="3">
        <f t="shared" si="284"/>
        <v>95405.32</v>
      </c>
      <c r="AB841" s="43">
        <f>D841+L841</f>
        <v>81850.739999999991</v>
      </c>
      <c r="AC841" s="3">
        <f t="shared" si="269"/>
        <v>13554.580000000002</v>
      </c>
      <c r="AD841" s="38">
        <f t="shared" si="286"/>
        <v>0.16560119065508783</v>
      </c>
      <c r="AE841" s="3">
        <f>AA841-AA840</f>
        <v>0</v>
      </c>
      <c r="AF841" s="38">
        <f>(AA841)/AA840-1</f>
        <v>0</v>
      </c>
    </row>
    <row r="842" spans="1:32" x14ac:dyDescent="0.45">
      <c r="A842" s="37">
        <v>45029</v>
      </c>
      <c r="B842" s="41">
        <v>63532.47</v>
      </c>
      <c r="C842" s="3">
        <v>52825.15</v>
      </c>
      <c r="D842" s="3">
        <v>51700.74</v>
      </c>
      <c r="E842" s="3">
        <f t="shared" si="282"/>
        <v>11831.730000000003</v>
      </c>
      <c r="F842" s="38">
        <f t="shared" si="283"/>
        <v>0.22885030272293982</v>
      </c>
      <c r="G842" s="41">
        <f t="shared" si="280"/>
        <v>0</v>
      </c>
      <c r="H842" s="38">
        <f t="shared" si="281"/>
        <v>0</v>
      </c>
      <c r="J842" s="37">
        <v>45029</v>
      </c>
      <c r="K842" s="41">
        <v>31872.85</v>
      </c>
      <c r="L842" s="58">
        <v>30150</v>
      </c>
      <c r="M842" s="43">
        <f t="shared" si="279"/>
        <v>1722.8499999999985</v>
      </c>
      <c r="N842" s="38">
        <f t="shared" si="285"/>
        <v>5.7142620232172314E-2</v>
      </c>
      <c r="O842" s="43">
        <f>K842-K841</f>
        <v>0</v>
      </c>
      <c r="P842" s="38">
        <f>K842/K841-1</f>
        <v>0</v>
      </c>
      <c r="R842" s="37">
        <v>45029</v>
      </c>
      <c r="S842" s="104"/>
      <c r="T842" s="101"/>
      <c r="U842" s="100"/>
      <c r="V842" s="102"/>
      <c r="W842" s="100"/>
      <c r="X842" s="102"/>
      <c r="Z842" s="37">
        <v>45029</v>
      </c>
      <c r="AA842" s="3">
        <f t="shared" si="284"/>
        <v>95405.32</v>
      </c>
      <c r="AB842" s="43">
        <f>D842+L842</f>
        <v>81850.739999999991</v>
      </c>
      <c r="AC842" s="3">
        <f t="shared" si="269"/>
        <v>13554.580000000002</v>
      </c>
      <c r="AD842" s="38">
        <f t="shared" si="286"/>
        <v>0.16560119065508783</v>
      </c>
      <c r="AE842" s="3">
        <f>AA842-AA841</f>
        <v>0</v>
      </c>
      <c r="AF842" s="38">
        <f>(AA842)/AA841-1</f>
        <v>0</v>
      </c>
    </row>
    <row r="843" spans="1:32" x14ac:dyDescent="0.45">
      <c r="A843" s="37">
        <v>45030</v>
      </c>
      <c r="B843" s="41">
        <v>63432.85</v>
      </c>
      <c r="C843" s="3">
        <v>52825.15</v>
      </c>
      <c r="D843" s="3">
        <v>51700.74</v>
      </c>
      <c r="E843" s="3">
        <f t="shared" si="282"/>
        <v>11732.11</v>
      </c>
      <c r="F843" s="38">
        <f t="shared" si="283"/>
        <v>0.22692344442265244</v>
      </c>
      <c r="G843" s="41">
        <f t="shared" si="280"/>
        <v>-99.620000000002619</v>
      </c>
      <c r="H843" s="38">
        <f t="shared" si="281"/>
        <v>-1.5680171099912155E-3</v>
      </c>
      <c r="J843" s="37">
        <v>45030</v>
      </c>
      <c r="K843" s="41">
        <v>31822.87</v>
      </c>
      <c r="L843" s="58">
        <v>30150</v>
      </c>
      <c r="M843" s="43">
        <f t="shared" si="279"/>
        <v>1672.869999999999</v>
      </c>
      <c r="N843" s="38">
        <f t="shared" si="285"/>
        <v>5.5484908789386278E-2</v>
      </c>
      <c r="O843" s="43">
        <f>K843-K842</f>
        <v>-49.979999999999563</v>
      </c>
      <c r="P843" s="38">
        <f>K843/K842-1</f>
        <v>-1.5681057702715551E-3</v>
      </c>
      <c r="R843" s="37">
        <v>45030</v>
      </c>
      <c r="S843" s="104"/>
      <c r="T843" s="101"/>
      <c r="U843" s="100"/>
      <c r="V843" s="102"/>
      <c r="W843" s="100"/>
      <c r="X843" s="102"/>
      <c r="Z843" s="37">
        <v>45030</v>
      </c>
      <c r="AA843" s="3">
        <f t="shared" si="284"/>
        <v>95255.72</v>
      </c>
      <c r="AB843" s="43">
        <f>D843+L843</f>
        <v>81850.739999999991</v>
      </c>
      <c r="AC843" s="3">
        <f t="shared" si="269"/>
        <v>13404.98</v>
      </c>
      <c r="AD843" s="38">
        <f t="shared" si="286"/>
        <v>0.16377347352021521</v>
      </c>
      <c r="AE843" s="3">
        <f>AA843-AA842</f>
        <v>-149.60000000000582</v>
      </c>
      <c r="AF843" s="38">
        <f>(AA843)/AA842-1</f>
        <v>-1.568046729469641E-3</v>
      </c>
    </row>
    <row r="844" spans="1:32" x14ac:dyDescent="0.45">
      <c r="A844" s="37">
        <v>45033</v>
      </c>
      <c r="B844" s="41">
        <v>63742.5</v>
      </c>
      <c r="C844" s="47">
        <f>C843+250</f>
        <v>53075.15</v>
      </c>
      <c r="D844" s="47">
        <f>D843+250</f>
        <v>51950.74</v>
      </c>
      <c r="E844" s="47">
        <f t="shared" si="282"/>
        <v>11791.760000000002</v>
      </c>
      <c r="F844" s="38">
        <f t="shared" si="283"/>
        <v>0.22697963493879003</v>
      </c>
      <c r="G844" s="49">
        <f>B844-B843-250</f>
        <v>59.650000000001455</v>
      </c>
      <c r="H844" s="48">
        <f>(B844-250)/B843-1</f>
        <v>9.4036449568335456E-4</v>
      </c>
      <c r="J844" s="37">
        <v>45033</v>
      </c>
      <c r="K844" s="41">
        <v>31852.799999999999</v>
      </c>
      <c r="L844" s="58">
        <v>30150</v>
      </c>
      <c r="M844" s="43">
        <f t="shared" si="279"/>
        <v>1702.7999999999993</v>
      </c>
      <c r="N844" s="38">
        <f t="shared" si="285"/>
        <v>5.6477611940298544E-2</v>
      </c>
      <c r="O844" s="43">
        <f>K844-K843</f>
        <v>29.930000000000291</v>
      </c>
      <c r="P844" s="38">
        <f>K844/K843-1</f>
        <v>9.4051856416466073E-4</v>
      </c>
      <c r="R844" s="37">
        <v>45033</v>
      </c>
      <c r="S844" s="104"/>
      <c r="T844" s="101"/>
      <c r="U844" s="100"/>
      <c r="V844" s="102"/>
      <c r="W844" s="100"/>
      <c r="X844" s="102"/>
      <c r="Z844" s="37">
        <v>45033</v>
      </c>
      <c r="AA844" s="3">
        <f t="shared" si="284"/>
        <v>95595.3</v>
      </c>
      <c r="AB844" s="91">
        <f>D844+L844</f>
        <v>82100.739999999991</v>
      </c>
      <c r="AC844" s="3">
        <f t="shared" si="269"/>
        <v>13494.560000000001</v>
      </c>
      <c r="AD844" s="38">
        <f t="shared" si="286"/>
        <v>0.16436587538675074</v>
      </c>
      <c r="AE844" s="47">
        <f>AA844-AA843-250</f>
        <v>89.580000000001746</v>
      </c>
      <c r="AF844" s="48">
        <f>(AA844-250)/AA843-1</f>
        <v>9.4041596662131077E-4</v>
      </c>
    </row>
    <row r="845" spans="1:32" x14ac:dyDescent="0.45">
      <c r="A845" s="37">
        <v>45034</v>
      </c>
      <c r="B845" s="41">
        <v>63837.279999999999</v>
      </c>
      <c r="C845" s="3">
        <v>53075.15</v>
      </c>
      <c r="D845" s="3">
        <v>51950.74</v>
      </c>
      <c r="E845" s="3">
        <f t="shared" si="282"/>
        <v>11886.54</v>
      </c>
      <c r="F845" s="38">
        <f t="shared" si="283"/>
        <v>0.2288040555341464</v>
      </c>
      <c r="G845" s="41">
        <f t="shared" ref="G845:G853" si="287">B845-B844</f>
        <v>94.779999999998836</v>
      </c>
      <c r="H845" s="38">
        <f t="shared" ref="H845:H853" si="288">(B845)/B844-1</f>
        <v>1.486920029807326E-3</v>
      </c>
      <c r="J845" s="37">
        <v>45034</v>
      </c>
      <c r="K845" s="41">
        <v>31900.17</v>
      </c>
      <c r="L845" s="58">
        <v>30150</v>
      </c>
      <c r="M845" s="43">
        <f t="shared" si="279"/>
        <v>1750.1699999999983</v>
      </c>
      <c r="N845" s="38">
        <f t="shared" si="285"/>
        <v>5.8048756218905373E-2</v>
      </c>
      <c r="O845" s="43">
        <f>K845-K844</f>
        <v>47.369999999998981</v>
      </c>
      <c r="P845" s="38">
        <f>K845/K844-1</f>
        <v>1.4871534056659641E-3</v>
      </c>
      <c r="R845" s="37">
        <v>45034</v>
      </c>
      <c r="S845" s="104"/>
      <c r="T845" s="101"/>
      <c r="U845" s="100"/>
      <c r="V845" s="102"/>
      <c r="W845" s="100"/>
      <c r="X845" s="102"/>
      <c r="Z845" s="37">
        <v>45034</v>
      </c>
      <c r="AA845" s="3">
        <f t="shared" si="284"/>
        <v>95737.45</v>
      </c>
      <c r="AB845" s="43">
        <f>D845+L845</f>
        <v>82100.739999999991</v>
      </c>
      <c r="AC845" s="3">
        <f t="shared" si="269"/>
        <v>13636.71</v>
      </c>
      <c r="AD845" s="38">
        <f t="shared" si="286"/>
        <v>0.16609728487221931</v>
      </c>
      <c r="AE845" s="3">
        <f>AA845-AA844</f>
        <v>142.14999999999418</v>
      </c>
      <c r="AF845" s="38">
        <f>(AA845)/AA844-1</f>
        <v>1.4869977917324473E-3</v>
      </c>
    </row>
    <row r="846" spans="1:32" x14ac:dyDescent="0.45">
      <c r="A846" s="37">
        <v>45035</v>
      </c>
      <c r="B846" s="41">
        <v>64030.91</v>
      </c>
      <c r="C846" s="3">
        <v>53075.15</v>
      </c>
      <c r="D846" s="3">
        <v>51950.74</v>
      </c>
      <c r="E846" s="3">
        <f t="shared" si="282"/>
        <v>12080.170000000006</v>
      </c>
      <c r="F846" s="38">
        <f t="shared" si="283"/>
        <v>0.23253124017097737</v>
      </c>
      <c r="G846" s="41">
        <f t="shared" si="287"/>
        <v>193.63000000000466</v>
      </c>
      <c r="H846" s="38">
        <f t="shared" si="288"/>
        <v>3.0331806117054327E-3</v>
      </c>
      <c r="J846" s="37">
        <v>45035</v>
      </c>
      <c r="K846" s="41">
        <v>32147.35</v>
      </c>
      <c r="L846" s="57">
        <f>L845+150</f>
        <v>30300</v>
      </c>
      <c r="M846" s="43">
        <f t="shared" si="279"/>
        <v>1847.3499999999985</v>
      </c>
      <c r="N846" s="38">
        <f t="shared" si="285"/>
        <v>6.0968646864686393E-2</v>
      </c>
      <c r="O846" s="50">
        <f>K846-K845-150</f>
        <v>97.180000000000291</v>
      </c>
      <c r="P846" s="51">
        <f>(K846-150)/K845-1</f>
        <v>3.0463787497057027E-3</v>
      </c>
      <c r="R846" s="37">
        <v>45035</v>
      </c>
      <c r="S846" s="104"/>
      <c r="T846" s="101"/>
      <c r="U846" s="100"/>
      <c r="V846" s="102"/>
      <c r="W846" s="100"/>
      <c r="X846" s="102"/>
      <c r="Z846" s="37">
        <v>45035</v>
      </c>
      <c r="AA846" s="3">
        <f t="shared" si="284"/>
        <v>96178.260000000009</v>
      </c>
      <c r="AB846" s="50">
        <f>AB845+150</f>
        <v>82250.739999999991</v>
      </c>
      <c r="AC846" s="3">
        <f t="shared" si="269"/>
        <v>13927.520000000004</v>
      </c>
      <c r="AD846" s="38">
        <f t="shared" si="286"/>
        <v>0.16933002669641661</v>
      </c>
      <c r="AE846" s="50">
        <f>AA846-AA845-150</f>
        <v>290.81000000001222</v>
      </c>
      <c r="AF846" s="51">
        <f>(AA846-150)/AA845-1</f>
        <v>3.0375782935518902E-3</v>
      </c>
    </row>
    <row r="847" spans="1:32" x14ac:dyDescent="0.45">
      <c r="A847" s="37">
        <v>45036</v>
      </c>
      <c r="B847" s="41">
        <v>64030.91</v>
      </c>
      <c r="C847" s="3">
        <v>53075.15</v>
      </c>
      <c r="D847" s="3">
        <v>51950.74</v>
      </c>
      <c r="E847" s="3">
        <f t="shared" si="282"/>
        <v>12080.170000000006</v>
      </c>
      <c r="F847" s="38">
        <f t="shared" si="283"/>
        <v>0.23253124017097737</v>
      </c>
      <c r="G847" s="41">
        <f t="shared" si="287"/>
        <v>0</v>
      </c>
      <c r="H847" s="38">
        <f t="shared" si="288"/>
        <v>0</v>
      </c>
      <c r="J847" s="37">
        <v>45036</v>
      </c>
      <c r="K847" s="41">
        <v>32147.35</v>
      </c>
      <c r="L847" s="58">
        <v>30300</v>
      </c>
      <c r="M847" s="43">
        <f t="shared" si="279"/>
        <v>1847.3499999999985</v>
      </c>
      <c r="N847" s="38">
        <f t="shared" si="285"/>
        <v>6.0968646864686393E-2</v>
      </c>
      <c r="O847" s="43">
        <f>K847-K846</f>
        <v>0</v>
      </c>
      <c r="P847" s="38">
        <f>K847/K846-1</f>
        <v>0</v>
      </c>
      <c r="R847" s="37">
        <v>45036</v>
      </c>
      <c r="S847" s="104"/>
      <c r="T847" s="101"/>
      <c r="U847" s="100"/>
      <c r="V847" s="102"/>
      <c r="W847" s="100"/>
      <c r="X847" s="102"/>
      <c r="Z847" s="37">
        <v>45036</v>
      </c>
      <c r="AA847" s="3">
        <f t="shared" si="284"/>
        <v>96178.260000000009</v>
      </c>
      <c r="AB847" s="43">
        <f>D847+L847</f>
        <v>82250.739999999991</v>
      </c>
      <c r="AC847" s="3">
        <f t="shared" si="269"/>
        <v>13927.520000000004</v>
      </c>
      <c r="AD847" s="38">
        <f t="shared" si="286"/>
        <v>0.16933002669641661</v>
      </c>
      <c r="AE847" s="3">
        <f>AA847-AA846</f>
        <v>0</v>
      </c>
      <c r="AF847" s="38">
        <f>(AA847)/AA846-1</f>
        <v>0</v>
      </c>
    </row>
    <row r="848" spans="1:32" x14ac:dyDescent="0.45">
      <c r="A848" s="37">
        <v>45037</v>
      </c>
      <c r="B848" s="41">
        <v>64030.91</v>
      </c>
      <c r="C848" s="3">
        <v>53075.15</v>
      </c>
      <c r="D848" s="3">
        <v>51950.74</v>
      </c>
      <c r="E848" s="3">
        <f t="shared" si="282"/>
        <v>12080.170000000006</v>
      </c>
      <c r="F848" s="38">
        <f t="shared" si="283"/>
        <v>0.23253124017097737</v>
      </c>
      <c r="G848" s="41">
        <f t="shared" si="287"/>
        <v>0</v>
      </c>
      <c r="H848" s="38">
        <f t="shared" si="288"/>
        <v>0</v>
      </c>
      <c r="J848" s="37">
        <v>45037</v>
      </c>
      <c r="K848" s="41">
        <v>32147.35</v>
      </c>
      <c r="L848" s="58">
        <v>30300</v>
      </c>
      <c r="M848" s="43">
        <f t="shared" si="279"/>
        <v>1847.3499999999985</v>
      </c>
      <c r="N848" s="38">
        <f t="shared" si="285"/>
        <v>6.0968646864686393E-2</v>
      </c>
      <c r="O848" s="43">
        <f>K848-K847</f>
        <v>0</v>
      </c>
      <c r="P848" s="38">
        <f>K848/K847-1</f>
        <v>0</v>
      </c>
      <c r="R848" s="37">
        <v>45037</v>
      </c>
      <c r="S848" s="104"/>
      <c r="T848" s="101"/>
      <c r="U848" s="100"/>
      <c r="V848" s="102"/>
      <c r="W848" s="100"/>
      <c r="X848" s="102"/>
      <c r="Z848" s="37">
        <v>45037</v>
      </c>
      <c r="AA848" s="3">
        <f t="shared" si="284"/>
        <v>96178.260000000009</v>
      </c>
      <c r="AB848" s="43">
        <f>D848+L848</f>
        <v>82250.739999999991</v>
      </c>
      <c r="AC848" s="3">
        <f t="shared" si="269"/>
        <v>13927.520000000004</v>
      </c>
      <c r="AD848" s="38">
        <f t="shared" si="286"/>
        <v>0.16933002669641661</v>
      </c>
      <c r="AE848" s="3">
        <f>AA848-AA847</f>
        <v>0</v>
      </c>
      <c r="AF848" s="38">
        <f>(AA848)/AA847-1</f>
        <v>0</v>
      </c>
    </row>
    <row r="849" spans="1:32" x14ac:dyDescent="0.45">
      <c r="A849" s="37">
        <v>45040</v>
      </c>
      <c r="B849" s="41">
        <v>64082.66</v>
      </c>
      <c r="C849" s="3">
        <v>53075.15</v>
      </c>
      <c r="D849" s="3">
        <v>51950.74</v>
      </c>
      <c r="E849" s="3">
        <f t="shared" si="282"/>
        <v>12131.920000000006</v>
      </c>
      <c r="F849" s="38">
        <f t="shared" si="283"/>
        <v>0.23352737612592245</v>
      </c>
      <c r="G849" s="41">
        <f t="shared" si="287"/>
        <v>51.75</v>
      </c>
      <c r="H849" s="38">
        <f t="shared" si="288"/>
        <v>8.0820341300791299E-4</v>
      </c>
      <c r="J849" s="37">
        <v>45040</v>
      </c>
      <c r="K849" s="41">
        <v>32173.34</v>
      </c>
      <c r="L849" s="58">
        <v>30300</v>
      </c>
      <c r="M849" s="43">
        <f t="shared" si="279"/>
        <v>1873.3400000000001</v>
      </c>
      <c r="N849" s="38">
        <f t="shared" si="285"/>
        <v>6.1826402640263955E-2</v>
      </c>
      <c r="O849" s="43">
        <f>K849-K848</f>
        <v>25.990000000001601</v>
      </c>
      <c r="P849" s="38">
        <f>K849/K848-1</f>
        <v>8.0846477236851122E-4</v>
      </c>
      <c r="R849" s="37">
        <v>45040</v>
      </c>
      <c r="S849" s="104"/>
      <c r="T849" s="101"/>
      <c r="U849" s="100"/>
      <c r="V849" s="102"/>
      <c r="W849" s="100"/>
      <c r="X849" s="102"/>
      <c r="Z849" s="37">
        <v>45040</v>
      </c>
      <c r="AA849" s="3">
        <f t="shared" si="284"/>
        <v>96256</v>
      </c>
      <c r="AB849" s="43">
        <f>D849+L849</f>
        <v>82250.739999999991</v>
      </c>
      <c r="AC849" s="3">
        <f t="shared" si="269"/>
        <v>14005.260000000006</v>
      </c>
      <c r="AD849" s="38">
        <f t="shared" si="286"/>
        <v>0.17027518536611352</v>
      </c>
      <c r="AE849" s="3">
        <f>AA849-AA848</f>
        <v>77.739999999990687</v>
      </c>
      <c r="AF849" s="38">
        <f>(AA849)/AA848-1</f>
        <v>8.0829077173971697E-4</v>
      </c>
    </row>
    <row r="850" spans="1:32" x14ac:dyDescent="0.45">
      <c r="A850" s="37">
        <v>45041</v>
      </c>
      <c r="B850" s="41">
        <v>63790.77</v>
      </c>
      <c r="C850" s="3">
        <v>53075.15</v>
      </c>
      <c r="D850" s="3">
        <v>51950.74</v>
      </c>
      <c r="E850" s="3">
        <f t="shared" si="282"/>
        <v>11840.029999999999</v>
      </c>
      <c r="F850" s="38">
        <f t="shared" si="283"/>
        <v>0.22790878435995321</v>
      </c>
      <c r="G850" s="41">
        <f t="shared" si="287"/>
        <v>-291.89000000000669</v>
      </c>
      <c r="H850" s="38">
        <f t="shared" si="288"/>
        <v>-4.5548983141462385E-3</v>
      </c>
      <c r="J850" s="37">
        <v>45041</v>
      </c>
      <c r="K850" s="41">
        <v>32026.79</v>
      </c>
      <c r="L850" s="58">
        <v>30300</v>
      </c>
      <c r="M850" s="43">
        <f t="shared" si="279"/>
        <v>1726.7900000000009</v>
      </c>
      <c r="N850" s="38">
        <f t="shared" si="285"/>
        <v>5.698976897689767E-2</v>
      </c>
      <c r="O850" s="43">
        <f>K850-K849</f>
        <v>-146.54999999999927</v>
      </c>
      <c r="P850" s="38">
        <f>K850/K849-1</f>
        <v>-4.5550135609171427E-3</v>
      </c>
      <c r="R850" s="37">
        <v>45041</v>
      </c>
      <c r="S850" s="104"/>
      <c r="T850" s="101"/>
      <c r="U850" s="100"/>
      <c r="V850" s="102"/>
      <c r="W850" s="100"/>
      <c r="X850" s="102"/>
      <c r="Z850" s="37">
        <v>45041</v>
      </c>
      <c r="AA850" s="3">
        <f t="shared" si="284"/>
        <v>95817.56</v>
      </c>
      <c r="AB850" s="43">
        <f>D850+L850</f>
        <v>82250.739999999991</v>
      </c>
      <c r="AC850" s="3">
        <f t="shared" si="269"/>
        <v>13566.82</v>
      </c>
      <c r="AD850" s="38">
        <f t="shared" si="286"/>
        <v>0.1649446558170784</v>
      </c>
      <c r="AE850" s="3">
        <f>AA850-AA849</f>
        <v>-438.44000000000233</v>
      </c>
      <c r="AF850" s="38">
        <f>(AA850)/AA849-1</f>
        <v>-4.5549368351064379E-3</v>
      </c>
    </row>
    <row r="851" spans="1:32" x14ac:dyDescent="0.45">
      <c r="A851" s="37">
        <v>45042</v>
      </c>
      <c r="B851" s="41">
        <v>63768.09</v>
      </c>
      <c r="C851" s="3">
        <v>53075.15</v>
      </c>
      <c r="D851" s="3">
        <v>51950.74</v>
      </c>
      <c r="E851" s="3">
        <f t="shared" si="282"/>
        <v>11817.349999999999</v>
      </c>
      <c r="F851" s="38">
        <f t="shared" si="283"/>
        <v>0.22747221695013398</v>
      </c>
      <c r="G851" s="41">
        <f t="shared" si="287"/>
        <v>-22.680000000000291</v>
      </c>
      <c r="H851" s="38">
        <f t="shared" si="288"/>
        <v>-3.555373293032682E-4</v>
      </c>
      <c r="J851" s="37">
        <v>45042</v>
      </c>
      <c r="K851" s="41">
        <v>32165.94</v>
      </c>
      <c r="L851" s="57">
        <f>L850+150</f>
        <v>30450</v>
      </c>
      <c r="M851" s="43">
        <f t="shared" si="279"/>
        <v>1715.9399999999987</v>
      </c>
      <c r="N851" s="38">
        <f t="shared" si="285"/>
        <v>5.6352709359605901E-2</v>
      </c>
      <c r="O851" s="50">
        <f>K851-K850-150</f>
        <v>-10.850000000002183</v>
      </c>
      <c r="P851" s="51">
        <f>(K851-150)/K850-1</f>
        <v>-3.3877887855771061E-4</v>
      </c>
      <c r="R851" s="37">
        <v>45042</v>
      </c>
      <c r="S851" s="104"/>
      <c r="T851" s="101"/>
      <c r="U851" s="100"/>
      <c r="V851" s="102"/>
      <c r="W851" s="100"/>
      <c r="X851" s="102"/>
      <c r="Z851" s="37">
        <v>45042</v>
      </c>
      <c r="AA851" s="3">
        <f t="shared" si="284"/>
        <v>95934.03</v>
      </c>
      <c r="AB851" s="50">
        <f>AB850+150</f>
        <v>82400.739999999991</v>
      </c>
      <c r="AC851" s="3">
        <f t="shared" si="269"/>
        <v>13533.289999999997</v>
      </c>
      <c r="AD851" s="38">
        <f t="shared" si="286"/>
        <v>0.16423748136242478</v>
      </c>
      <c r="AE851" s="50">
        <f>AA851-AA850-150</f>
        <v>-33.529999999998836</v>
      </c>
      <c r="AF851" s="51">
        <f>(AA851-150)/AA850-1</f>
        <v>-3.4993585726872389E-4</v>
      </c>
    </row>
    <row r="852" spans="1:32" x14ac:dyDescent="0.45">
      <c r="A852" s="37">
        <v>45043</v>
      </c>
      <c r="B852" s="41">
        <v>63768.09</v>
      </c>
      <c r="C852" s="3">
        <v>53075.15</v>
      </c>
      <c r="D852" s="3">
        <v>51950.74</v>
      </c>
      <c r="E852" s="3">
        <f t="shared" si="282"/>
        <v>11817.349999999999</v>
      </c>
      <c r="F852" s="38">
        <f t="shared" si="283"/>
        <v>0.22747221695013398</v>
      </c>
      <c r="G852" s="41">
        <f t="shared" si="287"/>
        <v>0</v>
      </c>
      <c r="H852" s="38">
        <f t="shared" si="288"/>
        <v>0</v>
      </c>
      <c r="J852" s="37">
        <v>45043</v>
      </c>
      <c r="K852" s="41">
        <v>32165.94</v>
      </c>
      <c r="L852" s="58">
        <v>30450</v>
      </c>
      <c r="M852" s="43">
        <f t="shared" si="279"/>
        <v>1715.9399999999987</v>
      </c>
      <c r="N852" s="38">
        <f t="shared" si="285"/>
        <v>5.6352709359605901E-2</v>
      </c>
      <c r="O852" s="43">
        <f>K852-K851</f>
        <v>0</v>
      </c>
      <c r="P852" s="38">
        <f>K852/K851-1</f>
        <v>0</v>
      </c>
      <c r="R852" s="37">
        <v>45043</v>
      </c>
      <c r="S852" s="104"/>
      <c r="T852" s="101"/>
      <c r="U852" s="100"/>
      <c r="V852" s="102"/>
      <c r="W852" s="100"/>
      <c r="X852" s="102"/>
      <c r="Z852" s="37">
        <v>45043</v>
      </c>
      <c r="AA852" s="3">
        <f t="shared" si="284"/>
        <v>95934.03</v>
      </c>
      <c r="AB852" s="43">
        <f>D852+L852</f>
        <v>82400.739999999991</v>
      </c>
      <c r="AC852" s="3">
        <f t="shared" si="269"/>
        <v>13533.289999999997</v>
      </c>
      <c r="AD852" s="38">
        <f t="shared" si="286"/>
        <v>0.16423748136242478</v>
      </c>
      <c r="AE852" s="3">
        <f>AA852-AA851</f>
        <v>0</v>
      </c>
      <c r="AF852" s="38">
        <f>(AA852)/AA851-1</f>
        <v>0</v>
      </c>
    </row>
    <row r="853" spans="1:32" x14ac:dyDescent="0.45">
      <c r="A853" s="37">
        <v>45044</v>
      </c>
      <c r="B853" s="41">
        <v>64208.26</v>
      </c>
      <c r="C853" s="3">
        <v>53075.15</v>
      </c>
      <c r="D853" s="3">
        <v>51950.74</v>
      </c>
      <c r="E853" s="3">
        <f t="shared" si="282"/>
        <v>12257.520000000004</v>
      </c>
      <c r="F853" s="38">
        <f t="shared" si="283"/>
        <v>0.23594505102333496</v>
      </c>
      <c r="G853" s="41">
        <f t="shared" si="287"/>
        <v>440.17000000000553</v>
      </c>
      <c r="H853" s="38">
        <f t="shared" si="288"/>
        <v>6.9026687172222267E-3</v>
      </c>
      <c r="J853" s="37">
        <v>45044</v>
      </c>
      <c r="K853" s="41">
        <v>32387.97</v>
      </c>
      <c r="L853" s="58">
        <v>30450</v>
      </c>
      <c r="M853" s="43">
        <f t="shared" si="279"/>
        <v>1937.9700000000012</v>
      </c>
      <c r="N853" s="38">
        <f t="shared" si="285"/>
        <v>6.3644334975369476E-2</v>
      </c>
      <c r="O853" s="43">
        <f>K853-K852</f>
        <v>222.03000000000247</v>
      </c>
      <c r="P853" s="38">
        <f>K853/K852-1</f>
        <v>6.9026429819865065E-3</v>
      </c>
      <c r="R853" s="37">
        <v>45044</v>
      </c>
      <c r="S853" s="104"/>
      <c r="T853" s="101"/>
      <c r="U853" s="100"/>
      <c r="V853" s="102"/>
      <c r="W853" s="100"/>
      <c r="X853" s="102"/>
      <c r="Z853" s="37">
        <v>45044</v>
      </c>
      <c r="AA853" s="3">
        <f t="shared" si="284"/>
        <v>96596.23000000001</v>
      </c>
      <c r="AB853" s="43">
        <f>D853+L853</f>
        <v>82400.739999999991</v>
      </c>
      <c r="AC853" s="3">
        <f t="shared" si="269"/>
        <v>14195.490000000005</v>
      </c>
      <c r="AD853" s="38">
        <f t="shared" si="286"/>
        <v>0.17227381695844013</v>
      </c>
      <c r="AE853" s="3">
        <f>AA853-AA852</f>
        <v>662.20000000001164</v>
      </c>
      <c r="AF853" s="38">
        <f>(AA853)/AA852-1</f>
        <v>6.9026600883963507E-3</v>
      </c>
    </row>
    <row r="854" spans="1:32" x14ac:dyDescent="0.45">
      <c r="A854" s="37">
        <v>45047</v>
      </c>
      <c r="B854" s="41">
        <v>64202.77</v>
      </c>
      <c r="C854" s="47">
        <f>C853+250</f>
        <v>53325.15</v>
      </c>
      <c r="D854" s="47">
        <f>D853+250</f>
        <v>52200.74</v>
      </c>
      <c r="E854" s="47">
        <f t="shared" si="282"/>
        <v>12002.029999999999</v>
      </c>
      <c r="F854" s="38">
        <f t="shared" si="283"/>
        <v>0.22992068694811607</v>
      </c>
      <c r="G854" s="49">
        <f>B854-B853-250</f>
        <v>-255.49000000000524</v>
      </c>
      <c r="H854" s="48">
        <f>(B854-250)/B853-1</f>
        <v>-3.979083065013822E-3</v>
      </c>
      <c r="J854" s="37">
        <v>45047</v>
      </c>
      <c r="K854" s="41">
        <v>32259.09</v>
      </c>
      <c r="L854" s="58">
        <v>30450</v>
      </c>
      <c r="M854" s="43">
        <f t="shared" si="279"/>
        <v>1809.0900000000001</v>
      </c>
      <c r="N854" s="38">
        <f t="shared" si="285"/>
        <v>5.941182266009859E-2</v>
      </c>
      <c r="O854" s="43">
        <f>K854-K853</f>
        <v>-128.88000000000102</v>
      </c>
      <c r="P854" s="38">
        <f>K854/K853-1</f>
        <v>-3.9792552605180109E-3</v>
      </c>
      <c r="R854" s="37">
        <v>45047</v>
      </c>
      <c r="S854" s="104"/>
      <c r="T854" s="101"/>
      <c r="U854" s="100"/>
      <c r="V854" s="102"/>
      <c r="W854" s="100"/>
      <c r="X854" s="102"/>
      <c r="Z854" s="37">
        <v>45047</v>
      </c>
      <c r="AA854" s="3">
        <f t="shared" si="284"/>
        <v>96461.86</v>
      </c>
      <c r="AB854" s="91">
        <f>D854+L854</f>
        <v>82650.739999999991</v>
      </c>
      <c r="AC854" s="3">
        <f t="shared" si="269"/>
        <v>13811.119999999999</v>
      </c>
      <c r="AD854" s="38">
        <f t="shared" si="286"/>
        <v>0.1671021941243358</v>
      </c>
      <c r="AE854" s="47">
        <f>AA854-AA853-250</f>
        <v>-384.3700000000099</v>
      </c>
      <c r="AF854" s="48">
        <f>(AA854-250)/AA853-1</f>
        <v>-3.9791408008367224E-3</v>
      </c>
    </row>
    <row r="855" spans="1:32" x14ac:dyDescent="0.45">
      <c r="A855" s="37">
        <v>45048</v>
      </c>
      <c r="B855" s="41">
        <v>63769.61</v>
      </c>
      <c r="C855" s="3">
        <v>53325.15</v>
      </c>
      <c r="D855" s="3">
        <v>52200.74</v>
      </c>
      <c r="E855" s="3">
        <f t="shared" si="282"/>
        <v>11568.870000000003</v>
      </c>
      <c r="F855" s="38">
        <f t="shared" si="283"/>
        <v>0.22162272029093844</v>
      </c>
      <c r="G855" s="41">
        <f>B855-B854</f>
        <v>-433.15999999999622</v>
      </c>
      <c r="H855" s="38">
        <f>(B855)/B854-1</f>
        <v>-6.7467494003762285E-3</v>
      </c>
      <c r="J855" s="37">
        <v>45048</v>
      </c>
      <c r="K855" s="41">
        <v>32191.200000000001</v>
      </c>
      <c r="L855" s="57">
        <f>L854+150</f>
        <v>30600</v>
      </c>
      <c r="M855" s="43">
        <f t="shared" si="279"/>
        <v>1591.2000000000007</v>
      </c>
      <c r="N855" s="38">
        <f t="shared" si="285"/>
        <v>5.2000000000000046E-2</v>
      </c>
      <c r="O855" s="50">
        <f>K855-K854-150</f>
        <v>-217.88999999999942</v>
      </c>
      <c r="P855" s="51">
        <f>(K855-150)/K854-1</f>
        <v>-6.7543752784098299E-3</v>
      </c>
      <c r="R855" s="37">
        <v>45048</v>
      </c>
      <c r="S855" s="104"/>
      <c r="T855" s="101"/>
      <c r="U855" s="100"/>
      <c r="V855" s="102"/>
      <c r="W855" s="100"/>
      <c r="X855" s="102"/>
      <c r="Z855" s="37">
        <v>45048</v>
      </c>
      <c r="AA855" s="3">
        <f t="shared" si="284"/>
        <v>95960.81</v>
      </c>
      <c r="AB855" s="50">
        <f>AB854+150</f>
        <v>82800.739999999991</v>
      </c>
      <c r="AC855" s="3">
        <f t="shared" si="269"/>
        <v>13160.070000000003</v>
      </c>
      <c r="AD855" s="38">
        <f t="shared" si="286"/>
        <v>0.15893662303018075</v>
      </c>
      <c r="AE855" s="50">
        <f>AA855-AA854-150</f>
        <v>-651.05000000000291</v>
      </c>
      <c r="AF855" s="51">
        <f>(AA855-150)/AA854-1</f>
        <v>-6.7492996713934827E-3</v>
      </c>
    </row>
    <row r="856" spans="1:32" x14ac:dyDescent="0.45">
      <c r="A856" s="37">
        <v>45049</v>
      </c>
      <c r="B856" s="41">
        <v>63769.61</v>
      </c>
      <c r="C856" s="3">
        <v>53325.15</v>
      </c>
      <c r="D856" s="3">
        <v>52200.74</v>
      </c>
      <c r="E856" s="3">
        <f t="shared" si="282"/>
        <v>11568.870000000003</v>
      </c>
      <c r="F856" s="38">
        <f t="shared" si="283"/>
        <v>0.22162272029093844</v>
      </c>
      <c r="G856" s="41">
        <f>B856-B855</f>
        <v>0</v>
      </c>
      <c r="H856" s="38">
        <f>(B856)/B855-1</f>
        <v>0</v>
      </c>
      <c r="J856" s="37">
        <v>45049</v>
      </c>
      <c r="K856" s="41">
        <v>32191.200000000001</v>
      </c>
      <c r="L856" s="58">
        <v>30600</v>
      </c>
      <c r="M856" s="43">
        <f t="shared" si="279"/>
        <v>1591.2000000000007</v>
      </c>
      <c r="N856" s="38">
        <f t="shared" si="285"/>
        <v>5.2000000000000046E-2</v>
      </c>
      <c r="O856" s="43">
        <f>K856-K855</f>
        <v>0</v>
      </c>
      <c r="P856" s="38">
        <f>K856/K855-1</f>
        <v>0</v>
      </c>
      <c r="R856" s="37">
        <v>45049</v>
      </c>
      <c r="S856" s="104"/>
      <c r="T856" s="101"/>
      <c r="U856" s="100"/>
      <c r="V856" s="102"/>
      <c r="W856" s="100"/>
      <c r="X856" s="102"/>
      <c r="Z856" s="37">
        <v>45049</v>
      </c>
      <c r="AA856" s="3">
        <f t="shared" si="284"/>
        <v>95960.81</v>
      </c>
      <c r="AB856" s="43">
        <f>D856+L856</f>
        <v>82800.739999999991</v>
      </c>
      <c r="AC856" s="3">
        <f t="shared" si="269"/>
        <v>13160.070000000003</v>
      </c>
      <c r="AD856" s="38">
        <f t="shared" si="286"/>
        <v>0.15893662303018075</v>
      </c>
      <c r="AE856" s="3">
        <f>AA856-AA855</f>
        <v>0</v>
      </c>
      <c r="AF856" s="38">
        <f>(AA856)/AA855-1</f>
        <v>0</v>
      </c>
    </row>
    <row r="857" spans="1:32" x14ac:dyDescent="0.45">
      <c r="A857" s="37">
        <v>45050</v>
      </c>
      <c r="B857" s="41">
        <v>63769.61</v>
      </c>
      <c r="C857" s="3">
        <v>53325.15</v>
      </c>
      <c r="D857" s="3">
        <v>52200.74</v>
      </c>
      <c r="E857" s="3">
        <f t="shared" si="282"/>
        <v>11568.870000000003</v>
      </c>
      <c r="F857" s="38">
        <f t="shared" si="283"/>
        <v>0.22162272029093844</v>
      </c>
      <c r="G857" s="41">
        <f>B857-B856</f>
        <v>0</v>
      </c>
      <c r="H857" s="38">
        <f>(B857)/B856-1</f>
        <v>0</v>
      </c>
      <c r="J857" s="37">
        <v>45050</v>
      </c>
      <c r="K857" s="41">
        <v>32191.200000000001</v>
      </c>
      <c r="L857" s="58">
        <v>30600</v>
      </c>
      <c r="M857" s="43">
        <f t="shared" si="279"/>
        <v>1591.2000000000007</v>
      </c>
      <c r="N857" s="38">
        <f t="shared" si="285"/>
        <v>5.2000000000000046E-2</v>
      </c>
      <c r="O857" s="43">
        <f>K857-K856</f>
        <v>0</v>
      </c>
      <c r="P857" s="38">
        <f>K857/K856-1</f>
        <v>0</v>
      </c>
      <c r="R857" s="37">
        <v>45050</v>
      </c>
      <c r="S857" s="104"/>
      <c r="T857" s="101"/>
      <c r="U857" s="100"/>
      <c r="V857" s="102"/>
      <c r="W857" s="100"/>
      <c r="X857" s="102"/>
      <c r="Z857" s="37">
        <v>45050</v>
      </c>
      <c r="AA857" s="3">
        <f t="shared" si="284"/>
        <v>95960.81</v>
      </c>
      <c r="AB857" s="43">
        <f>D857+L857</f>
        <v>82800.739999999991</v>
      </c>
      <c r="AC857" s="3">
        <f t="shared" si="269"/>
        <v>13160.070000000003</v>
      </c>
      <c r="AD857" s="38">
        <f t="shared" si="286"/>
        <v>0.15893662303018075</v>
      </c>
      <c r="AE857" s="3">
        <f>AA857-AA856</f>
        <v>0</v>
      </c>
      <c r="AF857" s="38">
        <f>(AA857)/AA856-1</f>
        <v>0</v>
      </c>
    </row>
    <row r="858" spans="1:32" x14ac:dyDescent="0.45">
      <c r="A858" s="37">
        <v>45051</v>
      </c>
      <c r="B858" s="41">
        <v>63769.61</v>
      </c>
      <c r="C858" s="3">
        <v>53325.15</v>
      </c>
      <c r="D858" s="3">
        <v>52200.74</v>
      </c>
      <c r="E858" s="3">
        <f t="shared" si="282"/>
        <v>11568.870000000003</v>
      </c>
      <c r="F858" s="38">
        <f t="shared" si="283"/>
        <v>0.22162272029093844</v>
      </c>
      <c r="G858" s="41">
        <f>B858-B857</f>
        <v>0</v>
      </c>
      <c r="H858" s="38">
        <f>(B858)/B857-1</f>
        <v>0</v>
      </c>
      <c r="J858" s="37">
        <v>45051</v>
      </c>
      <c r="K858" s="41">
        <v>32191.200000000001</v>
      </c>
      <c r="L858" s="58">
        <v>30600</v>
      </c>
      <c r="M858" s="43">
        <f t="shared" si="279"/>
        <v>1591.2000000000007</v>
      </c>
      <c r="N858" s="38">
        <f t="shared" si="285"/>
        <v>5.2000000000000046E-2</v>
      </c>
      <c r="O858" s="43">
        <f>K858-K857</f>
        <v>0</v>
      </c>
      <c r="P858" s="38">
        <f>K858/K857-1</f>
        <v>0</v>
      </c>
      <c r="R858" s="37">
        <v>45051</v>
      </c>
      <c r="S858" s="104"/>
      <c r="T858" s="101"/>
      <c r="U858" s="100"/>
      <c r="V858" s="102"/>
      <c r="W858" s="100"/>
      <c r="X858" s="102"/>
      <c r="Z858" s="37">
        <v>45051</v>
      </c>
      <c r="AA858" s="3">
        <f t="shared" si="284"/>
        <v>95960.81</v>
      </c>
      <c r="AB858" s="43">
        <f>D858+L858</f>
        <v>82800.739999999991</v>
      </c>
      <c r="AC858" s="3">
        <f t="shared" si="269"/>
        <v>13160.070000000003</v>
      </c>
      <c r="AD858" s="38">
        <f t="shared" si="286"/>
        <v>0.15893662303018075</v>
      </c>
      <c r="AE858" s="3">
        <f>AA858-AA857</f>
        <v>0</v>
      </c>
      <c r="AF858" s="38">
        <f>(AA858)/AA857-1</f>
        <v>0</v>
      </c>
    </row>
    <row r="859" spans="1:32" x14ac:dyDescent="0.45">
      <c r="A859" s="37">
        <v>45054</v>
      </c>
      <c r="B859" s="41">
        <v>63776.07</v>
      </c>
      <c r="C859" s="3">
        <v>53325.15</v>
      </c>
      <c r="D859" s="3">
        <v>52200.74</v>
      </c>
      <c r="E859" s="3">
        <f t="shared" si="282"/>
        <v>11575.330000000002</v>
      </c>
      <c r="F859" s="38">
        <f t="shared" si="283"/>
        <v>0.22174647332585717</v>
      </c>
      <c r="G859" s="41">
        <f>B859-B858</f>
        <v>6.4599999999991269</v>
      </c>
      <c r="H859" s="38">
        <f>(B859)/B858-1</f>
        <v>1.0130217199066927E-4</v>
      </c>
      <c r="J859" s="37">
        <v>45054</v>
      </c>
      <c r="K859" s="41">
        <v>32344.46</v>
      </c>
      <c r="L859" s="57">
        <f>L858+150</f>
        <v>30750</v>
      </c>
      <c r="M859" s="43">
        <f t="shared" si="279"/>
        <v>1594.4599999999991</v>
      </c>
      <c r="N859" s="38">
        <f t="shared" si="285"/>
        <v>5.1852357723577214E-2</v>
      </c>
      <c r="O859" s="50">
        <f>K859-K858-150</f>
        <v>3.2599999999983993</v>
      </c>
      <c r="P859" s="51">
        <f>(K859-150)/K858-1</f>
        <v>1.0126991227421556E-4</v>
      </c>
      <c r="R859" s="37">
        <v>45054</v>
      </c>
      <c r="S859" s="104"/>
      <c r="T859" s="101"/>
      <c r="U859" s="100"/>
      <c r="V859" s="102"/>
      <c r="W859" s="100"/>
      <c r="X859" s="102"/>
      <c r="Z859" s="37">
        <v>45054</v>
      </c>
      <c r="AA859" s="3">
        <f t="shared" si="284"/>
        <v>96120.53</v>
      </c>
      <c r="AB859" s="50">
        <f>AB858+150</f>
        <v>82950.739999999991</v>
      </c>
      <c r="AC859" s="3">
        <f t="shared" si="269"/>
        <v>13169.79</v>
      </c>
      <c r="AD859" s="38">
        <f t="shared" si="286"/>
        <v>0.15876639557404815</v>
      </c>
      <c r="AE859" s="50">
        <f>AA859-AA858-150</f>
        <v>9.7200000000011642</v>
      </c>
      <c r="AF859" s="51">
        <f>(AA859-150)/AA858-1</f>
        <v>1.0129135008352108E-4</v>
      </c>
    </row>
    <row r="860" spans="1:32" x14ac:dyDescent="0.45">
      <c r="A860" s="37">
        <v>45055</v>
      </c>
      <c r="B860" s="41">
        <v>64140.52</v>
      </c>
      <c r="C860" s="47">
        <f>C859+250</f>
        <v>53575.15</v>
      </c>
      <c r="D860" s="47">
        <f>D859+250</f>
        <v>52450.74</v>
      </c>
      <c r="E860" s="47">
        <f t="shared" si="282"/>
        <v>11689.779999999999</v>
      </c>
      <c r="F860" s="38">
        <f t="shared" si="283"/>
        <v>0.22287159342270479</v>
      </c>
      <c r="G860" s="49">
        <f>B860-B859-250</f>
        <v>114.44999999999709</v>
      </c>
      <c r="H860" s="48">
        <f>(B860-250)/B859-1</f>
        <v>1.7945602480680112E-3</v>
      </c>
      <c r="J860" s="37">
        <v>45055</v>
      </c>
      <c r="K860" s="41">
        <v>32402.5</v>
      </c>
      <c r="L860" s="58">
        <v>30750</v>
      </c>
      <c r="M860" s="43">
        <f t="shared" si="279"/>
        <v>1652.5</v>
      </c>
      <c r="N860" s="38">
        <f t="shared" si="285"/>
        <v>5.3739837398373957E-2</v>
      </c>
      <c r="O860" s="43">
        <f t="shared" ref="O860:O865" si="289">K860-K859</f>
        <v>58.040000000000873</v>
      </c>
      <c r="P860" s="38">
        <f t="shared" ref="P860:P865" si="290">K860/K859-1</f>
        <v>1.79443403909052E-3</v>
      </c>
      <c r="R860" s="37">
        <v>45055</v>
      </c>
      <c r="S860" s="104"/>
      <c r="T860" s="101"/>
      <c r="U860" s="100"/>
      <c r="V860" s="102"/>
      <c r="W860" s="100"/>
      <c r="X860" s="102"/>
      <c r="Z860" s="37">
        <v>45055</v>
      </c>
      <c r="AA860" s="3">
        <f t="shared" si="284"/>
        <v>96543.01999999999</v>
      </c>
      <c r="AB860" s="91">
        <f t="shared" ref="AB860:AB865" si="291">D860+L860</f>
        <v>83200.739999999991</v>
      </c>
      <c r="AC860" s="3">
        <f t="shared" ref="AC860:AC923" si="292">E860+M860</f>
        <v>13342.279999999999</v>
      </c>
      <c r="AD860" s="38">
        <f t="shared" si="286"/>
        <v>0.16036251600646811</v>
      </c>
      <c r="AE860" s="47">
        <f>AA860-AA859-250</f>
        <v>172.48999999999069</v>
      </c>
      <c r="AF860" s="48">
        <f>(AA860-250)/AA859-1</f>
        <v>1.7945177788760702E-3</v>
      </c>
    </row>
    <row r="861" spans="1:32" x14ac:dyDescent="0.45">
      <c r="A861" s="37">
        <v>45056</v>
      </c>
      <c r="B861" s="41">
        <v>64140.52</v>
      </c>
      <c r="C861" s="3">
        <v>53575.15</v>
      </c>
      <c r="D861" s="3">
        <v>52450.74</v>
      </c>
      <c r="E861" s="3">
        <f t="shared" si="282"/>
        <v>11689.779999999999</v>
      </c>
      <c r="F861" s="38">
        <f t="shared" si="283"/>
        <v>0.22287159342270479</v>
      </c>
      <c r="G861" s="41">
        <f t="shared" ref="G861:G875" si="293">B861-B860</f>
        <v>0</v>
      </c>
      <c r="H861" s="38">
        <f t="shared" ref="H861:H875" si="294">(B861)/B860-1</f>
        <v>0</v>
      </c>
      <c r="J861" s="37">
        <v>45056</v>
      </c>
      <c r="K861" s="41">
        <v>32402.5</v>
      </c>
      <c r="L861" s="58">
        <v>30750</v>
      </c>
      <c r="M861" s="43">
        <f t="shared" si="279"/>
        <v>1652.5</v>
      </c>
      <c r="N861" s="38">
        <f t="shared" si="285"/>
        <v>5.3739837398373957E-2</v>
      </c>
      <c r="O861" s="43">
        <f t="shared" si="289"/>
        <v>0</v>
      </c>
      <c r="P861" s="38">
        <f t="shared" si="290"/>
        <v>0</v>
      </c>
      <c r="R861" s="37">
        <v>45056</v>
      </c>
      <c r="S861" s="104"/>
      <c r="T861" s="101"/>
      <c r="U861" s="100"/>
      <c r="V861" s="102"/>
      <c r="W861" s="100"/>
      <c r="X861" s="102"/>
      <c r="Z861" s="37">
        <v>45056</v>
      </c>
      <c r="AA861" s="3">
        <f t="shared" si="284"/>
        <v>96543.01999999999</v>
      </c>
      <c r="AB861" s="43">
        <f t="shared" si="291"/>
        <v>83200.739999999991</v>
      </c>
      <c r="AC861" s="3">
        <f t="shared" si="292"/>
        <v>13342.279999999999</v>
      </c>
      <c r="AD861" s="38">
        <f t="shared" si="286"/>
        <v>0.16036251600646811</v>
      </c>
      <c r="AE861" s="3">
        <f>AA861-AA860</f>
        <v>0</v>
      </c>
      <c r="AF861" s="38">
        <f>(AA861)/AA860-1</f>
        <v>0</v>
      </c>
    </row>
    <row r="862" spans="1:32" x14ac:dyDescent="0.45">
      <c r="A862" s="37">
        <v>45057</v>
      </c>
      <c r="B862" s="41">
        <v>64140.52</v>
      </c>
      <c r="C862" s="3">
        <v>53575.15</v>
      </c>
      <c r="D862" s="3">
        <v>52450.74</v>
      </c>
      <c r="E862" s="3">
        <f t="shared" si="282"/>
        <v>11689.779999999999</v>
      </c>
      <c r="F862" s="38">
        <f t="shared" si="283"/>
        <v>0.22287159342270479</v>
      </c>
      <c r="G862" s="41">
        <f t="shared" si="293"/>
        <v>0</v>
      </c>
      <c r="H862" s="38">
        <f t="shared" si="294"/>
        <v>0</v>
      </c>
      <c r="J862" s="37">
        <v>45057</v>
      </c>
      <c r="K862" s="41">
        <v>32402.5</v>
      </c>
      <c r="L862" s="58">
        <v>30750</v>
      </c>
      <c r="M862" s="43">
        <f t="shared" si="279"/>
        <v>1652.5</v>
      </c>
      <c r="N862" s="38">
        <f t="shared" si="285"/>
        <v>5.3739837398373957E-2</v>
      </c>
      <c r="O862" s="43">
        <f t="shared" si="289"/>
        <v>0</v>
      </c>
      <c r="P862" s="38">
        <f t="shared" si="290"/>
        <v>0</v>
      </c>
      <c r="R862" s="37">
        <v>45057</v>
      </c>
      <c r="S862" s="104"/>
      <c r="T862" s="101"/>
      <c r="U862" s="100"/>
      <c r="V862" s="102"/>
      <c r="W862" s="100"/>
      <c r="X862" s="102"/>
      <c r="Z862" s="37">
        <v>45057</v>
      </c>
      <c r="AA862" s="3">
        <f t="shared" si="284"/>
        <v>96543.01999999999</v>
      </c>
      <c r="AB862" s="43">
        <f t="shared" si="291"/>
        <v>83200.739999999991</v>
      </c>
      <c r="AC862" s="3">
        <f t="shared" si="292"/>
        <v>13342.279999999999</v>
      </c>
      <c r="AD862" s="38">
        <f t="shared" si="286"/>
        <v>0.16036251600646811</v>
      </c>
      <c r="AE862" s="3">
        <f>AA862-AA861</f>
        <v>0</v>
      </c>
      <c r="AF862" s="38">
        <f>(AA862)/AA861-1</f>
        <v>0</v>
      </c>
    </row>
    <row r="863" spans="1:32" x14ac:dyDescent="0.45">
      <c r="A863" s="37">
        <v>45058</v>
      </c>
      <c r="B863" s="41">
        <v>64140.52</v>
      </c>
      <c r="C863" s="3">
        <v>53575.15</v>
      </c>
      <c r="D863" s="3">
        <v>52450.74</v>
      </c>
      <c r="E863" s="3">
        <f t="shared" si="282"/>
        <v>11689.779999999999</v>
      </c>
      <c r="F863" s="38">
        <f t="shared" si="283"/>
        <v>0.22287159342270479</v>
      </c>
      <c r="G863" s="41">
        <f t="shared" si="293"/>
        <v>0</v>
      </c>
      <c r="H863" s="38">
        <f t="shared" si="294"/>
        <v>0</v>
      </c>
      <c r="J863" s="37">
        <v>45058</v>
      </c>
      <c r="K863" s="41">
        <v>32402.5</v>
      </c>
      <c r="L863" s="58">
        <v>30750</v>
      </c>
      <c r="M863" s="43">
        <f t="shared" si="279"/>
        <v>1652.5</v>
      </c>
      <c r="N863" s="38">
        <f t="shared" si="285"/>
        <v>5.3739837398373957E-2</v>
      </c>
      <c r="O863" s="43">
        <f t="shared" si="289"/>
        <v>0</v>
      </c>
      <c r="P863" s="38">
        <f t="shared" si="290"/>
        <v>0</v>
      </c>
      <c r="R863" s="37">
        <v>45058</v>
      </c>
      <c r="S863" s="104"/>
      <c r="T863" s="101"/>
      <c r="U863" s="100"/>
      <c r="V863" s="102"/>
      <c r="W863" s="100"/>
      <c r="X863" s="102"/>
      <c r="Z863" s="37">
        <v>45058</v>
      </c>
      <c r="AA863" s="3">
        <f t="shared" si="284"/>
        <v>96543.01999999999</v>
      </c>
      <c r="AB863" s="43">
        <f t="shared" si="291"/>
        <v>83200.739999999991</v>
      </c>
      <c r="AC863" s="3">
        <f t="shared" si="292"/>
        <v>13342.279999999999</v>
      </c>
      <c r="AD863" s="38">
        <f t="shared" si="286"/>
        <v>0.16036251600646811</v>
      </c>
      <c r="AE863" s="3">
        <f>AA863-AA862</f>
        <v>0</v>
      </c>
      <c r="AF863" s="38">
        <f>(AA863)/AA862-1</f>
        <v>0</v>
      </c>
    </row>
    <row r="864" spans="1:32" x14ac:dyDescent="0.45">
      <c r="A864" s="37">
        <v>45061</v>
      </c>
      <c r="B864" s="41">
        <v>64140.52</v>
      </c>
      <c r="C864" s="3">
        <v>53575.15</v>
      </c>
      <c r="D864" s="3">
        <v>52450.74</v>
      </c>
      <c r="E864" s="3">
        <f t="shared" si="282"/>
        <v>11689.779999999999</v>
      </c>
      <c r="F864" s="38">
        <f t="shared" si="283"/>
        <v>0.22287159342270479</v>
      </c>
      <c r="G864" s="41">
        <f t="shared" si="293"/>
        <v>0</v>
      </c>
      <c r="H864" s="38">
        <f t="shared" si="294"/>
        <v>0</v>
      </c>
      <c r="J864" s="37">
        <v>45061</v>
      </c>
      <c r="K864" s="41">
        <v>32402.5</v>
      </c>
      <c r="L864" s="58">
        <v>30750</v>
      </c>
      <c r="M864" s="43">
        <f t="shared" si="279"/>
        <v>1652.5</v>
      </c>
      <c r="N864" s="38">
        <f t="shared" si="285"/>
        <v>5.3739837398373957E-2</v>
      </c>
      <c r="O864" s="43">
        <f t="shared" si="289"/>
        <v>0</v>
      </c>
      <c r="P864" s="38">
        <f t="shared" si="290"/>
        <v>0</v>
      </c>
      <c r="R864" s="37">
        <v>45061</v>
      </c>
      <c r="S864" s="104"/>
      <c r="T864" s="101"/>
      <c r="U864" s="100"/>
      <c r="V864" s="102"/>
      <c r="W864" s="100"/>
      <c r="X864" s="102"/>
      <c r="Z864" s="37">
        <v>45061</v>
      </c>
      <c r="AA864" s="3">
        <f t="shared" si="284"/>
        <v>96543.01999999999</v>
      </c>
      <c r="AB864" s="43">
        <f t="shared" si="291"/>
        <v>83200.739999999991</v>
      </c>
      <c r="AC864" s="3">
        <f t="shared" si="292"/>
        <v>13342.279999999999</v>
      </c>
      <c r="AD864" s="38">
        <f t="shared" si="286"/>
        <v>0.16036251600646811</v>
      </c>
      <c r="AE864" s="3">
        <f>AA864-AA863</f>
        <v>0</v>
      </c>
      <c r="AF864" s="38">
        <f>(AA864)/AA863-1</f>
        <v>0</v>
      </c>
    </row>
    <row r="865" spans="1:32" x14ac:dyDescent="0.45">
      <c r="A865" s="37">
        <v>45062</v>
      </c>
      <c r="B865" s="41">
        <v>63589</v>
      </c>
      <c r="C865" s="3">
        <v>53575.15</v>
      </c>
      <c r="D865" s="3">
        <v>52450.74</v>
      </c>
      <c r="E865" s="3">
        <f t="shared" si="282"/>
        <v>11138.260000000002</v>
      </c>
      <c r="F865" s="38">
        <f t="shared" si="283"/>
        <v>0.21235658448288808</v>
      </c>
      <c r="G865" s="41">
        <f t="shared" si="293"/>
        <v>-551.5199999999968</v>
      </c>
      <c r="H865" s="38">
        <f t="shared" si="294"/>
        <v>-8.5986206535275667E-3</v>
      </c>
      <c r="J865" s="37">
        <v>45062</v>
      </c>
      <c r="K865" s="41">
        <v>32123.89</v>
      </c>
      <c r="L865" s="58">
        <v>30750</v>
      </c>
      <c r="M865" s="43">
        <f t="shared" si="279"/>
        <v>1373.8899999999994</v>
      </c>
      <c r="N865" s="38">
        <f t="shared" si="285"/>
        <v>4.4679349593495843E-2</v>
      </c>
      <c r="O865" s="43">
        <f t="shared" si="289"/>
        <v>-278.61000000000058</v>
      </c>
      <c r="P865" s="38">
        <f t="shared" si="290"/>
        <v>-8.5984106164648244E-3</v>
      </c>
      <c r="R865" s="37">
        <v>45062</v>
      </c>
      <c r="S865" s="104"/>
      <c r="T865" s="101"/>
      <c r="U865" s="100"/>
      <c r="V865" s="102"/>
      <c r="W865" s="100"/>
      <c r="X865" s="102"/>
      <c r="Z865" s="37">
        <v>45062</v>
      </c>
      <c r="AA865" s="3">
        <f t="shared" si="284"/>
        <v>95712.89</v>
      </c>
      <c r="AB865" s="43">
        <f t="shared" si="291"/>
        <v>83200.739999999991</v>
      </c>
      <c r="AC865" s="3">
        <f t="shared" si="292"/>
        <v>12512.150000000001</v>
      </c>
      <c r="AD865" s="38">
        <f t="shared" si="286"/>
        <v>0.15038508070961876</v>
      </c>
      <c r="AE865" s="3">
        <f>AA865-AA864</f>
        <v>-830.1299999999901</v>
      </c>
      <c r="AF865" s="38">
        <f>(AA865)/AA864-1</f>
        <v>-8.5985501592967806E-3</v>
      </c>
    </row>
    <row r="866" spans="1:32" x14ac:dyDescent="0.45">
      <c r="A866" s="37">
        <v>45063</v>
      </c>
      <c r="B866" s="41">
        <v>63642.03</v>
      </c>
      <c r="C866" s="3">
        <v>53575.15</v>
      </c>
      <c r="D866" s="3">
        <v>52450.74</v>
      </c>
      <c r="E866" s="3">
        <f t="shared" si="282"/>
        <v>11191.29</v>
      </c>
      <c r="F866" s="38">
        <f t="shared" si="283"/>
        <v>0.21336762836901824</v>
      </c>
      <c r="G866" s="41">
        <f t="shared" si="293"/>
        <v>53.029999999998836</v>
      </c>
      <c r="H866" s="38">
        <f t="shared" si="294"/>
        <v>8.3394926795521407E-4</v>
      </c>
      <c r="J866" s="37">
        <v>45063</v>
      </c>
      <c r="K866" s="41">
        <v>32300.68</v>
      </c>
      <c r="L866" s="57">
        <f>L865+150</f>
        <v>30900</v>
      </c>
      <c r="M866" s="43">
        <f t="shared" si="279"/>
        <v>1400.6800000000003</v>
      </c>
      <c r="N866" s="38">
        <f t="shared" si="285"/>
        <v>4.5329449838187763E-2</v>
      </c>
      <c r="O866" s="50">
        <f>K866-K865-150</f>
        <v>26.790000000000873</v>
      </c>
      <c r="P866" s="51">
        <f>(K866-150)/K865-1</f>
        <v>8.3395877647451933E-4</v>
      </c>
      <c r="R866" s="37">
        <v>45063</v>
      </c>
      <c r="S866" s="104"/>
      <c r="T866" s="101"/>
      <c r="U866" s="100"/>
      <c r="V866" s="102"/>
      <c r="W866" s="100"/>
      <c r="X866" s="102"/>
      <c r="Z866" s="37">
        <v>45063</v>
      </c>
      <c r="AA866" s="3">
        <f t="shared" si="284"/>
        <v>95942.709999999992</v>
      </c>
      <c r="AB866" s="50">
        <f>AB865+150</f>
        <v>83350.739999999991</v>
      </c>
      <c r="AC866" s="3">
        <f t="shared" si="292"/>
        <v>12591.970000000001</v>
      </c>
      <c r="AD866" s="38">
        <f t="shared" si="286"/>
        <v>0.15107208406308104</v>
      </c>
      <c r="AE866" s="50">
        <f>AA866-AA865-150</f>
        <v>79.819999999992433</v>
      </c>
      <c r="AF866" s="51">
        <f>(AA866-150)/AA865-1</f>
        <v>8.3395245927686545E-4</v>
      </c>
    </row>
    <row r="867" spans="1:32" x14ac:dyDescent="0.45">
      <c r="A867" s="37">
        <v>45064</v>
      </c>
      <c r="B867" s="41">
        <v>63741.61</v>
      </c>
      <c r="C867" s="3">
        <v>53575.15</v>
      </c>
      <c r="D867" s="3">
        <v>52450.74</v>
      </c>
      <c r="E867" s="3">
        <f t="shared" si="282"/>
        <v>11290.870000000003</v>
      </c>
      <c r="F867" s="38">
        <f t="shared" si="283"/>
        <v>0.21526617164981854</v>
      </c>
      <c r="G867" s="41">
        <f t="shared" si="293"/>
        <v>99.580000000001746</v>
      </c>
      <c r="H867" s="38">
        <f t="shared" si="294"/>
        <v>1.5646892470275731E-3</v>
      </c>
      <c r="J867" s="37">
        <v>45064</v>
      </c>
      <c r="K867" s="41">
        <v>32351.22</v>
      </c>
      <c r="L867" s="58">
        <v>30900</v>
      </c>
      <c r="M867" s="43">
        <f t="shared" si="279"/>
        <v>1451.2200000000012</v>
      </c>
      <c r="N867" s="38">
        <f t="shared" si="285"/>
        <v>4.6965048543689436E-2</v>
      </c>
      <c r="O867" s="43">
        <f>K867-K866</f>
        <v>50.540000000000873</v>
      </c>
      <c r="P867" s="38">
        <f>K867/K866-1</f>
        <v>1.5646729418699046E-3</v>
      </c>
      <c r="R867" s="37">
        <v>45064</v>
      </c>
      <c r="S867" s="104"/>
      <c r="T867" s="101"/>
      <c r="U867" s="100"/>
      <c r="V867" s="102"/>
      <c r="W867" s="100"/>
      <c r="X867" s="102"/>
      <c r="Z867" s="37">
        <v>45064</v>
      </c>
      <c r="AA867" s="3">
        <f t="shared" si="284"/>
        <v>96092.83</v>
      </c>
      <c r="AB867" s="43">
        <f>D867+L867</f>
        <v>83350.739999999991</v>
      </c>
      <c r="AC867" s="3">
        <f t="shared" si="292"/>
        <v>12742.090000000004</v>
      </c>
      <c r="AD867" s="38">
        <f t="shared" si="286"/>
        <v>0.15287314785687589</v>
      </c>
      <c r="AE867" s="3">
        <f>AA867-AA866</f>
        <v>150.1200000000099</v>
      </c>
      <c r="AF867" s="38">
        <f>(AA867)/AA866-1</f>
        <v>1.5646837576299699E-3</v>
      </c>
    </row>
    <row r="868" spans="1:32" x14ac:dyDescent="0.45">
      <c r="A868" s="37">
        <v>45065</v>
      </c>
      <c r="B868" s="41">
        <v>63741.61</v>
      </c>
      <c r="C868" s="3">
        <v>53575.15</v>
      </c>
      <c r="D868" s="3">
        <v>52450.74</v>
      </c>
      <c r="E868" s="3">
        <f t="shared" si="282"/>
        <v>11290.870000000003</v>
      </c>
      <c r="F868" s="38">
        <f t="shared" si="283"/>
        <v>0.21526617164981854</v>
      </c>
      <c r="G868" s="41">
        <f t="shared" si="293"/>
        <v>0</v>
      </c>
      <c r="H868" s="38">
        <f t="shared" si="294"/>
        <v>0</v>
      </c>
      <c r="J868" s="37">
        <v>45065</v>
      </c>
      <c r="K868" s="41">
        <v>32351.22</v>
      </c>
      <c r="L868" s="58">
        <v>30900</v>
      </c>
      <c r="M868" s="43">
        <f t="shared" si="279"/>
        <v>1451.2200000000012</v>
      </c>
      <c r="N868" s="38">
        <f t="shared" si="285"/>
        <v>4.6965048543689436E-2</v>
      </c>
      <c r="O868" s="43">
        <f>K868-K867</f>
        <v>0</v>
      </c>
      <c r="P868" s="38">
        <f>K868/K867-1</f>
        <v>0</v>
      </c>
      <c r="R868" s="37">
        <v>45065</v>
      </c>
      <c r="S868" s="104"/>
      <c r="T868" s="101"/>
      <c r="U868" s="100"/>
      <c r="V868" s="102"/>
      <c r="W868" s="100"/>
      <c r="X868" s="102"/>
      <c r="Z868" s="37">
        <v>45065</v>
      </c>
      <c r="AA868" s="3">
        <f t="shared" si="284"/>
        <v>96092.83</v>
      </c>
      <c r="AB868" s="43">
        <f>D868+L868</f>
        <v>83350.739999999991</v>
      </c>
      <c r="AC868" s="3">
        <f t="shared" si="292"/>
        <v>12742.090000000004</v>
      </c>
      <c r="AD868" s="38">
        <f t="shared" si="286"/>
        <v>0.15287314785687589</v>
      </c>
      <c r="AE868" s="3">
        <f>AA868-AA867</f>
        <v>0</v>
      </c>
      <c r="AF868" s="38">
        <f>(AA868)/AA867-1</f>
        <v>0</v>
      </c>
    </row>
    <row r="869" spans="1:32" x14ac:dyDescent="0.45">
      <c r="A869" s="37">
        <v>45068</v>
      </c>
      <c r="B869" s="41">
        <v>62746.99</v>
      </c>
      <c r="C869" s="3">
        <v>53575.15</v>
      </c>
      <c r="D869" s="3">
        <v>52450.74</v>
      </c>
      <c r="E869" s="3">
        <f t="shared" si="282"/>
        <v>10296.25</v>
      </c>
      <c r="F869" s="38">
        <f t="shared" si="283"/>
        <v>0.19630323614118694</v>
      </c>
      <c r="G869" s="41">
        <f t="shared" si="293"/>
        <v>-994.62000000000262</v>
      </c>
      <c r="H869" s="38">
        <f t="shared" si="294"/>
        <v>-1.5603935953296455E-2</v>
      </c>
      <c r="J869" s="37">
        <v>45068</v>
      </c>
      <c r="K869" s="41">
        <v>31996.41</v>
      </c>
      <c r="L869" s="57">
        <f>L868+150</f>
        <v>31050</v>
      </c>
      <c r="M869" s="43">
        <f t="shared" si="279"/>
        <v>946.40999999999985</v>
      </c>
      <c r="N869" s="38">
        <f t="shared" si="285"/>
        <v>3.0480193236714914E-2</v>
      </c>
      <c r="O869" s="50">
        <f>K869-K868-150</f>
        <v>-504.81000000000131</v>
      </c>
      <c r="P869" s="51">
        <f>(K869-150)/K868-1</f>
        <v>-1.5604048317188646E-2</v>
      </c>
      <c r="R869" s="37">
        <v>45068</v>
      </c>
      <c r="S869" s="104"/>
      <c r="T869" s="101"/>
      <c r="U869" s="100"/>
      <c r="V869" s="102"/>
      <c r="W869" s="100"/>
      <c r="X869" s="102"/>
      <c r="Z869" s="37">
        <v>45068</v>
      </c>
      <c r="AA869" s="3">
        <f t="shared" si="284"/>
        <v>94743.4</v>
      </c>
      <c r="AB869" s="50">
        <f>AB868+150</f>
        <v>83500.739999999991</v>
      </c>
      <c r="AC869" s="3">
        <f t="shared" si="292"/>
        <v>11242.66</v>
      </c>
      <c r="AD869" s="38">
        <f t="shared" si="286"/>
        <v>0.13464144150099755</v>
      </c>
      <c r="AE869" s="50">
        <f>AA869-AA868-150</f>
        <v>-1499.4300000000076</v>
      </c>
      <c r="AF869" s="51">
        <f>(AA869-150)/AA868-1</f>
        <v>-1.5603973782435276E-2</v>
      </c>
    </row>
    <row r="870" spans="1:32" x14ac:dyDescent="0.45">
      <c r="A870" s="37">
        <v>45069</v>
      </c>
      <c r="B870" s="41">
        <v>62746.99</v>
      </c>
      <c r="C870" s="3">
        <v>53575.15</v>
      </c>
      <c r="D870" s="3">
        <v>52450.74</v>
      </c>
      <c r="E870" s="3">
        <f t="shared" si="282"/>
        <v>10296.25</v>
      </c>
      <c r="F870" s="38">
        <f t="shared" si="283"/>
        <v>0.19630323614118694</v>
      </c>
      <c r="G870" s="41">
        <f t="shared" si="293"/>
        <v>0</v>
      </c>
      <c r="H870" s="38">
        <f t="shared" si="294"/>
        <v>0</v>
      </c>
      <c r="J870" s="37">
        <v>45069</v>
      </c>
      <c r="K870" s="41">
        <v>31996.41</v>
      </c>
      <c r="L870" s="58">
        <v>31050</v>
      </c>
      <c r="M870" s="43">
        <f t="shared" si="279"/>
        <v>946.40999999999985</v>
      </c>
      <c r="N870" s="38">
        <f t="shared" si="285"/>
        <v>3.0480193236714914E-2</v>
      </c>
      <c r="O870" s="43">
        <f>K870-K869</f>
        <v>0</v>
      </c>
      <c r="P870" s="38">
        <f>K870/K869-1</f>
        <v>0</v>
      </c>
      <c r="R870" s="37">
        <v>45069</v>
      </c>
      <c r="S870" s="104"/>
      <c r="T870" s="101"/>
      <c r="U870" s="100"/>
      <c r="V870" s="102"/>
      <c r="W870" s="100"/>
      <c r="X870" s="102"/>
      <c r="Z870" s="37">
        <v>45069</v>
      </c>
      <c r="AA870" s="3">
        <f t="shared" si="284"/>
        <v>94743.4</v>
      </c>
      <c r="AB870" s="43">
        <f>D870+L870</f>
        <v>83500.739999999991</v>
      </c>
      <c r="AC870" s="3">
        <f t="shared" si="292"/>
        <v>11242.66</v>
      </c>
      <c r="AD870" s="38">
        <f t="shared" si="286"/>
        <v>0.13464144150099755</v>
      </c>
      <c r="AE870" s="3">
        <f>AA870-AA869</f>
        <v>0</v>
      </c>
      <c r="AF870" s="38">
        <f>(AA870)/AA869-1</f>
        <v>0</v>
      </c>
    </row>
    <row r="871" spans="1:32" x14ac:dyDescent="0.45">
      <c r="A871" s="37">
        <v>45070</v>
      </c>
      <c r="B871" s="41">
        <v>62592.62</v>
      </c>
      <c r="C871" s="3">
        <v>53575.15</v>
      </c>
      <c r="D871" s="3">
        <v>52450.74</v>
      </c>
      <c r="E871" s="3">
        <f t="shared" si="282"/>
        <v>10141.880000000005</v>
      </c>
      <c r="F871" s="38">
        <f t="shared" si="283"/>
        <v>0.19336009368027995</v>
      </c>
      <c r="G871" s="41">
        <f t="shared" si="293"/>
        <v>-154.36999999999534</v>
      </c>
      <c r="H871" s="38">
        <f t="shared" si="294"/>
        <v>-2.4601976923513957E-3</v>
      </c>
      <c r="J871" s="37">
        <v>45070</v>
      </c>
      <c r="K871" s="41">
        <v>31917.69</v>
      </c>
      <c r="L871" s="58">
        <v>31050</v>
      </c>
      <c r="M871" s="43">
        <f t="shared" si="279"/>
        <v>867.68999999999869</v>
      </c>
      <c r="N871" s="38">
        <f t="shared" si="285"/>
        <v>2.7944927536231789E-2</v>
      </c>
      <c r="O871" s="43">
        <f>K871-K870</f>
        <v>-78.720000000001164</v>
      </c>
      <c r="P871" s="38">
        <f>K871/K870-1</f>
        <v>-2.4602760122151013E-3</v>
      </c>
      <c r="R871" s="37">
        <v>45070</v>
      </c>
      <c r="S871" s="104"/>
      <c r="T871" s="101"/>
      <c r="U871" s="100"/>
      <c r="V871" s="102"/>
      <c r="W871" s="100"/>
      <c r="X871" s="102"/>
      <c r="Z871" s="37">
        <v>45070</v>
      </c>
      <c r="AA871" s="3">
        <f t="shared" si="284"/>
        <v>94510.31</v>
      </c>
      <c r="AB871" s="43">
        <f>D871+L871</f>
        <v>83500.739999999991</v>
      </c>
      <c r="AC871" s="3">
        <f t="shared" si="292"/>
        <v>11009.570000000003</v>
      </c>
      <c r="AD871" s="38">
        <f t="shared" si="286"/>
        <v>0.13184996923380576</v>
      </c>
      <c r="AE871" s="3">
        <f>AA871-AA870</f>
        <v>-233.08999999999651</v>
      </c>
      <c r="AF871" s="38">
        <f>(AA871)/AA870-1</f>
        <v>-2.4602241422621018E-3</v>
      </c>
    </row>
    <row r="872" spans="1:32" x14ac:dyDescent="0.45">
      <c r="A872" s="37">
        <v>45071</v>
      </c>
      <c r="B872" s="41">
        <v>62737.95</v>
      </c>
      <c r="C872" s="3">
        <v>53575.15</v>
      </c>
      <c r="D872" s="3">
        <v>52450.74</v>
      </c>
      <c r="E872" s="3">
        <f t="shared" si="282"/>
        <v>10287.209999999999</v>
      </c>
      <c r="F872" s="38">
        <f t="shared" si="283"/>
        <v>0.19613088394939715</v>
      </c>
      <c r="G872" s="41">
        <f t="shared" si="293"/>
        <v>145.32999999999447</v>
      </c>
      <c r="H872" s="38">
        <f t="shared" si="294"/>
        <v>2.3218392200230475E-3</v>
      </c>
      <c r="J872" s="37">
        <v>45071</v>
      </c>
      <c r="K872" s="41">
        <v>32074.37</v>
      </c>
      <c r="L872" s="58">
        <v>31050</v>
      </c>
      <c r="M872" s="43">
        <f t="shared" si="279"/>
        <v>1024.369999999999</v>
      </c>
      <c r="N872" s="38">
        <f t="shared" si="285"/>
        <v>3.2990982286634329E-2</v>
      </c>
      <c r="O872" s="43">
        <f>K872-K871</f>
        <v>156.68000000000029</v>
      </c>
      <c r="P872" s="38">
        <f>K872/K871-1</f>
        <v>4.9088765509033294E-3</v>
      </c>
      <c r="R872" s="37">
        <v>45071</v>
      </c>
      <c r="S872" s="104"/>
      <c r="T872" s="101"/>
      <c r="U872" s="100"/>
      <c r="V872" s="102"/>
      <c r="W872" s="100"/>
      <c r="X872" s="102"/>
      <c r="Z872" s="37">
        <v>45071</v>
      </c>
      <c r="AA872" s="3">
        <f t="shared" si="284"/>
        <v>94812.319999999992</v>
      </c>
      <c r="AB872" s="43">
        <f>D872+L872</f>
        <v>83500.739999999991</v>
      </c>
      <c r="AC872" s="3">
        <f t="shared" si="292"/>
        <v>11311.579999999998</v>
      </c>
      <c r="AD872" s="38">
        <f t="shared" si="286"/>
        <v>0.13546682340779248</v>
      </c>
      <c r="AE872" s="3">
        <f>AA872-AA871</f>
        <v>302.00999999999476</v>
      </c>
      <c r="AF872" s="38">
        <f>(AA872)/AA871-1</f>
        <v>3.1955243824721702E-3</v>
      </c>
    </row>
    <row r="873" spans="1:32" s="86" customFormat="1" x14ac:dyDescent="0.45">
      <c r="A873" s="85">
        <v>45072</v>
      </c>
      <c r="B873" s="88">
        <v>62737.95</v>
      </c>
      <c r="C873" s="86">
        <v>53575.15</v>
      </c>
      <c r="D873" s="86">
        <v>52450.74</v>
      </c>
      <c r="E873" s="86">
        <f t="shared" si="282"/>
        <v>10287.209999999999</v>
      </c>
      <c r="F873" s="38">
        <f t="shared" si="283"/>
        <v>0.19613088394939715</v>
      </c>
      <c r="G873" s="88">
        <f t="shared" si="293"/>
        <v>0</v>
      </c>
      <c r="H873" s="87">
        <f t="shared" si="294"/>
        <v>0</v>
      </c>
      <c r="J873" s="85">
        <v>45072</v>
      </c>
      <c r="K873" s="88">
        <v>32074.37</v>
      </c>
      <c r="L873" s="89">
        <v>31050</v>
      </c>
      <c r="M873" s="90">
        <f t="shared" si="279"/>
        <v>1024.369999999999</v>
      </c>
      <c r="N873" s="38">
        <f t="shared" si="285"/>
        <v>3.2990982286634329E-2</v>
      </c>
      <c r="O873" s="90">
        <f>K873-K872</f>
        <v>0</v>
      </c>
      <c r="P873" s="87">
        <f>K873/K872-1</f>
        <v>0</v>
      </c>
      <c r="R873" s="85">
        <v>45072</v>
      </c>
      <c r="S873" s="104"/>
      <c r="T873" s="101"/>
      <c r="U873" s="100"/>
      <c r="V873" s="102"/>
      <c r="W873" s="100"/>
      <c r="X873" s="102"/>
      <c r="Z873" s="85">
        <v>45072</v>
      </c>
      <c r="AA873" s="86">
        <f t="shared" si="284"/>
        <v>94812.319999999992</v>
      </c>
      <c r="AB873" s="90">
        <f>D873+L873</f>
        <v>83500.739999999991</v>
      </c>
      <c r="AC873" s="86">
        <f t="shared" si="292"/>
        <v>11311.579999999998</v>
      </c>
      <c r="AD873" s="38">
        <f t="shared" si="286"/>
        <v>0.13546682340779248</v>
      </c>
      <c r="AE873" s="86">
        <f>AA873-AA872</f>
        <v>0</v>
      </c>
      <c r="AF873" s="87">
        <f>(AA873)/AA872-1</f>
        <v>0</v>
      </c>
    </row>
    <row r="874" spans="1:32" x14ac:dyDescent="0.45">
      <c r="A874" s="37">
        <v>45075</v>
      </c>
      <c r="B874" s="41">
        <v>62737.95</v>
      </c>
      <c r="C874" s="3">
        <v>53575.15</v>
      </c>
      <c r="D874" s="3">
        <v>52450.74</v>
      </c>
      <c r="E874" s="3">
        <f t="shared" si="282"/>
        <v>10287.209999999999</v>
      </c>
      <c r="F874" s="38">
        <f t="shared" si="283"/>
        <v>0.19613088394939715</v>
      </c>
      <c r="G874" s="41">
        <f t="shared" si="293"/>
        <v>0</v>
      </c>
      <c r="H874" s="38">
        <f t="shared" si="294"/>
        <v>0</v>
      </c>
      <c r="J874" s="37">
        <v>45075</v>
      </c>
      <c r="K874" s="41">
        <v>32074.37</v>
      </c>
      <c r="L874" s="58">
        <v>31050</v>
      </c>
      <c r="M874" s="43">
        <f t="shared" si="279"/>
        <v>1024.369999999999</v>
      </c>
      <c r="N874" s="38">
        <f t="shared" si="285"/>
        <v>3.2990982286634329E-2</v>
      </c>
      <c r="O874" s="43">
        <f>K874-K873</f>
        <v>0</v>
      </c>
      <c r="P874" s="38">
        <f>K874/K873-1</f>
        <v>0</v>
      </c>
      <c r="R874" s="37">
        <v>45075</v>
      </c>
      <c r="S874" s="104"/>
      <c r="T874" s="101"/>
      <c r="U874" s="100"/>
      <c r="V874" s="102"/>
      <c r="W874" s="100"/>
      <c r="X874" s="102"/>
      <c r="Z874" s="37">
        <v>45075</v>
      </c>
      <c r="AA874" s="3">
        <f t="shared" si="284"/>
        <v>94812.319999999992</v>
      </c>
      <c r="AB874" s="43">
        <f>D874+L874</f>
        <v>83500.739999999991</v>
      </c>
      <c r="AC874" s="3">
        <f t="shared" si="292"/>
        <v>11311.579999999998</v>
      </c>
      <c r="AD874" s="38">
        <f t="shared" si="286"/>
        <v>0.13546682340779248</v>
      </c>
      <c r="AE874" s="3">
        <f>AA874-AA873</f>
        <v>0</v>
      </c>
      <c r="AF874" s="38">
        <f>(AA874)/AA873-1</f>
        <v>0</v>
      </c>
    </row>
    <row r="875" spans="1:32" x14ac:dyDescent="0.45">
      <c r="A875" s="37">
        <v>45076</v>
      </c>
      <c r="B875" s="41">
        <v>62332.32</v>
      </c>
      <c r="C875" s="3">
        <v>53575.15</v>
      </c>
      <c r="D875" s="3">
        <v>52450.74</v>
      </c>
      <c r="E875" s="3">
        <f t="shared" si="282"/>
        <v>9881.5800000000017</v>
      </c>
      <c r="F875" s="38">
        <f t="shared" si="283"/>
        <v>0.18839734196314484</v>
      </c>
      <c r="G875" s="41">
        <f t="shared" si="293"/>
        <v>-405.62999999999738</v>
      </c>
      <c r="H875" s="38">
        <f t="shared" si="294"/>
        <v>-6.4654646828593565E-3</v>
      </c>
      <c r="J875" s="37">
        <v>45076</v>
      </c>
      <c r="K875" s="41">
        <v>32044.1</v>
      </c>
      <c r="L875" s="57">
        <f>L874+150</f>
        <v>31200</v>
      </c>
      <c r="M875" s="43">
        <f t="shared" si="279"/>
        <v>844.09999999999854</v>
      </c>
      <c r="N875" s="38">
        <f t="shared" si="285"/>
        <v>2.7054487179487108E-2</v>
      </c>
      <c r="O875" s="50">
        <f>K875-K874-150</f>
        <v>-180.27000000000044</v>
      </c>
      <c r="P875" s="51">
        <f>(K875-150)/K874-1</f>
        <v>-5.6203753963055547E-3</v>
      </c>
      <c r="R875" s="37">
        <v>45076</v>
      </c>
      <c r="S875" s="104"/>
      <c r="T875" s="101"/>
      <c r="U875" s="100"/>
      <c r="V875" s="102"/>
      <c r="W875" s="100"/>
      <c r="X875" s="102"/>
      <c r="Z875" s="37">
        <v>45076</v>
      </c>
      <c r="AA875" s="3">
        <f t="shared" si="284"/>
        <v>94376.42</v>
      </c>
      <c r="AB875" s="50">
        <f>AB874+150</f>
        <v>83650.739999999991</v>
      </c>
      <c r="AC875" s="3">
        <f t="shared" si="292"/>
        <v>10725.68</v>
      </c>
      <c r="AD875" s="38">
        <f t="shared" si="286"/>
        <v>0.12821978622065999</v>
      </c>
      <c r="AE875" s="50">
        <f>AA875-AA874-150</f>
        <v>-585.89999999999418</v>
      </c>
      <c r="AF875" s="51">
        <f>(AA875-150)/AA874-1</f>
        <v>-6.1795766626108195E-3</v>
      </c>
    </row>
    <row r="876" spans="1:32" x14ac:dyDescent="0.45">
      <c r="A876" s="37">
        <v>45077</v>
      </c>
      <c r="B876" s="41">
        <v>62630.83</v>
      </c>
      <c r="C876" s="47">
        <f>C875+250</f>
        <v>53825.15</v>
      </c>
      <c r="D876" s="47">
        <f>D875+250</f>
        <v>52700.74</v>
      </c>
      <c r="E876" s="47">
        <f t="shared" si="282"/>
        <v>9930.0900000000038</v>
      </c>
      <c r="F876" s="38">
        <f t="shared" si="283"/>
        <v>0.18842410941478249</v>
      </c>
      <c r="G876" s="49">
        <f>B876-B875-250</f>
        <v>48.510000000002037</v>
      </c>
      <c r="H876" s="48">
        <f>(B876-250)/B875-1</f>
        <v>7.7824794584890888E-4</v>
      </c>
      <c r="J876" s="37">
        <v>45077</v>
      </c>
      <c r="K876" s="41">
        <v>32150.42</v>
      </c>
      <c r="L876" s="58">
        <v>31200</v>
      </c>
      <c r="M876" s="43">
        <f t="shared" si="279"/>
        <v>950.41999999999825</v>
      </c>
      <c r="N876" s="38">
        <f t="shared" si="285"/>
        <v>3.0462179487179331E-2</v>
      </c>
      <c r="O876" s="43">
        <f>K876-K875</f>
        <v>106.31999999999971</v>
      </c>
      <c r="P876" s="38">
        <f>K876/K875-1</f>
        <v>3.3179274811900861E-3</v>
      </c>
      <c r="R876" s="37">
        <v>45077</v>
      </c>
      <c r="S876" s="104"/>
      <c r="T876" s="101"/>
      <c r="U876" s="100"/>
      <c r="V876" s="102"/>
      <c r="W876" s="100"/>
      <c r="X876" s="102"/>
      <c r="Z876" s="37">
        <v>45077</v>
      </c>
      <c r="AA876" s="3">
        <f t="shared" si="284"/>
        <v>94781.25</v>
      </c>
      <c r="AB876" s="43">
        <f>D876+L876</f>
        <v>83900.739999999991</v>
      </c>
      <c r="AC876" s="3">
        <f t="shared" si="292"/>
        <v>10880.510000000002</v>
      </c>
      <c r="AD876" s="38">
        <f t="shared" si="286"/>
        <v>0.12968312317626762</v>
      </c>
      <c r="AE876" s="3">
        <f>AA876-AA875</f>
        <v>404.83000000000175</v>
      </c>
      <c r="AF876" s="38">
        <f>(AA876)/AA875-1</f>
        <v>4.2895248622485393E-3</v>
      </c>
    </row>
    <row r="877" spans="1:32" x14ac:dyDescent="0.45">
      <c r="A877" s="37">
        <v>45078</v>
      </c>
      <c r="B877" s="41">
        <v>63553.87</v>
      </c>
      <c r="C877" s="3">
        <v>53825.15</v>
      </c>
      <c r="D877" s="3">
        <v>52700.74</v>
      </c>
      <c r="E877" s="3">
        <f t="shared" si="282"/>
        <v>10853.130000000005</v>
      </c>
      <c r="F877" s="38">
        <f t="shared" si="283"/>
        <v>0.2059388539895266</v>
      </c>
      <c r="G877" s="41">
        <f t="shared" ref="G877:G886" si="295">B877-B876</f>
        <v>923.04000000000087</v>
      </c>
      <c r="H877" s="38">
        <f t="shared" ref="H877:H886" si="296">(B877)/B876-1</f>
        <v>1.4737789679619473E-2</v>
      </c>
      <c r="J877" s="37">
        <v>45078</v>
      </c>
      <c r="K877" s="41">
        <v>32386.35</v>
      </c>
      <c r="L877" s="58">
        <v>31200</v>
      </c>
      <c r="M877" s="43">
        <f t="shared" si="279"/>
        <v>1186.3499999999985</v>
      </c>
      <c r="N877" s="38">
        <f t="shared" si="285"/>
        <v>3.8024038461538456E-2</v>
      </c>
      <c r="O877" s="43">
        <f>K877-K876</f>
        <v>235.93000000000029</v>
      </c>
      <c r="P877" s="38">
        <f>K877/K876-1</f>
        <v>7.3383178197983234E-3</v>
      </c>
      <c r="R877" s="37">
        <v>45078</v>
      </c>
      <c r="S877" s="104"/>
      <c r="T877" s="101"/>
      <c r="U877" s="100"/>
      <c r="V877" s="102"/>
      <c r="W877" s="100"/>
      <c r="X877" s="102"/>
      <c r="Z877" s="37">
        <v>45078</v>
      </c>
      <c r="AA877" s="3">
        <f t="shared" si="284"/>
        <v>95940.22</v>
      </c>
      <c r="AB877" s="43">
        <f>D877+L877</f>
        <v>83900.739999999991</v>
      </c>
      <c r="AC877" s="3">
        <f t="shared" si="292"/>
        <v>12039.480000000003</v>
      </c>
      <c r="AD877" s="38">
        <f t="shared" si="286"/>
        <v>0.14349670813392135</v>
      </c>
      <c r="AE877" s="3">
        <f>AA877-AA876</f>
        <v>1158.9700000000012</v>
      </c>
      <c r="AF877" s="38">
        <f>(AA877)/AA876-1</f>
        <v>1.2227840422024405E-2</v>
      </c>
    </row>
    <row r="878" spans="1:32" x14ac:dyDescent="0.45">
      <c r="A878" s="37">
        <v>45079</v>
      </c>
      <c r="B878" s="41">
        <v>63460.76</v>
      </c>
      <c r="C878" s="3">
        <v>53825.15</v>
      </c>
      <c r="D878" s="3">
        <v>52700.74</v>
      </c>
      <c r="E878" s="3">
        <f t="shared" si="282"/>
        <v>10760.020000000004</v>
      </c>
      <c r="F878" s="38">
        <f t="shared" si="283"/>
        <v>0.20417208562915823</v>
      </c>
      <c r="G878" s="41">
        <f t="shared" si="295"/>
        <v>-93.110000000000582</v>
      </c>
      <c r="H878" s="38">
        <f t="shared" si="296"/>
        <v>-1.465056337245918E-3</v>
      </c>
      <c r="J878" s="37">
        <v>45079</v>
      </c>
      <c r="K878" s="41">
        <v>32288.09</v>
      </c>
      <c r="L878" s="58">
        <v>31200</v>
      </c>
      <c r="M878" s="43">
        <f t="shared" si="279"/>
        <v>1088.0900000000001</v>
      </c>
      <c r="N878" s="38">
        <f t="shared" si="285"/>
        <v>3.4874679487179483E-2</v>
      </c>
      <c r="O878" s="43">
        <f>K878-K877</f>
        <v>-98.259999999998399</v>
      </c>
      <c r="P878" s="38">
        <f>K878/K877-1</f>
        <v>-3.0339942599273417E-3</v>
      </c>
      <c r="R878" s="37">
        <v>45079</v>
      </c>
      <c r="S878" s="104"/>
      <c r="T878" s="101"/>
      <c r="U878" s="100"/>
      <c r="V878" s="102"/>
      <c r="W878" s="100"/>
      <c r="X878" s="102"/>
      <c r="Z878" s="37">
        <v>45079</v>
      </c>
      <c r="AA878" s="3">
        <f t="shared" si="284"/>
        <v>95748.85</v>
      </c>
      <c r="AB878" s="43">
        <f>D878+L878</f>
        <v>83900.739999999991</v>
      </c>
      <c r="AC878" s="3">
        <f t="shared" si="292"/>
        <v>11848.110000000004</v>
      </c>
      <c r="AD878" s="38">
        <f t="shared" si="286"/>
        <v>0.14121579857340971</v>
      </c>
      <c r="AE878" s="3">
        <f>AA878-AA877</f>
        <v>-191.36999999999534</v>
      </c>
      <c r="AF878" s="38">
        <f>(AA878)/AA877-1</f>
        <v>-1.9946796036114378E-3</v>
      </c>
    </row>
    <row r="879" spans="1:32" x14ac:dyDescent="0.45">
      <c r="A879" s="37">
        <v>45082</v>
      </c>
      <c r="B879" s="41">
        <v>63460.76</v>
      </c>
      <c r="C879" s="3">
        <v>53825.15</v>
      </c>
      <c r="D879" s="3">
        <v>52700.74</v>
      </c>
      <c r="E879" s="3">
        <f t="shared" si="282"/>
        <v>10760.020000000004</v>
      </c>
      <c r="F879" s="38">
        <f t="shared" si="283"/>
        <v>0.20417208562915823</v>
      </c>
      <c r="G879" s="41">
        <f t="shared" si="295"/>
        <v>0</v>
      </c>
      <c r="H879" s="38">
        <f t="shared" si="296"/>
        <v>0</v>
      </c>
      <c r="J879" s="37">
        <v>45082</v>
      </c>
      <c r="K879" s="41">
        <v>32288.09</v>
      </c>
      <c r="L879" s="58">
        <v>31200</v>
      </c>
      <c r="M879" s="43">
        <f t="shared" si="279"/>
        <v>1088.0900000000001</v>
      </c>
      <c r="N879" s="38">
        <f t="shared" si="285"/>
        <v>3.4874679487179483E-2</v>
      </c>
      <c r="O879" s="43">
        <f>K879-K878</f>
        <v>0</v>
      </c>
      <c r="P879" s="38">
        <f>K879/K878-1</f>
        <v>0</v>
      </c>
      <c r="R879" s="37">
        <v>45082</v>
      </c>
      <c r="S879" s="104"/>
      <c r="T879" s="101"/>
      <c r="U879" s="100"/>
      <c r="V879" s="102"/>
      <c r="W879" s="100"/>
      <c r="X879" s="102"/>
      <c r="Z879" s="37">
        <v>45082</v>
      </c>
      <c r="AA879" s="3">
        <f t="shared" si="284"/>
        <v>95748.85</v>
      </c>
      <c r="AB879" s="43">
        <f>D879+L879</f>
        <v>83900.739999999991</v>
      </c>
      <c r="AC879" s="3">
        <f t="shared" si="292"/>
        <v>11848.110000000004</v>
      </c>
      <c r="AD879" s="38">
        <f t="shared" si="286"/>
        <v>0.14121579857340971</v>
      </c>
      <c r="AE879" s="3">
        <f>AA879-AA878</f>
        <v>0</v>
      </c>
      <c r="AF879" s="38">
        <f>(AA879)/AA878-1</f>
        <v>0</v>
      </c>
    </row>
    <row r="880" spans="1:32" x14ac:dyDescent="0.45">
      <c r="A880" s="37">
        <v>45083</v>
      </c>
      <c r="B880" s="41">
        <v>63589.01</v>
      </c>
      <c r="C880" s="3">
        <v>53825.15</v>
      </c>
      <c r="D880" s="3">
        <v>52700.74</v>
      </c>
      <c r="E880" s="3">
        <f t="shared" si="282"/>
        <v>10888.270000000004</v>
      </c>
      <c r="F880" s="38">
        <f t="shared" si="283"/>
        <v>0.20660563779559848</v>
      </c>
      <c r="G880" s="41">
        <f t="shared" si="295"/>
        <v>128.25</v>
      </c>
      <c r="H880" s="38">
        <f t="shared" si="296"/>
        <v>2.020933881031306E-3</v>
      </c>
      <c r="J880" s="37">
        <v>45083</v>
      </c>
      <c r="K880" s="41">
        <v>32366.73</v>
      </c>
      <c r="L880" s="58">
        <v>31200</v>
      </c>
      <c r="M880" s="43">
        <f t="shared" si="279"/>
        <v>1166.7299999999996</v>
      </c>
      <c r="N880" s="38">
        <f t="shared" si="285"/>
        <v>3.7395192307692282E-2</v>
      </c>
      <c r="O880" s="43">
        <f>K880-K879</f>
        <v>78.639999999999418</v>
      </c>
      <c r="P880" s="38">
        <f>K880/K879-1</f>
        <v>2.4355729930138903E-3</v>
      </c>
      <c r="R880" s="37">
        <v>45083</v>
      </c>
      <c r="S880" s="104"/>
      <c r="T880" s="101"/>
      <c r="U880" s="100"/>
      <c r="V880" s="102"/>
      <c r="W880" s="100"/>
      <c r="X880" s="102"/>
      <c r="Z880" s="37">
        <v>45083</v>
      </c>
      <c r="AA880" s="3">
        <f t="shared" si="284"/>
        <v>95955.74</v>
      </c>
      <c r="AB880" s="43">
        <f>D880+L880</f>
        <v>83900.739999999991</v>
      </c>
      <c r="AC880" s="3">
        <f t="shared" si="292"/>
        <v>12055.000000000004</v>
      </c>
      <c r="AD880" s="38">
        <f t="shared" si="286"/>
        <v>0.14368168862396224</v>
      </c>
      <c r="AE880" s="3">
        <f>AA880-AA879</f>
        <v>206.88999999999942</v>
      </c>
      <c r="AF880" s="38">
        <f>(AA880)/AA879-1</f>
        <v>2.1607570221469086E-3</v>
      </c>
    </row>
    <row r="881" spans="1:32" x14ac:dyDescent="0.45">
      <c r="A881" s="37">
        <v>45084</v>
      </c>
      <c r="B881" s="41">
        <v>63306.3</v>
      </c>
      <c r="C881" s="3">
        <v>53825.15</v>
      </c>
      <c r="D881" s="3">
        <v>52700.74</v>
      </c>
      <c r="E881" s="3">
        <f t="shared" si="282"/>
        <v>10605.560000000005</v>
      </c>
      <c r="F881" s="38">
        <f t="shared" si="283"/>
        <v>0.20124119699267995</v>
      </c>
      <c r="G881" s="41">
        <f t="shared" si="295"/>
        <v>-282.70999999999913</v>
      </c>
      <c r="H881" s="38">
        <f t="shared" si="296"/>
        <v>-4.4458940310597717E-3</v>
      </c>
      <c r="J881" s="37">
        <v>45084</v>
      </c>
      <c r="K881" s="41">
        <v>32303.91</v>
      </c>
      <c r="L881" s="57">
        <f>L880+150</f>
        <v>31350</v>
      </c>
      <c r="M881" s="43">
        <f t="shared" si="279"/>
        <v>953.90999999999985</v>
      </c>
      <c r="N881" s="38">
        <f t="shared" si="285"/>
        <v>3.0427751196172137E-2</v>
      </c>
      <c r="O881" s="50">
        <f>K881-K880-150</f>
        <v>-212.81999999999971</v>
      </c>
      <c r="P881" s="51">
        <f>(K881-150)/K880-1</f>
        <v>-6.5752703470508544E-3</v>
      </c>
      <c r="R881" s="37">
        <v>45084</v>
      </c>
      <c r="S881" s="104"/>
      <c r="T881" s="101"/>
      <c r="U881" s="100"/>
      <c r="V881" s="102"/>
      <c r="W881" s="100"/>
      <c r="X881" s="102"/>
      <c r="Z881" s="37">
        <v>45084</v>
      </c>
      <c r="AA881" s="3">
        <f t="shared" si="284"/>
        <v>95610.21</v>
      </c>
      <c r="AB881" s="50">
        <f>AB880+150</f>
        <v>84050.739999999991</v>
      </c>
      <c r="AC881" s="3">
        <f t="shared" si="292"/>
        <v>11559.470000000005</v>
      </c>
      <c r="AD881" s="38">
        <f t="shared" si="286"/>
        <v>0.13752966362937458</v>
      </c>
      <c r="AE881" s="50">
        <f>AA881-AA880-150</f>
        <v>-495.52999999999884</v>
      </c>
      <c r="AF881" s="51">
        <f>(AA881-150)/AA880-1</f>
        <v>-5.1641517224503275E-3</v>
      </c>
    </row>
    <row r="882" spans="1:32" x14ac:dyDescent="0.45">
      <c r="A882" s="37">
        <v>45085</v>
      </c>
      <c r="B882" s="41">
        <v>63537.37</v>
      </c>
      <c r="C882" s="3">
        <v>53825.15</v>
      </c>
      <c r="D882" s="3">
        <v>52700.74</v>
      </c>
      <c r="E882" s="3">
        <f t="shared" si="282"/>
        <v>10836.630000000005</v>
      </c>
      <c r="F882" s="38">
        <f t="shared" si="283"/>
        <v>0.20562576540670974</v>
      </c>
      <c r="G882" s="41">
        <f t="shared" si="295"/>
        <v>231.06999999999971</v>
      </c>
      <c r="H882" s="38">
        <f t="shared" si="296"/>
        <v>3.6500316714134229E-3</v>
      </c>
      <c r="J882" s="37">
        <v>45085</v>
      </c>
      <c r="K882" s="41">
        <v>32347.37</v>
      </c>
      <c r="L882" s="58">
        <v>31350</v>
      </c>
      <c r="M882" s="43">
        <f t="shared" si="279"/>
        <v>997.36999999999898</v>
      </c>
      <c r="N882" s="38">
        <f t="shared" si="285"/>
        <v>3.1814035087719184E-2</v>
      </c>
      <c r="O882" s="43">
        <f>K882-K881</f>
        <v>43.459999999999127</v>
      </c>
      <c r="P882" s="38">
        <f>K882/K881-1</f>
        <v>1.3453479780001221E-3</v>
      </c>
      <c r="R882" s="37">
        <v>45085</v>
      </c>
      <c r="S882" s="104"/>
      <c r="T882" s="101"/>
      <c r="U882" s="100"/>
      <c r="V882" s="102"/>
      <c r="W882" s="100"/>
      <c r="X882" s="102"/>
      <c r="Z882" s="37">
        <v>45085</v>
      </c>
      <c r="AA882" s="3">
        <f t="shared" si="284"/>
        <v>95884.74</v>
      </c>
      <c r="AB882" s="43">
        <f>D882+L882</f>
        <v>84050.739999999991</v>
      </c>
      <c r="AC882" s="3">
        <f t="shared" si="292"/>
        <v>11834.000000000004</v>
      </c>
      <c r="AD882" s="38">
        <f t="shared" si="286"/>
        <v>0.14079590494979599</v>
      </c>
      <c r="AE882" s="3">
        <f>AA882-AA881</f>
        <v>274.52999999999884</v>
      </c>
      <c r="AF882" s="38">
        <f>(AA882)/AA881-1</f>
        <v>2.8713460623086551E-3</v>
      </c>
    </row>
    <row r="883" spans="1:32" x14ac:dyDescent="0.45">
      <c r="A883" s="37">
        <v>45086</v>
      </c>
      <c r="B883" s="41">
        <v>63524.58</v>
      </c>
      <c r="C883" s="3">
        <v>53825.15</v>
      </c>
      <c r="D883" s="3">
        <v>52700.74</v>
      </c>
      <c r="E883" s="3">
        <f t="shared" si="282"/>
        <v>10823.840000000004</v>
      </c>
      <c r="F883" s="38">
        <f t="shared" si="283"/>
        <v>0.20538307431736258</v>
      </c>
      <c r="G883" s="41">
        <f t="shared" si="295"/>
        <v>-12.790000000000873</v>
      </c>
      <c r="H883" s="38">
        <f t="shared" si="296"/>
        <v>-2.0129885766440037E-4</v>
      </c>
      <c r="J883" s="37">
        <v>45086</v>
      </c>
      <c r="K883" s="41">
        <v>32344.97</v>
      </c>
      <c r="L883" s="58">
        <v>31350</v>
      </c>
      <c r="M883" s="43">
        <f t="shared" si="279"/>
        <v>994.97000000000116</v>
      </c>
      <c r="N883" s="38">
        <f t="shared" si="285"/>
        <v>3.1737480063795953E-2</v>
      </c>
      <c r="O883" s="43">
        <f>K883-K882</f>
        <v>-2.3999999999978172</v>
      </c>
      <c r="P883" s="38">
        <f>K883/K882-1</f>
        <v>-7.4194594490872845E-5</v>
      </c>
      <c r="R883" s="37">
        <v>45086</v>
      </c>
      <c r="S883" s="104"/>
      <c r="T883" s="101"/>
      <c r="U883" s="100"/>
      <c r="V883" s="102"/>
      <c r="W883" s="100"/>
      <c r="X883" s="102"/>
      <c r="Z883" s="37">
        <v>45086</v>
      </c>
      <c r="AA883" s="3">
        <f t="shared" si="284"/>
        <v>95869.55</v>
      </c>
      <c r="AB883" s="43">
        <f>D883+L883</f>
        <v>84050.739999999991</v>
      </c>
      <c r="AC883" s="3">
        <f t="shared" si="292"/>
        <v>11818.810000000005</v>
      </c>
      <c r="AD883" s="38">
        <f t="shared" si="286"/>
        <v>0.1406151807824656</v>
      </c>
      <c r="AE883" s="3">
        <f>AA883-AA882</f>
        <v>-15.190000000002328</v>
      </c>
      <c r="AF883" s="38">
        <f>(AA883)/AA882-1</f>
        <v>-1.5841936892146968E-4</v>
      </c>
    </row>
    <row r="884" spans="1:32" x14ac:dyDescent="0.45">
      <c r="A884" s="37">
        <v>45089</v>
      </c>
      <c r="B884" s="41">
        <v>64192.81</v>
      </c>
      <c r="C884" s="3">
        <v>53825.15</v>
      </c>
      <c r="D884" s="3">
        <v>52700.74</v>
      </c>
      <c r="E884" s="3">
        <f t="shared" si="282"/>
        <v>11492.07</v>
      </c>
      <c r="F884" s="38">
        <f t="shared" si="283"/>
        <v>0.21806278242013311</v>
      </c>
      <c r="G884" s="41">
        <f t="shared" si="295"/>
        <v>668.22999999999593</v>
      </c>
      <c r="H884" s="38">
        <f t="shared" si="296"/>
        <v>1.0519235231464696E-2</v>
      </c>
      <c r="J884" s="37">
        <v>45089</v>
      </c>
      <c r="K884" s="41">
        <v>32447.74</v>
      </c>
      <c r="L884" s="58">
        <v>31350</v>
      </c>
      <c r="M884" s="43">
        <f t="shared" si="279"/>
        <v>1097.7400000000016</v>
      </c>
      <c r="N884" s="38">
        <f t="shared" si="285"/>
        <v>3.5015629984051166E-2</v>
      </c>
      <c r="O884" s="43">
        <f>K884-K883</f>
        <v>102.77000000000044</v>
      </c>
      <c r="P884" s="38">
        <f>K884/K883-1</f>
        <v>3.1773101041676632E-3</v>
      </c>
      <c r="R884" s="37">
        <v>45089</v>
      </c>
      <c r="S884" s="104"/>
      <c r="T884" s="101"/>
      <c r="U884" s="100"/>
      <c r="V884" s="102"/>
      <c r="W884" s="100"/>
      <c r="X884" s="102"/>
      <c r="Z884" s="37">
        <v>45089</v>
      </c>
      <c r="AA884" s="3">
        <f t="shared" si="284"/>
        <v>96640.55</v>
      </c>
      <c r="AB884" s="43">
        <f>D884+L884</f>
        <v>84050.739999999991</v>
      </c>
      <c r="AC884" s="3">
        <f t="shared" si="292"/>
        <v>12589.810000000001</v>
      </c>
      <c r="AD884" s="38">
        <f t="shared" si="286"/>
        <v>0.14978821126381536</v>
      </c>
      <c r="AE884" s="3">
        <f>AA884-AA883</f>
        <v>771</v>
      </c>
      <c r="AF884" s="38">
        <f>(AA884)/AA883-1</f>
        <v>8.0421781472845844E-3</v>
      </c>
    </row>
    <row r="885" spans="1:32" x14ac:dyDescent="0.45">
      <c r="A885" s="37">
        <v>45090</v>
      </c>
      <c r="B885" s="41">
        <v>64416.63</v>
      </c>
      <c r="C885" s="3">
        <v>53825.15</v>
      </c>
      <c r="D885" s="3">
        <v>52700.74</v>
      </c>
      <c r="E885" s="3">
        <f t="shared" si="282"/>
        <v>11715.89</v>
      </c>
      <c r="F885" s="38">
        <f t="shared" si="283"/>
        <v>0.22230978160837966</v>
      </c>
      <c r="G885" s="41">
        <f t="shared" si="295"/>
        <v>223.81999999999971</v>
      </c>
      <c r="H885" s="38">
        <f t="shared" si="296"/>
        <v>3.4866833216991022E-3</v>
      </c>
      <c r="J885" s="37">
        <v>45090</v>
      </c>
      <c r="K885" s="41">
        <v>32425.27</v>
      </c>
      <c r="L885" s="58">
        <v>31350</v>
      </c>
      <c r="M885" s="43">
        <f t="shared" si="279"/>
        <v>1075.2700000000004</v>
      </c>
      <c r="N885" s="38">
        <f t="shared" si="285"/>
        <v>3.4298883572567718E-2</v>
      </c>
      <c r="O885" s="43">
        <f>K885-K884</f>
        <v>-22.470000000001164</v>
      </c>
      <c r="P885" s="38">
        <f>K885/K884-1</f>
        <v>-6.9249815241367862E-4</v>
      </c>
      <c r="R885" s="37">
        <v>45090</v>
      </c>
      <c r="S885" s="104"/>
      <c r="T885" s="101"/>
      <c r="U885" s="100"/>
      <c r="V885" s="102"/>
      <c r="W885" s="100"/>
      <c r="X885" s="102"/>
      <c r="Z885" s="37">
        <v>45090</v>
      </c>
      <c r="AA885" s="3">
        <f t="shared" si="284"/>
        <v>96841.9</v>
      </c>
      <c r="AB885" s="43">
        <f>D885+L885</f>
        <v>84050.739999999991</v>
      </c>
      <c r="AC885" s="3">
        <f t="shared" si="292"/>
        <v>12791.16</v>
      </c>
      <c r="AD885" s="38">
        <f t="shared" si="286"/>
        <v>0.15218378803089672</v>
      </c>
      <c r="AE885" s="3">
        <f>AA885-AA884</f>
        <v>201.34999999999127</v>
      </c>
      <c r="AF885" s="38">
        <f>(AA885)/AA884-1</f>
        <v>2.0834939370688588E-3</v>
      </c>
    </row>
    <row r="886" spans="1:32" x14ac:dyDescent="0.45">
      <c r="A886" s="37">
        <v>45091</v>
      </c>
      <c r="B886" s="41">
        <v>64515.9</v>
      </c>
      <c r="C886" s="3">
        <v>53825.15</v>
      </c>
      <c r="D886" s="3">
        <v>52700.74</v>
      </c>
      <c r="E886" s="3">
        <f t="shared" si="282"/>
        <v>11815.160000000003</v>
      </c>
      <c r="F886" s="38">
        <f t="shared" si="283"/>
        <v>0.22419343637299982</v>
      </c>
      <c r="G886" s="41">
        <f t="shared" si="295"/>
        <v>99.270000000004075</v>
      </c>
      <c r="H886" s="38">
        <f t="shared" si="296"/>
        <v>1.5410616792590481E-3</v>
      </c>
      <c r="J886" s="37">
        <v>45091</v>
      </c>
      <c r="K886" s="41">
        <v>32661.09</v>
      </c>
      <c r="L886" s="57">
        <f>L885+150</f>
        <v>31500</v>
      </c>
      <c r="M886" s="43">
        <f t="shared" si="279"/>
        <v>1161.0900000000001</v>
      </c>
      <c r="N886" s="38">
        <f t="shared" si="285"/>
        <v>3.6860000000000115E-2</v>
      </c>
      <c r="O886" s="50">
        <f>K886-K885-150</f>
        <v>85.819999999999709</v>
      </c>
      <c r="P886" s="51">
        <f>(K886-150)/K885-1</f>
        <v>2.6467011685638031E-3</v>
      </c>
      <c r="R886" s="37">
        <v>45091</v>
      </c>
      <c r="S886" s="104"/>
      <c r="T886" s="101"/>
      <c r="U886" s="100"/>
      <c r="V886" s="102"/>
      <c r="W886" s="100"/>
      <c r="X886" s="102"/>
      <c r="Z886" s="37">
        <v>45091</v>
      </c>
      <c r="AA886" s="3">
        <f t="shared" si="284"/>
        <v>97176.99</v>
      </c>
      <c r="AB886" s="50">
        <f>AB885+150</f>
        <v>84200.739999999991</v>
      </c>
      <c r="AC886" s="3">
        <f t="shared" si="292"/>
        <v>12976.250000000004</v>
      </c>
      <c r="AD886" s="38">
        <f t="shared" si="286"/>
        <v>0.15411087836045168</v>
      </c>
      <c r="AE886" s="50">
        <f>AA886-AA885-150</f>
        <v>185.09000000001106</v>
      </c>
      <c r="AF886" s="51">
        <f>(AA886-150)/AA885-1</f>
        <v>1.9112594858219367E-3</v>
      </c>
    </row>
    <row r="887" spans="1:32" x14ac:dyDescent="0.45">
      <c r="A887" s="37">
        <v>45092</v>
      </c>
      <c r="B887" s="41">
        <v>64981.4</v>
      </c>
      <c r="C887" s="47">
        <f>C886+250</f>
        <v>54075.15</v>
      </c>
      <c r="D887" s="47">
        <f>D886+250</f>
        <v>52950.74</v>
      </c>
      <c r="E887" s="47">
        <f t="shared" si="282"/>
        <v>12030.660000000003</v>
      </c>
      <c r="F887" s="38">
        <f t="shared" si="283"/>
        <v>0.22720475672294671</v>
      </c>
      <c r="G887" s="49">
        <f>B887-B886-250</f>
        <v>215.5</v>
      </c>
      <c r="H887" s="48">
        <f>(B887-250)/B886-1</f>
        <v>3.3402618579296828E-3</v>
      </c>
      <c r="J887" s="37">
        <v>45092</v>
      </c>
      <c r="K887" s="3">
        <v>32753.79</v>
      </c>
      <c r="L887" s="58">
        <v>31500</v>
      </c>
      <c r="M887" s="43">
        <f t="shared" si="279"/>
        <v>1253.7900000000009</v>
      </c>
      <c r="N887" s="38">
        <f t="shared" si="285"/>
        <v>3.9802857142857251E-2</v>
      </c>
      <c r="O887" s="43">
        <f>K887-K886</f>
        <v>92.700000000000728</v>
      </c>
      <c r="P887" s="38">
        <f>K887/K886-1</f>
        <v>2.8382396300918877E-3</v>
      </c>
      <c r="R887" s="37">
        <v>45092</v>
      </c>
      <c r="S887" s="103"/>
      <c r="T887" s="101"/>
      <c r="U887" s="100"/>
      <c r="V887" s="102"/>
      <c r="W887" s="100"/>
      <c r="X887" s="102"/>
      <c r="Z887" s="37">
        <v>45092</v>
      </c>
      <c r="AA887" s="3">
        <f t="shared" si="284"/>
        <v>97735.19</v>
      </c>
      <c r="AB887" s="43">
        <f>D887+L887</f>
        <v>84450.739999999991</v>
      </c>
      <c r="AC887" s="3">
        <f t="shared" si="292"/>
        <v>13284.450000000004</v>
      </c>
      <c r="AD887" s="38">
        <f t="shared" si="286"/>
        <v>0.15730412782647041</v>
      </c>
      <c r="AE887" s="3">
        <f>AA887-AA886</f>
        <v>558.19999999999709</v>
      </c>
      <c r="AF887" s="38">
        <f>(AA887)/AA886-1</f>
        <v>5.7441581592514446E-3</v>
      </c>
    </row>
    <row r="888" spans="1:32" x14ac:dyDescent="0.45">
      <c r="A888" s="37">
        <v>45093</v>
      </c>
      <c r="B888" s="41">
        <v>64637.1</v>
      </c>
      <c r="C888" s="3">
        <v>54075.15</v>
      </c>
      <c r="D888" s="3">
        <v>52950.74</v>
      </c>
      <c r="E888" s="3">
        <f t="shared" si="282"/>
        <v>11686.36</v>
      </c>
      <c r="F888" s="38">
        <f t="shared" si="283"/>
        <v>0.22070248687742611</v>
      </c>
      <c r="G888" s="41">
        <f t="shared" ref="G888:G898" si="297">B888-B887</f>
        <v>-344.30000000000291</v>
      </c>
      <c r="H888" s="38">
        <f t="shared" ref="H888:H898" si="298">(B888)/B887-1</f>
        <v>-5.2984392456918439E-3</v>
      </c>
      <c r="J888" s="37">
        <v>45093</v>
      </c>
      <c r="K888" s="41">
        <v>32227.7</v>
      </c>
      <c r="L888" s="69">
        <f>L887-463</f>
        <v>31037</v>
      </c>
      <c r="M888" s="43">
        <f t="shared" si="279"/>
        <v>1190.7000000000007</v>
      </c>
      <c r="N888" s="38">
        <f t="shared" si="285"/>
        <v>3.8363888262396451E-2</v>
      </c>
      <c r="O888" s="70">
        <f>K888-K887+463</f>
        <v>-63.090000000000146</v>
      </c>
      <c r="P888" s="67">
        <f>(K888+463)/K887-1</f>
        <v>-1.9261893051155665E-3</v>
      </c>
      <c r="R888" s="37">
        <v>45093</v>
      </c>
      <c r="S888" s="104"/>
      <c r="T888" s="101"/>
      <c r="U888" s="100"/>
      <c r="V888" s="102"/>
      <c r="W888" s="100"/>
      <c r="X888" s="102"/>
      <c r="Z888" s="37">
        <v>45093</v>
      </c>
      <c r="AA888" s="3">
        <f t="shared" si="284"/>
        <v>96864.8</v>
      </c>
      <c r="AB888" s="70">
        <f>AB887-463</f>
        <v>83987.739999999991</v>
      </c>
      <c r="AC888" s="3">
        <f t="shared" si="292"/>
        <v>12877.060000000001</v>
      </c>
      <c r="AD888" s="38">
        <f t="shared" si="286"/>
        <v>0.1533207108561323</v>
      </c>
      <c r="AE888" s="70">
        <f>AA888-AA887+463</f>
        <v>-407.38999999999942</v>
      </c>
      <c r="AF888" s="67">
        <f>(AA888+463)/AA887-1</f>
        <v>-4.1683041696649603E-3</v>
      </c>
    </row>
    <row r="889" spans="1:32" x14ac:dyDescent="0.45">
      <c r="A889" s="37">
        <v>45096</v>
      </c>
      <c r="B889" s="41">
        <v>64681.98</v>
      </c>
      <c r="C889" s="3">
        <v>54075.15</v>
      </c>
      <c r="D889" s="3">
        <v>52950.74</v>
      </c>
      <c r="E889" s="3">
        <f t="shared" si="282"/>
        <v>11731.240000000005</v>
      </c>
      <c r="F889" s="38">
        <f t="shared" si="283"/>
        <v>0.22155006710010117</v>
      </c>
      <c r="G889" s="41">
        <f t="shared" si="297"/>
        <v>44.880000000004657</v>
      </c>
      <c r="H889" s="38">
        <f t="shared" si="298"/>
        <v>6.9433808138064101E-4</v>
      </c>
      <c r="J889" s="37">
        <v>45096</v>
      </c>
      <c r="K889" s="41">
        <v>32161.67</v>
      </c>
      <c r="L889" s="58">
        <v>31037</v>
      </c>
      <c r="M889" s="43">
        <f t="shared" si="279"/>
        <v>1124.6699999999983</v>
      </c>
      <c r="N889" s="38">
        <f t="shared" si="285"/>
        <v>3.6236427489770184E-2</v>
      </c>
      <c r="O889" s="43">
        <f t="shared" ref="O889:O952" si="299">K889-K888</f>
        <v>-66.030000000002474</v>
      </c>
      <c r="P889" s="38">
        <f t="shared" ref="P889:P952" si="300">K889/K888-1</f>
        <v>-2.0488585905914514E-3</v>
      </c>
      <c r="R889" s="37">
        <v>45096</v>
      </c>
      <c r="S889" s="104"/>
      <c r="T889" s="101"/>
      <c r="U889" s="100"/>
      <c r="V889" s="102"/>
      <c r="W889" s="100"/>
      <c r="X889" s="102"/>
      <c r="Z889" s="37">
        <v>45096</v>
      </c>
      <c r="AA889" s="3">
        <f t="shared" si="284"/>
        <v>96843.65</v>
      </c>
      <c r="AB889" s="43">
        <f t="shared" ref="AB889:AB920" si="301">D889+L889</f>
        <v>83987.739999999991</v>
      </c>
      <c r="AC889" s="3">
        <f t="shared" si="292"/>
        <v>12855.910000000003</v>
      </c>
      <c r="AD889" s="38">
        <f t="shared" si="286"/>
        <v>0.15306888838775756</v>
      </c>
      <c r="AE889" s="3">
        <f t="shared" ref="AE889:AE898" si="302">AA889-AA888</f>
        <v>-21.150000000008731</v>
      </c>
      <c r="AF889" s="38">
        <f t="shared" ref="AF889:AF898" si="303">(AA889)/AA888-1</f>
        <v>-2.1834557032074375E-4</v>
      </c>
    </row>
    <row r="890" spans="1:32" x14ac:dyDescent="0.45">
      <c r="A890" s="37">
        <v>45097</v>
      </c>
      <c r="B890" s="41">
        <v>64452.959999999999</v>
      </c>
      <c r="C890" s="3">
        <v>54075.15</v>
      </c>
      <c r="D890" s="3">
        <v>52950.74</v>
      </c>
      <c r="E890" s="3">
        <f t="shared" si="282"/>
        <v>11502.220000000001</v>
      </c>
      <c r="F890" s="38">
        <f t="shared" si="283"/>
        <v>0.21722491508145114</v>
      </c>
      <c r="G890" s="41">
        <f t="shared" si="297"/>
        <v>-229.02000000000407</v>
      </c>
      <c r="H890" s="38">
        <f t="shared" si="298"/>
        <v>-3.5407079375121553E-3</v>
      </c>
      <c r="J890" s="37">
        <v>45097</v>
      </c>
      <c r="K890" s="41">
        <v>32068.28</v>
      </c>
      <c r="L890" s="58">
        <v>31037</v>
      </c>
      <c r="M890" s="43">
        <f t="shared" si="279"/>
        <v>1031.2799999999988</v>
      </c>
      <c r="N890" s="38">
        <f t="shared" si="285"/>
        <v>3.3227438218899952E-2</v>
      </c>
      <c r="O890" s="43">
        <f t="shared" si="299"/>
        <v>-93.389999999999418</v>
      </c>
      <c r="P890" s="38">
        <f t="shared" si="300"/>
        <v>-2.9037671240330631E-3</v>
      </c>
      <c r="R890" s="37">
        <v>45097</v>
      </c>
      <c r="S890" s="104"/>
      <c r="T890" s="101"/>
      <c r="U890" s="100"/>
      <c r="V890" s="102"/>
      <c r="W890" s="100"/>
      <c r="X890" s="102"/>
      <c r="Z890" s="37">
        <v>45097</v>
      </c>
      <c r="AA890" s="3">
        <f t="shared" si="284"/>
        <v>96521.239999999991</v>
      </c>
      <c r="AB890" s="43">
        <f t="shared" si="301"/>
        <v>83987.739999999991</v>
      </c>
      <c r="AC890" s="3">
        <f t="shared" si="292"/>
        <v>12533.5</v>
      </c>
      <c r="AD890" s="38">
        <f t="shared" si="286"/>
        <v>0.14923011382375573</v>
      </c>
      <c r="AE890" s="3">
        <f t="shared" si="302"/>
        <v>-322.41000000000349</v>
      </c>
      <c r="AF890" s="38">
        <f t="shared" si="303"/>
        <v>-3.3291805916031425E-3</v>
      </c>
    </row>
    <row r="891" spans="1:32" x14ac:dyDescent="0.45">
      <c r="A891" s="37">
        <v>45098</v>
      </c>
      <c r="B891" s="41">
        <v>63809.53</v>
      </c>
      <c r="C891" s="3">
        <v>54075.15</v>
      </c>
      <c r="D891" s="3">
        <v>52950.74</v>
      </c>
      <c r="E891" s="3">
        <f t="shared" si="282"/>
        <v>10858.79</v>
      </c>
      <c r="F891" s="38">
        <f t="shared" si="283"/>
        <v>0.20507343240151132</v>
      </c>
      <c r="G891" s="41">
        <f t="shared" si="297"/>
        <v>-643.43000000000029</v>
      </c>
      <c r="H891" s="38">
        <f t="shared" si="298"/>
        <v>-9.9829394957190454E-3</v>
      </c>
      <c r="J891" s="37">
        <v>45098</v>
      </c>
      <c r="K891" s="41">
        <v>31952.639999999999</v>
      </c>
      <c r="L891" s="58">
        <v>31037</v>
      </c>
      <c r="M891" s="43">
        <f t="shared" si="279"/>
        <v>915.63999999999942</v>
      </c>
      <c r="N891" s="38">
        <f t="shared" si="285"/>
        <v>2.9501562651029323E-2</v>
      </c>
      <c r="O891" s="43">
        <f t="shared" si="299"/>
        <v>-115.63999999999942</v>
      </c>
      <c r="P891" s="38">
        <f t="shared" si="300"/>
        <v>-3.6060555789084736E-3</v>
      </c>
      <c r="R891" s="37">
        <v>45098</v>
      </c>
      <c r="S891" s="104"/>
      <c r="T891" s="101"/>
      <c r="U891" s="100"/>
      <c r="V891" s="102"/>
      <c r="W891" s="100"/>
      <c r="X891" s="102"/>
      <c r="Z891" s="37">
        <v>45098</v>
      </c>
      <c r="AA891" s="3">
        <f t="shared" si="284"/>
        <v>95762.17</v>
      </c>
      <c r="AB891" s="43">
        <f t="shared" si="301"/>
        <v>83987.739999999991</v>
      </c>
      <c r="AC891" s="3">
        <f t="shared" si="292"/>
        <v>11774.43</v>
      </c>
      <c r="AD891" s="38">
        <f t="shared" si="286"/>
        <v>0.14019224710654199</v>
      </c>
      <c r="AE891" s="3">
        <f t="shared" si="302"/>
        <v>-759.06999999999243</v>
      </c>
      <c r="AF891" s="38">
        <f t="shared" si="303"/>
        <v>-7.8642794062736554E-3</v>
      </c>
    </row>
    <row r="892" spans="1:32" x14ac:dyDescent="0.45">
      <c r="A892" s="37">
        <v>45099</v>
      </c>
      <c r="B892" s="41">
        <v>63891.86</v>
      </c>
      <c r="C892" s="3">
        <v>54075.15</v>
      </c>
      <c r="D892" s="3">
        <v>52950.74</v>
      </c>
      <c r="E892" s="3">
        <f t="shared" si="282"/>
        <v>10941.120000000003</v>
      </c>
      <c r="F892" s="38">
        <f t="shared" si="283"/>
        <v>0.20662827375028203</v>
      </c>
      <c r="G892" s="41">
        <f t="shared" si="297"/>
        <v>82.330000000001746</v>
      </c>
      <c r="H892" s="38">
        <f t="shared" si="298"/>
        <v>1.2902461434836088E-3</v>
      </c>
      <c r="J892" s="37">
        <v>45099</v>
      </c>
      <c r="K892" s="41">
        <v>31811.47</v>
      </c>
      <c r="L892" s="58">
        <v>31037</v>
      </c>
      <c r="M892" s="43">
        <f t="shared" si="279"/>
        <v>774.47000000000116</v>
      </c>
      <c r="N892" s="38">
        <f t="shared" si="285"/>
        <v>2.4953120469117573E-2</v>
      </c>
      <c r="O892" s="43">
        <f t="shared" si="299"/>
        <v>-141.16999999999825</v>
      </c>
      <c r="P892" s="38">
        <f t="shared" si="300"/>
        <v>-4.4181012899090488E-3</v>
      </c>
      <c r="R892" s="37">
        <v>45099</v>
      </c>
      <c r="S892" s="104"/>
      <c r="T892" s="101"/>
      <c r="U892" s="100"/>
      <c r="V892" s="102"/>
      <c r="W892" s="100"/>
      <c r="X892" s="102"/>
      <c r="Z892" s="37">
        <v>45099</v>
      </c>
      <c r="AA892" s="3">
        <f t="shared" si="284"/>
        <v>95703.33</v>
      </c>
      <c r="AB892" s="43">
        <f t="shared" si="301"/>
        <v>83987.739999999991</v>
      </c>
      <c r="AC892" s="3">
        <f t="shared" si="292"/>
        <v>11715.590000000004</v>
      </c>
      <c r="AD892" s="38">
        <f t="shared" si="286"/>
        <v>0.13949166866497431</v>
      </c>
      <c r="AE892" s="3">
        <f t="shared" si="302"/>
        <v>-58.839999999996508</v>
      </c>
      <c r="AF892" s="38">
        <f t="shared" si="303"/>
        <v>-6.1443887497536487E-4</v>
      </c>
    </row>
    <row r="893" spans="1:32" x14ac:dyDescent="0.45">
      <c r="A893" s="37">
        <v>45100</v>
      </c>
      <c r="B893" s="41">
        <v>63552.97</v>
      </c>
      <c r="C893" s="3">
        <v>54075.15</v>
      </c>
      <c r="D893" s="3">
        <v>52950.74</v>
      </c>
      <c r="E893" s="3">
        <f t="shared" si="282"/>
        <v>10602.230000000003</v>
      </c>
      <c r="F893" s="38">
        <f t="shared" si="283"/>
        <v>0.20022817433712925</v>
      </c>
      <c r="G893" s="41">
        <f t="shared" si="297"/>
        <v>-338.88999999999942</v>
      </c>
      <c r="H893" s="38">
        <f t="shared" si="298"/>
        <v>-5.3041185528172052E-3</v>
      </c>
      <c r="J893" s="37">
        <v>45100</v>
      </c>
      <c r="K893" s="41">
        <v>31745.8</v>
      </c>
      <c r="L893" s="58">
        <v>31037</v>
      </c>
      <c r="M893" s="43">
        <f t="shared" si="279"/>
        <v>708.79999999999927</v>
      </c>
      <c r="N893" s="38">
        <f t="shared" si="285"/>
        <v>2.2837258755678658E-2</v>
      </c>
      <c r="O893" s="43">
        <f t="shared" si="299"/>
        <v>-65.670000000001892</v>
      </c>
      <c r="P893" s="38">
        <f t="shared" si="300"/>
        <v>-2.064349745547811E-3</v>
      </c>
      <c r="R893" s="37">
        <v>45100</v>
      </c>
      <c r="S893" s="104"/>
      <c r="T893" s="101"/>
      <c r="U893" s="100"/>
      <c r="V893" s="102"/>
      <c r="W893" s="100"/>
      <c r="X893" s="102"/>
      <c r="Z893" s="37">
        <v>45100</v>
      </c>
      <c r="AA893" s="3">
        <f t="shared" si="284"/>
        <v>95298.77</v>
      </c>
      <c r="AB893" s="43">
        <f t="shared" si="301"/>
        <v>83987.739999999991</v>
      </c>
      <c r="AC893" s="3">
        <f t="shared" si="292"/>
        <v>11311.030000000002</v>
      </c>
      <c r="AD893" s="38">
        <f t="shared" si="286"/>
        <v>0.13467477515170678</v>
      </c>
      <c r="AE893" s="3">
        <f t="shared" si="302"/>
        <v>-404.55999999999767</v>
      </c>
      <c r="AF893" s="38">
        <f t="shared" si="303"/>
        <v>-4.2272301287740177E-3</v>
      </c>
    </row>
    <row r="894" spans="1:32" x14ac:dyDescent="0.45">
      <c r="A894" s="37">
        <v>45103</v>
      </c>
      <c r="B894" s="41">
        <v>63156.98</v>
      </c>
      <c r="C894" s="3">
        <v>54075.15</v>
      </c>
      <c r="D894" s="3">
        <v>52950.74</v>
      </c>
      <c r="E894" s="3">
        <f t="shared" si="282"/>
        <v>10206.240000000005</v>
      </c>
      <c r="F894" s="38">
        <f t="shared" si="283"/>
        <v>0.19274971416830078</v>
      </c>
      <c r="G894" s="41">
        <f t="shared" si="297"/>
        <v>-395.98999999999796</v>
      </c>
      <c r="H894" s="38">
        <f t="shared" si="298"/>
        <v>-6.2308653710440032E-3</v>
      </c>
      <c r="J894" s="37">
        <v>45103</v>
      </c>
      <c r="K894" s="41">
        <v>31841.01</v>
      </c>
      <c r="L894" s="58">
        <v>31037</v>
      </c>
      <c r="M894" s="43">
        <f t="shared" si="279"/>
        <v>804.0099999999984</v>
      </c>
      <c r="N894" s="38">
        <f t="shared" si="285"/>
        <v>2.5904887714663039E-2</v>
      </c>
      <c r="O894" s="43">
        <f t="shared" si="299"/>
        <v>95.209999999999127</v>
      </c>
      <c r="P894" s="38">
        <f t="shared" si="300"/>
        <v>2.9991368936992391E-3</v>
      </c>
      <c r="R894" s="37">
        <v>45103</v>
      </c>
      <c r="S894" s="104"/>
      <c r="T894" s="101"/>
      <c r="U894" s="100"/>
      <c r="V894" s="102"/>
      <c r="W894" s="100"/>
      <c r="X894" s="102"/>
      <c r="Z894" s="37">
        <v>45103</v>
      </c>
      <c r="AA894" s="3">
        <f t="shared" si="284"/>
        <v>94997.99</v>
      </c>
      <c r="AB894" s="43">
        <f t="shared" si="301"/>
        <v>83987.739999999991</v>
      </c>
      <c r="AC894" s="3">
        <f t="shared" si="292"/>
        <v>11010.250000000004</v>
      </c>
      <c r="AD894" s="38">
        <f t="shared" si="286"/>
        <v>0.13109353817592928</v>
      </c>
      <c r="AE894" s="3">
        <f t="shared" si="302"/>
        <v>-300.77999999999884</v>
      </c>
      <c r="AF894" s="38">
        <f t="shared" si="303"/>
        <v>-3.156179245545343E-3</v>
      </c>
    </row>
    <row r="895" spans="1:32" x14ac:dyDescent="0.45">
      <c r="A895" s="37">
        <v>45104</v>
      </c>
      <c r="B895" s="41">
        <v>64049.38</v>
      </c>
      <c r="C895" s="3">
        <v>54075.15</v>
      </c>
      <c r="D895" s="3">
        <v>52950.74</v>
      </c>
      <c r="E895" s="3">
        <f t="shared" si="282"/>
        <v>11098.64</v>
      </c>
      <c r="F895" s="38">
        <f t="shared" si="283"/>
        <v>0.20960311413967014</v>
      </c>
      <c r="G895" s="41">
        <f t="shared" si="297"/>
        <v>892.39999999999418</v>
      </c>
      <c r="H895" s="38">
        <f t="shared" si="298"/>
        <v>1.4129871314302767E-2</v>
      </c>
      <c r="J895" s="37">
        <v>45104</v>
      </c>
      <c r="K895" s="41">
        <v>32007.18</v>
      </c>
      <c r="L895" s="58">
        <v>31037</v>
      </c>
      <c r="M895" s="43">
        <f t="shared" si="279"/>
        <v>970.18000000000029</v>
      </c>
      <c r="N895" s="38">
        <f t="shared" si="285"/>
        <v>3.1258820117923802E-2</v>
      </c>
      <c r="O895" s="43">
        <f t="shared" si="299"/>
        <v>166.17000000000189</v>
      </c>
      <c r="P895" s="38">
        <f t="shared" si="300"/>
        <v>5.2187414909263818E-3</v>
      </c>
      <c r="R895" s="37">
        <v>45104</v>
      </c>
      <c r="S895" s="104"/>
      <c r="T895" s="101"/>
      <c r="U895" s="100"/>
      <c r="V895" s="102"/>
      <c r="W895" s="100"/>
      <c r="X895" s="102"/>
      <c r="Z895" s="37">
        <v>45104</v>
      </c>
      <c r="AA895" s="3">
        <f t="shared" si="284"/>
        <v>96056.56</v>
      </c>
      <c r="AB895" s="43">
        <f t="shared" si="301"/>
        <v>83987.739999999991</v>
      </c>
      <c r="AC895" s="3">
        <f t="shared" si="292"/>
        <v>12068.82</v>
      </c>
      <c r="AD895" s="38">
        <f t="shared" si="286"/>
        <v>0.14369740154932154</v>
      </c>
      <c r="AE895" s="3">
        <f t="shared" si="302"/>
        <v>1058.5699999999924</v>
      </c>
      <c r="AF895" s="38">
        <f t="shared" si="303"/>
        <v>1.1143077869331774E-2</v>
      </c>
    </row>
    <row r="896" spans="1:32" x14ac:dyDescent="0.45">
      <c r="A896" s="37">
        <v>45105</v>
      </c>
      <c r="B896" s="41">
        <v>64434.080000000002</v>
      </c>
      <c r="C896" s="3">
        <v>54075.15</v>
      </c>
      <c r="D896" s="3">
        <v>52950.74</v>
      </c>
      <c r="E896" s="3">
        <f t="shared" si="282"/>
        <v>11483.340000000004</v>
      </c>
      <c r="F896" s="38">
        <f t="shared" si="283"/>
        <v>0.216868357269417</v>
      </c>
      <c r="G896" s="41">
        <f t="shared" si="297"/>
        <v>384.70000000000437</v>
      </c>
      <c r="H896" s="38">
        <f t="shared" si="298"/>
        <v>6.006303261639756E-3</v>
      </c>
      <c r="J896" s="37">
        <v>45105</v>
      </c>
      <c r="K896" s="41">
        <v>32162.58</v>
      </c>
      <c r="L896" s="58">
        <v>31037</v>
      </c>
      <c r="M896" s="43">
        <f t="shared" si="279"/>
        <v>1125.5800000000017</v>
      </c>
      <c r="N896" s="38">
        <f t="shared" si="285"/>
        <v>3.6265747333827481E-2</v>
      </c>
      <c r="O896" s="43">
        <f t="shared" si="299"/>
        <v>155.40000000000146</v>
      </c>
      <c r="P896" s="38">
        <f t="shared" si="300"/>
        <v>4.8551606233351308E-3</v>
      </c>
      <c r="R896" s="37">
        <v>45105</v>
      </c>
      <c r="S896" s="104"/>
      <c r="T896" s="101"/>
      <c r="U896" s="100"/>
      <c r="V896" s="102"/>
      <c r="W896" s="100"/>
      <c r="X896" s="102"/>
      <c r="Z896" s="37">
        <v>45105</v>
      </c>
      <c r="AA896" s="3">
        <f t="shared" si="284"/>
        <v>96596.66</v>
      </c>
      <c r="AB896" s="43">
        <f t="shared" si="301"/>
        <v>83987.739999999991</v>
      </c>
      <c r="AC896" s="3">
        <f t="shared" si="292"/>
        <v>12608.920000000006</v>
      </c>
      <c r="AD896" s="38">
        <f t="shared" si="286"/>
        <v>0.15012810203012972</v>
      </c>
      <c r="AE896" s="3">
        <f t="shared" si="302"/>
        <v>540.10000000000582</v>
      </c>
      <c r="AF896" s="38">
        <f t="shared" si="303"/>
        <v>5.6227289421981741E-3</v>
      </c>
    </row>
    <row r="897" spans="1:32" x14ac:dyDescent="0.45">
      <c r="A897" s="37">
        <v>45106</v>
      </c>
      <c r="B897" s="41">
        <v>65459.25</v>
      </c>
      <c r="C897" s="3">
        <v>54075.15</v>
      </c>
      <c r="D897" s="3">
        <v>52950.74</v>
      </c>
      <c r="E897" s="3">
        <f t="shared" si="282"/>
        <v>12508.510000000002</v>
      </c>
      <c r="F897" s="38">
        <f t="shared" si="283"/>
        <v>0.23622918206619969</v>
      </c>
      <c r="G897" s="41">
        <f t="shared" si="297"/>
        <v>1025.1699999999983</v>
      </c>
      <c r="H897" s="38">
        <f t="shared" si="298"/>
        <v>1.5910369171097116E-2</v>
      </c>
      <c r="J897" s="37">
        <v>45106</v>
      </c>
      <c r="K897" s="41">
        <v>32460.799999999999</v>
      </c>
      <c r="L897" s="58">
        <v>31037</v>
      </c>
      <c r="M897" s="43">
        <f t="shared" ref="M897:M960" si="304">K897-L897</f>
        <v>1423.7999999999993</v>
      </c>
      <c r="N897" s="38">
        <f t="shared" si="285"/>
        <v>4.5874279086251857E-2</v>
      </c>
      <c r="O897" s="43">
        <f t="shared" si="299"/>
        <v>298.21999999999753</v>
      </c>
      <c r="P897" s="38">
        <f t="shared" si="300"/>
        <v>9.2722660930808498E-3</v>
      </c>
      <c r="R897" s="37">
        <v>45106</v>
      </c>
      <c r="S897" s="104"/>
      <c r="T897" s="101"/>
      <c r="U897" s="100"/>
      <c r="V897" s="102"/>
      <c r="W897" s="100"/>
      <c r="X897" s="102"/>
      <c r="Z897" s="37">
        <v>45106</v>
      </c>
      <c r="AA897" s="3">
        <f t="shared" si="284"/>
        <v>97920.05</v>
      </c>
      <c r="AB897" s="43">
        <f t="shared" si="301"/>
        <v>83987.739999999991</v>
      </c>
      <c r="AC897" s="3">
        <f t="shared" si="292"/>
        <v>13932.310000000001</v>
      </c>
      <c r="AD897" s="38">
        <f t="shared" si="286"/>
        <v>0.16588504465056464</v>
      </c>
      <c r="AE897" s="3">
        <f t="shared" si="302"/>
        <v>1323.3899999999994</v>
      </c>
      <c r="AF897" s="38">
        <f t="shared" si="303"/>
        <v>1.3700163131934451E-2</v>
      </c>
    </row>
    <row r="898" spans="1:32" x14ac:dyDescent="0.45">
      <c r="A898" s="37">
        <v>45107</v>
      </c>
      <c r="B898" s="41">
        <v>65459.25</v>
      </c>
      <c r="C898" s="3">
        <v>54075.15</v>
      </c>
      <c r="D898" s="3">
        <v>52950.74</v>
      </c>
      <c r="E898" s="3">
        <f t="shared" si="282"/>
        <v>12508.510000000002</v>
      </c>
      <c r="F898" s="38">
        <f t="shared" si="283"/>
        <v>0.23622918206619969</v>
      </c>
      <c r="G898" s="41">
        <f t="shared" si="297"/>
        <v>0</v>
      </c>
      <c r="H898" s="38">
        <f t="shared" si="298"/>
        <v>0</v>
      </c>
      <c r="J898" s="37">
        <v>45107</v>
      </c>
      <c r="K898" s="41">
        <v>32460.799999999999</v>
      </c>
      <c r="L898" s="58">
        <v>31037</v>
      </c>
      <c r="M898" s="43">
        <f t="shared" si="304"/>
        <v>1423.7999999999993</v>
      </c>
      <c r="N898" s="38">
        <f t="shared" si="285"/>
        <v>4.5874279086251857E-2</v>
      </c>
      <c r="O898" s="43">
        <f t="shared" si="299"/>
        <v>0</v>
      </c>
      <c r="P898" s="38">
        <f t="shared" si="300"/>
        <v>0</v>
      </c>
      <c r="R898" s="37">
        <v>45107</v>
      </c>
      <c r="S898" s="104"/>
      <c r="T898" s="101"/>
      <c r="U898" s="100"/>
      <c r="V898" s="102"/>
      <c r="W898" s="100"/>
      <c r="X898" s="102"/>
      <c r="Z898" s="37">
        <v>45107</v>
      </c>
      <c r="AA898" s="3">
        <f t="shared" si="284"/>
        <v>97920.05</v>
      </c>
      <c r="AB898" s="43">
        <f t="shared" si="301"/>
        <v>83987.739999999991</v>
      </c>
      <c r="AC898" s="3">
        <f t="shared" si="292"/>
        <v>13932.310000000001</v>
      </c>
      <c r="AD898" s="38">
        <f t="shared" si="286"/>
        <v>0.16588504465056464</v>
      </c>
      <c r="AE898" s="3">
        <f t="shared" si="302"/>
        <v>0</v>
      </c>
      <c r="AF898" s="38">
        <f t="shared" si="303"/>
        <v>0</v>
      </c>
    </row>
    <row r="899" spans="1:32" x14ac:dyDescent="0.45">
      <c r="A899" s="37">
        <v>45111</v>
      </c>
      <c r="B899" s="41">
        <v>65689.009999999995</v>
      </c>
      <c r="C899" s="47">
        <f>C898+300</f>
        <v>54375.15</v>
      </c>
      <c r="D899" s="47">
        <f>D898+300</f>
        <v>53250.74</v>
      </c>
      <c r="E899" s="47">
        <f t="shared" si="282"/>
        <v>12438.269999999997</v>
      </c>
      <c r="F899" s="38">
        <f t="shared" si="283"/>
        <v>0.23357928922677873</v>
      </c>
      <c r="G899" s="49">
        <f>B899-B898-300</f>
        <v>-70.240000000005239</v>
      </c>
      <c r="H899" s="48">
        <f>(B899-300)/B898-1</f>
        <v>-1.0730339867933703E-3</v>
      </c>
      <c r="J899" s="37">
        <v>45111</v>
      </c>
      <c r="K899" s="41">
        <v>32076.12</v>
      </c>
      <c r="L899" s="58">
        <v>31037</v>
      </c>
      <c r="M899" s="43">
        <f t="shared" si="304"/>
        <v>1039.119999999999</v>
      </c>
      <c r="N899" s="38">
        <f t="shared" si="285"/>
        <v>3.3480039952314966E-2</v>
      </c>
      <c r="O899" s="43">
        <f t="shared" si="299"/>
        <v>-384.68000000000029</v>
      </c>
      <c r="P899" s="38">
        <f t="shared" si="300"/>
        <v>-1.1850601340694045E-2</v>
      </c>
      <c r="R899" s="37">
        <v>45111</v>
      </c>
      <c r="S899" s="104"/>
      <c r="T899" s="101"/>
      <c r="U899" s="100"/>
      <c r="V899" s="102"/>
      <c r="W899" s="100"/>
      <c r="X899" s="102"/>
      <c r="Z899" s="37">
        <v>45111</v>
      </c>
      <c r="AA899" s="3">
        <f t="shared" si="284"/>
        <v>97765.12999999999</v>
      </c>
      <c r="AB899" s="91">
        <f t="shared" si="301"/>
        <v>84287.739999999991</v>
      </c>
      <c r="AC899" s="3">
        <f t="shared" si="292"/>
        <v>13477.389999999996</v>
      </c>
      <c r="AD899" s="38">
        <f t="shared" si="286"/>
        <v>0.15989739433042094</v>
      </c>
      <c r="AE899" s="47">
        <f>AA899-AA898-300</f>
        <v>-454.92000000001281</v>
      </c>
      <c r="AF899" s="48">
        <f>(AA899-300)/AA898-1</f>
        <v>-4.6458309610749593E-3</v>
      </c>
    </row>
    <row r="900" spans="1:32" x14ac:dyDescent="0.45">
      <c r="A900" s="37">
        <v>45112</v>
      </c>
      <c r="B900" s="41">
        <v>65689.009999999995</v>
      </c>
      <c r="C900" s="3">
        <v>54375.15</v>
      </c>
      <c r="D900" s="3">
        <v>53250.74</v>
      </c>
      <c r="E900" s="3">
        <f t="shared" ref="E900:E963" si="305">B900-D900</f>
        <v>12438.269999999997</v>
      </c>
      <c r="F900" s="38">
        <f t="shared" ref="F900:F963" si="306">B900/D900-1</f>
        <v>0.23357928922677873</v>
      </c>
      <c r="G900" s="41">
        <f t="shared" ref="G900:G908" si="307">B900-B899</f>
        <v>0</v>
      </c>
      <c r="H900" s="38">
        <f t="shared" ref="H900:H908" si="308">(B900)/B899-1</f>
        <v>0</v>
      </c>
      <c r="J900" s="37">
        <v>45112</v>
      </c>
      <c r="K900" s="41">
        <v>32076.12</v>
      </c>
      <c r="L900" s="58">
        <v>31037</v>
      </c>
      <c r="M900" s="43">
        <f t="shared" si="304"/>
        <v>1039.119999999999</v>
      </c>
      <c r="N900" s="38">
        <f t="shared" si="285"/>
        <v>3.3480039952314966E-2</v>
      </c>
      <c r="O900" s="43">
        <f t="shared" si="299"/>
        <v>0</v>
      </c>
      <c r="P900" s="38">
        <f t="shared" si="300"/>
        <v>0</v>
      </c>
      <c r="R900" s="37">
        <v>45112</v>
      </c>
      <c r="S900" s="104"/>
      <c r="T900" s="101"/>
      <c r="U900" s="100"/>
      <c r="V900" s="102"/>
      <c r="W900" s="100"/>
      <c r="X900" s="102"/>
      <c r="Z900" s="37">
        <v>45112</v>
      </c>
      <c r="AA900" s="3">
        <f t="shared" ref="AA900:AA963" si="309">B900+K900</f>
        <v>97765.12999999999</v>
      </c>
      <c r="AB900" s="43">
        <f t="shared" si="301"/>
        <v>84287.739999999991</v>
      </c>
      <c r="AC900" s="3">
        <f t="shared" si="292"/>
        <v>13477.389999999996</v>
      </c>
      <c r="AD900" s="38">
        <f t="shared" si="286"/>
        <v>0.15989739433042094</v>
      </c>
      <c r="AE900" s="3">
        <f t="shared" ref="AE900:AE909" si="310">AA900-AA899</f>
        <v>0</v>
      </c>
      <c r="AF900" s="38">
        <f t="shared" ref="AF900:AF909" si="311">(AA900)/AA899-1</f>
        <v>0</v>
      </c>
    </row>
    <row r="901" spans="1:32" x14ac:dyDescent="0.45">
      <c r="A901" s="37">
        <v>45113</v>
      </c>
      <c r="B901" s="41">
        <v>65689.009999999995</v>
      </c>
      <c r="C901" s="3">
        <v>54375.15</v>
      </c>
      <c r="D901" s="3">
        <v>53250.74</v>
      </c>
      <c r="E901" s="3">
        <f t="shared" si="305"/>
        <v>12438.269999999997</v>
      </c>
      <c r="F901" s="38">
        <f t="shared" si="306"/>
        <v>0.23357928922677873</v>
      </c>
      <c r="G901" s="41">
        <f t="shared" si="307"/>
        <v>0</v>
      </c>
      <c r="H901" s="38">
        <f t="shared" si="308"/>
        <v>0</v>
      </c>
      <c r="J901" s="37">
        <v>45113</v>
      </c>
      <c r="K901" s="41">
        <v>32076.12</v>
      </c>
      <c r="L901" s="58">
        <v>31037</v>
      </c>
      <c r="M901" s="43">
        <f t="shared" si="304"/>
        <v>1039.119999999999</v>
      </c>
      <c r="N901" s="38">
        <f t="shared" ref="N901:N964" si="312">K901/L901-1</f>
        <v>3.3480039952314966E-2</v>
      </c>
      <c r="O901" s="43">
        <f t="shared" si="299"/>
        <v>0</v>
      </c>
      <c r="P901" s="38">
        <f t="shared" si="300"/>
        <v>0</v>
      </c>
      <c r="R901" s="37">
        <v>45113</v>
      </c>
      <c r="S901" s="104"/>
      <c r="T901" s="101"/>
      <c r="U901" s="100"/>
      <c r="V901" s="102"/>
      <c r="W901" s="100"/>
      <c r="X901" s="102"/>
      <c r="Z901" s="37">
        <v>45113</v>
      </c>
      <c r="AA901" s="3">
        <f t="shared" si="309"/>
        <v>97765.12999999999</v>
      </c>
      <c r="AB901" s="43">
        <f t="shared" si="301"/>
        <v>84287.739999999991</v>
      </c>
      <c r="AC901" s="3">
        <f t="shared" si="292"/>
        <v>13477.389999999996</v>
      </c>
      <c r="AD901" s="38">
        <f t="shared" ref="AD901:AD964" si="313">(AA901)/(AB901)-1</f>
        <v>0.15989739433042094</v>
      </c>
      <c r="AE901" s="3">
        <f t="shared" si="310"/>
        <v>0</v>
      </c>
      <c r="AF901" s="38">
        <f t="shared" si="311"/>
        <v>0</v>
      </c>
    </row>
    <row r="902" spans="1:32" x14ac:dyDescent="0.45">
      <c r="A902" s="37">
        <v>45114</v>
      </c>
      <c r="B902" s="41">
        <v>65448.99</v>
      </c>
      <c r="C902" s="3">
        <v>54375.15</v>
      </c>
      <c r="D902" s="3">
        <v>53250.74</v>
      </c>
      <c r="E902" s="3">
        <f t="shared" si="305"/>
        <v>12198.25</v>
      </c>
      <c r="F902" s="38">
        <f t="shared" si="306"/>
        <v>0.22907193402382764</v>
      </c>
      <c r="G902" s="41">
        <f t="shared" si="307"/>
        <v>-240.0199999999968</v>
      </c>
      <c r="H902" s="38">
        <f t="shared" si="308"/>
        <v>-3.653883655728718E-3</v>
      </c>
      <c r="J902" s="37">
        <v>45114</v>
      </c>
      <c r="K902" s="41">
        <v>32037.64</v>
      </c>
      <c r="L902" s="58">
        <v>31037</v>
      </c>
      <c r="M902" s="43">
        <f t="shared" si="304"/>
        <v>1000.6399999999994</v>
      </c>
      <c r="N902" s="38">
        <f t="shared" si="312"/>
        <v>3.2240229403615039E-2</v>
      </c>
      <c r="O902" s="43">
        <f t="shared" si="299"/>
        <v>-38.479999999999563</v>
      </c>
      <c r="P902" s="38">
        <f t="shared" si="300"/>
        <v>-1.199646341265681E-3</v>
      </c>
      <c r="R902" s="37">
        <v>45114</v>
      </c>
      <c r="S902" s="104"/>
      <c r="T902" s="101"/>
      <c r="U902" s="100"/>
      <c r="V902" s="102"/>
      <c r="W902" s="100"/>
      <c r="X902" s="102"/>
      <c r="Z902" s="37">
        <v>45114</v>
      </c>
      <c r="AA902" s="3">
        <f t="shared" si="309"/>
        <v>97486.63</v>
      </c>
      <c r="AB902" s="43">
        <f t="shared" si="301"/>
        <v>84287.739999999991</v>
      </c>
      <c r="AC902" s="3">
        <f t="shared" si="292"/>
        <v>13198.89</v>
      </c>
      <c r="AD902" s="38">
        <f t="shared" si="313"/>
        <v>0.15659323645408008</v>
      </c>
      <c r="AE902" s="3">
        <f t="shared" si="310"/>
        <v>-278.49999999998545</v>
      </c>
      <c r="AF902" s="38">
        <f t="shared" si="311"/>
        <v>-2.8486639356996024E-3</v>
      </c>
    </row>
    <row r="903" spans="1:32" x14ac:dyDescent="0.45">
      <c r="A903" s="37">
        <v>45117</v>
      </c>
      <c r="B903" s="41">
        <v>65980.639999999999</v>
      </c>
      <c r="C903" s="3">
        <v>54375.15</v>
      </c>
      <c r="D903" s="3">
        <v>53250.74</v>
      </c>
      <c r="E903" s="3">
        <f t="shared" si="305"/>
        <v>12729.900000000001</v>
      </c>
      <c r="F903" s="38">
        <f t="shared" si="306"/>
        <v>0.23905583283913057</v>
      </c>
      <c r="G903" s="41">
        <f t="shared" si="307"/>
        <v>531.65000000000146</v>
      </c>
      <c r="H903" s="38">
        <f t="shared" si="308"/>
        <v>8.1231200053659691E-3</v>
      </c>
      <c r="J903" s="37">
        <v>45117</v>
      </c>
      <c r="K903" s="41">
        <v>32317.98</v>
      </c>
      <c r="L903" s="58">
        <v>31037</v>
      </c>
      <c r="M903" s="43">
        <f t="shared" si="304"/>
        <v>1280.9799999999996</v>
      </c>
      <c r="N903" s="38">
        <f t="shared" si="312"/>
        <v>4.1272674549730937E-2</v>
      </c>
      <c r="O903" s="43">
        <f t="shared" si="299"/>
        <v>280.34000000000015</v>
      </c>
      <c r="P903" s="38">
        <f t="shared" si="300"/>
        <v>8.7503324214892597E-3</v>
      </c>
      <c r="R903" s="37">
        <v>45117</v>
      </c>
      <c r="S903" s="104"/>
      <c r="T903" s="101"/>
      <c r="U903" s="100"/>
      <c r="V903" s="102"/>
      <c r="W903" s="100"/>
      <c r="X903" s="102"/>
      <c r="Z903" s="37">
        <v>45117</v>
      </c>
      <c r="AA903" s="3">
        <f t="shared" si="309"/>
        <v>98298.62</v>
      </c>
      <c r="AB903" s="43">
        <f t="shared" si="301"/>
        <v>84287.739999999991</v>
      </c>
      <c r="AC903" s="3">
        <f t="shared" si="292"/>
        <v>14010.880000000001</v>
      </c>
      <c r="AD903" s="38">
        <f t="shared" si="313"/>
        <v>0.16622678458338069</v>
      </c>
      <c r="AE903" s="3">
        <f t="shared" si="310"/>
        <v>811.98999999999069</v>
      </c>
      <c r="AF903" s="38">
        <f t="shared" si="311"/>
        <v>8.32924473848351E-3</v>
      </c>
    </row>
    <row r="904" spans="1:32" x14ac:dyDescent="0.45">
      <c r="A904" s="37">
        <v>45118</v>
      </c>
      <c r="B904" s="41">
        <v>65980.639999999999</v>
      </c>
      <c r="C904" s="3">
        <v>54375.15</v>
      </c>
      <c r="D904" s="3">
        <v>53250.74</v>
      </c>
      <c r="E904" s="3">
        <f t="shared" si="305"/>
        <v>12729.900000000001</v>
      </c>
      <c r="F904" s="38">
        <f t="shared" si="306"/>
        <v>0.23905583283913057</v>
      </c>
      <c r="G904" s="41">
        <f t="shared" si="307"/>
        <v>0</v>
      </c>
      <c r="H904" s="38">
        <f t="shared" si="308"/>
        <v>0</v>
      </c>
      <c r="J904" s="37">
        <v>45118</v>
      </c>
      <c r="K904" s="41">
        <v>32317.98</v>
      </c>
      <c r="L904" s="58">
        <v>31037</v>
      </c>
      <c r="M904" s="43">
        <f t="shared" si="304"/>
        <v>1280.9799999999996</v>
      </c>
      <c r="N904" s="38">
        <f t="shared" si="312"/>
        <v>4.1272674549730937E-2</v>
      </c>
      <c r="O904" s="43">
        <f t="shared" si="299"/>
        <v>0</v>
      </c>
      <c r="P904" s="38">
        <f t="shared" si="300"/>
        <v>0</v>
      </c>
      <c r="R904" s="37">
        <v>45118</v>
      </c>
      <c r="S904" s="104"/>
      <c r="T904" s="101"/>
      <c r="U904" s="100"/>
      <c r="V904" s="102"/>
      <c r="W904" s="100"/>
      <c r="X904" s="102"/>
      <c r="Z904" s="37">
        <v>45118</v>
      </c>
      <c r="AA904" s="3">
        <f t="shared" si="309"/>
        <v>98298.62</v>
      </c>
      <c r="AB904" s="43">
        <f t="shared" si="301"/>
        <v>84287.739999999991</v>
      </c>
      <c r="AC904" s="3">
        <f t="shared" si="292"/>
        <v>14010.880000000001</v>
      </c>
      <c r="AD904" s="38">
        <f t="shared" si="313"/>
        <v>0.16622678458338069</v>
      </c>
      <c r="AE904" s="3">
        <f t="shared" si="310"/>
        <v>0</v>
      </c>
      <c r="AF904" s="38">
        <f t="shared" si="311"/>
        <v>0</v>
      </c>
    </row>
    <row r="905" spans="1:32" x14ac:dyDescent="0.45">
      <c r="A905" s="37">
        <v>45119</v>
      </c>
      <c r="B905" s="41">
        <v>65980.639999999999</v>
      </c>
      <c r="C905" s="3">
        <v>54375.15</v>
      </c>
      <c r="D905" s="3">
        <v>53250.74</v>
      </c>
      <c r="E905" s="3">
        <f t="shared" si="305"/>
        <v>12729.900000000001</v>
      </c>
      <c r="F905" s="38">
        <f t="shared" si="306"/>
        <v>0.23905583283913057</v>
      </c>
      <c r="G905" s="41">
        <f t="shared" si="307"/>
        <v>0</v>
      </c>
      <c r="H905" s="38">
        <f t="shared" si="308"/>
        <v>0</v>
      </c>
      <c r="J905" s="37">
        <v>45119</v>
      </c>
      <c r="K905" s="41">
        <v>32317.98</v>
      </c>
      <c r="L905" s="58">
        <v>31037</v>
      </c>
      <c r="M905" s="43">
        <f t="shared" si="304"/>
        <v>1280.9799999999996</v>
      </c>
      <c r="N905" s="38">
        <f t="shared" si="312"/>
        <v>4.1272674549730937E-2</v>
      </c>
      <c r="O905" s="43">
        <f t="shared" si="299"/>
        <v>0</v>
      </c>
      <c r="P905" s="38">
        <f t="shared" si="300"/>
        <v>0</v>
      </c>
      <c r="R905" s="37">
        <v>45119</v>
      </c>
      <c r="S905" s="104"/>
      <c r="T905" s="101"/>
      <c r="U905" s="100"/>
      <c r="V905" s="102"/>
      <c r="W905" s="100"/>
      <c r="X905" s="102"/>
      <c r="Z905" s="37">
        <v>45119</v>
      </c>
      <c r="AA905" s="3">
        <f t="shared" si="309"/>
        <v>98298.62</v>
      </c>
      <c r="AB905" s="43">
        <f t="shared" si="301"/>
        <v>84287.739999999991</v>
      </c>
      <c r="AC905" s="3">
        <f t="shared" si="292"/>
        <v>14010.880000000001</v>
      </c>
      <c r="AD905" s="38">
        <f t="shared" si="313"/>
        <v>0.16622678458338069</v>
      </c>
      <c r="AE905" s="3">
        <f t="shared" si="310"/>
        <v>0</v>
      </c>
      <c r="AF905" s="38">
        <f t="shared" si="311"/>
        <v>0</v>
      </c>
    </row>
    <row r="906" spans="1:32" x14ac:dyDescent="0.45">
      <c r="A906" s="37">
        <v>45120</v>
      </c>
      <c r="B906" s="41">
        <v>66193.460000000006</v>
      </c>
      <c r="C906" s="3">
        <v>54375.15</v>
      </c>
      <c r="D906" s="3">
        <v>53250.74</v>
      </c>
      <c r="E906" s="3">
        <f t="shared" si="305"/>
        <v>12942.720000000008</v>
      </c>
      <c r="F906" s="38">
        <f t="shared" si="306"/>
        <v>0.2430523970183327</v>
      </c>
      <c r="G906" s="41">
        <f t="shared" si="307"/>
        <v>212.82000000000698</v>
      </c>
      <c r="H906" s="38">
        <f t="shared" si="308"/>
        <v>3.2254915987479649E-3</v>
      </c>
      <c r="J906" s="37">
        <v>45120</v>
      </c>
      <c r="K906" s="41">
        <v>32524.82</v>
      </c>
      <c r="L906" s="58">
        <v>31037</v>
      </c>
      <c r="M906" s="43">
        <f t="shared" si="304"/>
        <v>1487.8199999999997</v>
      </c>
      <c r="N906" s="38">
        <f t="shared" si="312"/>
        <v>4.7936978445081602E-2</v>
      </c>
      <c r="O906" s="43">
        <f t="shared" si="299"/>
        <v>206.84000000000015</v>
      </c>
      <c r="P906" s="38">
        <f t="shared" si="300"/>
        <v>6.4001524847778768E-3</v>
      </c>
      <c r="R906" s="37">
        <v>45120</v>
      </c>
      <c r="S906" s="104"/>
      <c r="T906" s="101"/>
      <c r="U906" s="100"/>
      <c r="V906" s="102"/>
      <c r="W906" s="100"/>
      <c r="X906" s="102"/>
      <c r="Z906" s="37">
        <v>45120</v>
      </c>
      <c r="AA906" s="3">
        <f t="shared" si="309"/>
        <v>98718.28</v>
      </c>
      <c r="AB906" s="43">
        <f t="shared" si="301"/>
        <v>84287.739999999991</v>
      </c>
      <c r="AC906" s="3">
        <f t="shared" si="292"/>
        <v>14430.540000000008</v>
      </c>
      <c r="AD906" s="38">
        <f t="shared" si="313"/>
        <v>0.17120568187022234</v>
      </c>
      <c r="AE906" s="3">
        <f t="shared" si="310"/>
        <v>419.66000000000349</v>
      </c>
      <c r="AF906" s="38">
        <f t="shared" si="311"/>
        <v>4.2692359262013202E-3</v>
      </c>
    </row>
    <row r="907" spans="1:32" x14ac:dyDescent="0.45">
      <c r="A907" s="37">
        <v>45121</v>
      </c>
      <c r="B907" s="41">
        <v>66615.509999999995</v>
      </c>
      <c r="C907" s="3">
        <v>54375.15</v>
      </c>
      <c r="D907" s="3">
        <v>53250.74</v>
      </c>
      <c r="E907" s="3">
        <f t="shared" si="305"/>
        <v>13364.769999999997</v>
      </c>
      <c r="F907" s="38">
        <f t="shared" si="306"/>
        <v>0.25097810847323432</v>
      </c>
      <c r="G907" s="41">
        <f t="shared" si="307"/>
        <v>422.04999999998836</v>
      </c>
      <c r="H907" s="38">
        <f t="shared" si="308"/>
        <v>6.3760075391132709E-3</v>
      </c>
      <c r="J907" s="37">
        <v>45121</v>
      </c>
      <c r="K907" s="41">
        <v>32543.42</v>
      </c>
      <c r="L907" s="58">
        <v>31037</v>
      </c>
      <c r="M907" s="43">
        <f t="shared" si="304"/>
        <v>1506.4199999999983</v>
      </c>
      <c r="N907" s="38">
        <f t="shared" si="312"/>
        <v>4.8536263169765004E-2</v>
      </c>
      <c r="O907" s="43">
        <f t="shared" si="299"/>
        <v>18.599999999998545</v>
      </c>
      <c r="P907" s="38">
        <f t="shared" si="300"/>
        <v>5.7187095885535832E-4</v>
      </c>
      <c r="R907" s="37">
        <v>45121</v>
      </c>
      <c r="S907" s="104"/>
      <c r="T907" s="101"/>
      <c r="U907" s="100"/>
      <c r="V907" s="102"/>
      <c r="W907" s="100"/>
      <c r="X907" s="102"/>
      <c r="Z907" s="37">
        <v>45121</v>
      </c>
      <c r="AA907" s="3">
        <f t="shared" si="309"/>
        <v>99158.93</v>
      </c>
      <c r="AB907" s="43">
        <f t="shared" si="301"/>
        <v>84287.739999999991</v>
      </c>
      <c r="AC907" s="3">
        <f t="shared" si="292"/>
        <v>14871.189999999995</v>
      </c>
      <c r="AD907" s="38">
        <f t="shared" si="313"/>
        <v>0.17643360707025724</v>
      </c>
      <c r="AE907" s="3">
        <f t="shared" si="310"/>
        <v>440.64999999999418</v>
      </c>
      <c r="AF907" s="38">
        <f t="shared" si="311"/>
        <v>4.4637122932043027E-3</v>
      </c>
    </row>
    <row r="908" spans="1:32" x14ac:dyDescent="0.45">
      <c r="A908" s="37">
        <v>45124</v>
      </c>
      <c r="B908" s="41">
        <v>67053.399999999994</v>
      </c>
      <c r="C908" s="3">
        <v>54375.15</v>
      </c>
      <c r="D908" s="3">
        <v>53250.74</v>
      </c>
      <c r="E908" s="3">
        <f t="shared" si="305"/>
        <v>13802.659999999996</v>
      </c>
      <c r="F908" s="38">
        <f t="shared" si="306"/>
        <v>0.25920128058314296</v>
      </c>
      <c r="G908" s="41">
        <f t="shared" si="307"/>
        <v>437.88999999999942</v>
      </c>
      <c r="H908" s="38">
        <f t="shared" si="308"/>
        <v>6.5733940939580737E-3</v>
      </c>
      <c r="J908" s="37">
        <v>45124</v>
      </c>
      <c r="K908" s="41">
        <v>32498.19</v>
      </c>
      <c r="L908" s="58">
        <v>31037</v>
      </c>
      <c r="M908" s="43">
        <f t="shared" si="304"/>
        <v>1461.1899999999987</v>
      </c>
      <c r="N908" s="38">
        <f t="shared" si="312"/>
        <v>4.7078970261301034E-2</v>
      </c>
      <c r="O908" s="43">
        <f t="shared" si="299"/>
        <v>-45.229999999999563</v>
      </c>
      <c r="P908" s="38">
        <f t="shared" si="300"/>
        <v>-1.3898354874810614E-3</v>
      </c>
      <c r="R908" s="37">
        <v>45124</v>
      </c>
      <c r="S908" s="104"/>
      <c r="T908" s="101"/>
      <c r="U908" s="100"/>
      <c r="V908" s="102"/>
      <c r="W908" s="100"/>
      <c r="X908" s="102"/>
      <c r="Z908" s="37">
        <v>45124</v>
      </c>
      <c r="AA908" s="3">
        <f t="shared" si="309"/>
        <v>99551.59</v>
      </c>
      <c r="AB908" s="43">
        <f t="shared" si="301"/>
        <v>84287.739999999991</v>
      </c>
      <c r="AC908" s="3">
        <f t="shared" si="292"/>
        <v>15263.849999999995</v>
      </c>
      <c r="AD908" s="38">
        <f t="shared" si="313"/>
        <v>0.18109217307285741</v>
      </c>
      <c r="AE908" s="3">
        <f t="shared" si="310"/>
        <v>392.66000000000349</v>
      </c>
      <c r="AF908" s="38">
        <f t="shared" si="311"/>
        <v>3.9599055778436476E-3</v>
      </c>
    </row>
    <row r="909" spans="1:32" x14ac:dyDescent="0.45">
      <c r="A909" s="37">
        <v>45125</v>
      </c>
      <c r="B909" s="41">
        <v>67454.39</v>
      </c>
      <c r="C909" s="47">
        <f>C908+300</f>
        <v>54675.15</v>
      </c>
      <c r="D909" s="47">
        <f>D908+300</f>
        <v>53550.74</v>
      </c>
      <c r="E909" s="47">
        <f t="shared" si="305"/>
        <v>13903.650000000001</v>
      </c>
      <c r="F909" s="38">
        <f t="shared" si="306"/>
        <v>0.25963506760130683</v>
      </c>
      <c r="G909" s="49">
        <f>B909-B908-300</f>
        <v>100.99000000000524</v>
      </c>
      <c r="H909" s="48">
        <f>(B909-300)/B908-1</f>
        <v>1.5061130382651999E-3</v>
      </c>
      <c r="J909" s="37">
        <v>45125</v>
      </c>
      <c r="K909" s="41">
        <v>32635.9</v>
      </c>
      <c r="L909" s="58">
        <v>31037</v>
      </c>
      <c r="M909" s="43">
        <f t="shared" si="304"/>
        <v>1598.9000000000015</v>
      </c>
      <c r="N909" s="38">
        <f t="shared" si="312"/>
        <v>5.1515932596578384E-2</v>
      </c>
      <c r="O909" s="43">
        <f t="shared" si="299"/>
        <v>137.71000000000276</v>
      </c>
      <c r="P909" s="38">
        <f t="shared" si="300"/>
        <v>4.2374667635336483E-3</v>
      </c>
      <c r="R909" s="37">
        <v>45125</v>
      </c>
      <c r="S909" s="104"/>
      <c r="T909" s="101"/>
      <c r="U909" s="100"/>
      <c r="V909" s="102"/>
      <c r="W909" s="100"/>
      <c r="X909" s="102"/>
      <c r="Z909" s="37">
        <v>45125</v>
      </c>
      <c r="AA909" s="3">
        <f t="shared" si="309"/>
        <v>100090.29000000001</v>
      </c>
      <c r="AB909" s="43">
        <f t="shared" si="301"/>
        <v>84587.739999999991</v>
      </c>
      <c r="AC909" s="3">
        <f t="shared" si="292"/>
        <v>15502.550000000003</v>
      </c>
      <c r="AD909" s="38">
        <f t="shared" si="313"/>
        <v>0.18327183111878886</v>
      </c>
      <c r="AE909" s="3">
        <f t="shared" si="310"/>
        <v>538.70000000001164</v>
      </c>
      <c r="AF909" s="38">
        <f t="shared" si="311"/>
        <v>5.4112646518253982E-3</v>
      </c>
    </row>
    <row r="910" spans="1:32" x14ac:dyDescent="0.45">
      <c r="A910" s="37">
        <v>45126</v>
      </c>
      <c r="B910" s="41">
        <v>67160.05</v>
      </c>
      <c r="C910" s="3">
        <v>54675.15</v>
      </c>
      <c r="D910" s="3">
        <v>53550.74</v>
      </c>
      <c r="E910" s="3">
        <f t="shared" si="305"/>
        <v>13609.310000000005</v>
      </c>
      <c r="F910" s="38">
        <f t="shared" si="306"/>
        <v>0.25413859827147123</v>
      </c>
      <c r="G910" s="41">
        <f t="shared" ref="G910:G920" si="314">B910-B909</f>
        <v>-294.33999999999651</v>
      </c>
      <c r="H910" s="38">
        <f t="shared" ref="H910:H920" si="315">(B910)/B909-1</f>
        <v>-4.3635410534436092E-3</v>
      </c>
      <c r="J910" s="37">
        <v>45126</v>
      </c>
      <c r="K910" s="41">
        <v>32575.89</v>
      </c>
      <c r="L910" s="58">
        <v>31037</v>
      </c>
      <c r="M910" s="43">
        <f t="shared" si="304"/>
        <v>1538.8899999999994</v>
      </c>
      <c r="N910" s="38">
        <f t="shared" si="312"/>
        <v>4.9582433869252762E-2</v>
      </c>
      <c r="O910" s="43">
        <f t="shared" si="299"/>
        <v>-60.010000000002037</v>
      </c>
      <c r="P910" s="38">
        <f t="shared" si="300"/>
        <v>-1.8387726399456961E-3</v>
      </c>
      <c r="R910" s="37">
        <v>45126</v>
      </c>
      <c r="S910" s="104"/>
      <c r="T910" s="101"/>
      <c r="U910" s="100"/>
      <c r="V910" s="102"/>
      <c r="W910" s="100"/>
      <c r="X910" s="102"/>
      <c r="Z910" s="37">
        <v>45126</v>
      </c>
      <c r="AA910" s="3">
        <f t="shared" si="309"/>
        <v>99735.94</v>
      </c>
      <c r="AB910" s="91">
        <f t="shared" si="301"/>
        <v>84587.739999999991</v>
      </c>
      <c r="AC910" s="3">
        <f t="shared" si="292"/>
        <v>15148.200000000004</v>
      </c>
      <c r="AD910" s="38">
        <f t="shared" si="313"/>
        <v>0.17908268976095143</v>
      </c>
      <c r="AE910" s="47">
        <f>AA910-AA909-300</f>
        <v>-654.35000000000582</v>
      </c>
      <c r="AF910" s="48">
        <f>(AA910-300)/AA909-1</f>
        <v>-6.5375972034850127E-3</v>
      </c>
    </row>
    <row r="911" spans="1:32" x14ac:dyDescent="0.45">
      <c r="A911" s="37">
        <v>45127</v>
      </c>
      <c r="B911" s="41">
        <v>67160.05</v>
      </c>
      <c r="C911" s="3">
        <v>54675.15</v>
      </c>
      <c r="D911" s="3">
        <v>53550.74</v>
      </c>
      <c r="E911" s="3">
        <f t="shared" si="305"/>
        <v>13609.310000000005</v>
      </c>
      <c r="F911" s="38">
        <f t="shared" si="306"/>
        <v>0.25413859827147123</v>
      </c>
      <c r="G911" s="41">
        <f t="shared" si="314"/>
        <v>0</v>
      </c>
      <c r="H911" s="38">
        <f t="shared" si="315"/>
        <v>0</v>
      </c>
      <c r="J911" s="37">
        <v>45127</v>
      </c>
      <c r="K911" s="41">
        <v>32575.89</v>
      </c>
      <c r="L911" s="58">
        <v>31037</v>
      </c>
      <c r="M911" s="43">
        <f t="shared" si="304"/>
        <v>1538.8899999999994</v>
      </c>
      <c r="N911" s="38">
        <f t="shared" si="312"/>
        <v>4.9582433869252762E-2</v>
      </c>
      <c r="O911" s="43">
        <f t="shared" si="299"/>
        <v>0</v>
      </c>
      <c r="P911" s="38">
        <f t="shared" si="300"/>
        <v>0</v>
      </c>
      <c r="R911" s="37">
        <v>45127</v>
      </c>
      <c r="S911" s="104"/>
      <c r="T911" s="101"/>
      <c r="U911" s="100"/>
      <c r="V911" s="102"/>
      <c r="W911" s="100"/>
      <c r="X911" s="102"/>
      <c r="Z911" s="37">
        <v>45127</v>
      </c>
      <c r="AA911" s="3">
        <f t="shared" si="309"/>
        <v>99735.94</v>
      </c>
      <c r="AB911" s="43">
        <f t="shared" si="301"/>
        <v>84587.739999999991</v>
      </c>
      <c r="AC911" s="3">
        <f t="shared" si="292"/>
        <v>15148.200000000004</v>
      </c>
      <c r="AD911" s="38">
        <f t="shared" si="313"/>
        <v>0.17908268976095143</v>
      </c>
      <c r="AE911" s="3">
        <f t="shared" ref="AE911:AE920" si="316">AA911-AA910</f>
        <v>0</v>
      </c>
      <c r="AF911" s="38">
        <f t="shared" ref="AF911:AF920" si="317">(AA911)/AA910-1</f>
        <v>0</v>
      </c>
    </row>
    <row r="912" spans="1:32" x14ac:dyDescent="0.45">
      <c r="A912" s="37">
        <v>45128</v>
      </c>
      <c r="B912" s="41">
        <v>67373.66</v>
      </c>
      <c r="C912" s="3">
        <v>54675.15</v>
      </c>
      <c r="D912" s="3">
        <v>53550.74</v>
      </c>
      <c r="E912" s="3">
        <f t="shared" si="305"/>
        <v>13822.920000000006</v>
      </c>
      <c r="F912" s="38">
        <f t="shared" si="306"/>
        <v>0.25812752540861261</v>
      </c>
      <c r="G912" s="41">
        <f t="shared" si="314"/>
        <v>213.61000000000058</v>
      </c>
      <c r="H912" s="38">
        <f t="shared" si="315"/>
        <v>3.180611092457486E-3</v>
      </c>
      <c r="J912" s="37">
        <v>45128</v>
      </c>
      <c r="K912" s="41">
        <v>32714.51</v>
      </c>
      <c r="L912" s="58">
        <v>31037</v>
      </c>
      <c r="M912" s="43">
        <f t="shared" si="304"/>
        <v>1677.5099999999984</v>
      </c>
      <c r="N912" s="38">
        <f t="shared" si="312"/>
        <v>5.4048716048587186E-2</v>
      </c>
      <c r="O912" s="43">
        <f t="shared" si="299"/>
        <v>138.61999999999898</v>
      </c>
      <c r="P912" s="38">
        <f t="shared" si="300"/>
        <v>4.2552943296407797E-3</v>
      </c>
      <c r="R912" s="37">
        <v>45128</v>
      </c>
      <c r="S912" s="104"/>
      <c r="T912" s="101"/>
      <c r="U912" s="100"/>
      <c r="V912" s="102"/>
      <c r="W912" s="100"/>
      <c r="X912" s="102"/>
      <c r="Z912" s="37">
        <v>45128</v>
      </c>
      <c r="AA912" s="3">
        <f t="shared" si="309"/>
        <v>100088.17</v>
      </c>
      <c r="AB912" s="43">
        <f t="shared" si="301"/>
        <v>84587.739999999991</v>
      </c>
      <c r="AC912" s="3">
        <f t="shared" si="292"/>
        <v>15500.430000000004</v>
      </c>
      <c r="AD912" s="38">
        <f t="shared" si="313"/>
        <v>0.18324676838511134</v>
      </c>
      <c r="AE912" s="3">
        <f t="shared" si="316"/>
        <v>352.22999999999593</v>
      </c>
      <c r="AF912" s="38">
        <f t="shared" si="317"/>
        <v>3.5316256105872856E-3</v>
      </c>
    </row>
    <row r="913" spans="1:32" x14ac:dyDescent="0.45">
      <c r="A913" s="37">
        <v>45131</v>
      </c>
      <c r="B913" s="41">
        <v>67376.63</v>
      </c>
      <c r="C913" s="3">
        <v>54675.15</v>
      </c>
      <c r="D913" s="3">
        <v>53550.74</v>
      </c>
      <c r="E913" s="3">
        <f t="shared" si="305"/>
        <v>13825.890000000007</v>
      </c>
      <c r="F913" s="38">
        <f t="shared" si="306"/>
        <v>0.25818298682707286</v>
      </c>
      <c r="G913" s="41">
        <f t="shared" si="314"/>
        <v>2.9700000000011642</v>
      </c>
      <c r="H913" s="38">
        <f t="shared" si="315"/>
        <v>4.4082509396137226E-5</v>
      </c>
      <c r="J913" s="37">
        <v>45131</v>
      </c>
      <c r="K913" s="41">
        <v>32661.62</v>
      </c>
      <c r="L913" s="58">
        <v>31037</v>
      </c>
      <c r="M913" s="43">
        <f t="shared" si="304"/>
        <v>1624.619999999999</v>
      </c>
      <c r="N913" s="38">
        <f t="shared" si="312"/>
        <v>5.2344620936301878E-2</v>
      </c>
      <c r="O913" s="43">
        <f t="shared" si="299"/>
        <v>-52.889999999999418</v>
      </c>
      <c r="P913" s="38">
        <f t="shared" si="300"/>
        <v>-1.6167138068092779E-3</v>
      </c>
      <c r="R913" s="37">
        <v>45131</v>
      </c>
      <c r="S913" s="104"/>
      <c r="T913" s="101"/>
      <c r="U913" s="100"/>
      <c r="V913" s="102"/>
      <c r="W913" s="100"/>
      <c r="X913" s="102"/>
      <c r="Z913" s="37">
        <v>45131</v>
      </c>
      <c r="AA913" s="3">
        <f t="shared" si="309"/>
        <v>100038.25</v>
      </c>
      <c r="AB913" s="43">
        <f t="shared" si="301"/>
        <v>84587.739999999991</v>
      </c>
      <c r="AC913" s="3">
        <f t="shared" si="292"/>
        <v>15450.510000000006</v>
      </c>
      <c r="AD913" s="38">
        <f t="shared" si="313"/>
        <v>0.18265661193927163</v>
      </c>
      <c r="AE913" s="3">
        <f t="shared" si="316"/>
        <v>-49.919999999998254</v>
      </c>
      <c r="AF913" s="38">
        <f t="shared" si="317"/>
        <v>-4.9876024309369882E-4</v>
      </c>
    </row>
    <row r="914" spans="1:32" x14ac:dyDescent="0.45">
      <c r="A914" s="37">
        <v>45132</v>
      </c>
      <c r="B914" s="41">
        <v>67558.39</v>
      </c>
      <c r="C914" s="3">
        <v>54675.15</v>
      </c>
      <c r="D914" s="3">
        <v>53550.74</v>
      </c>
      <c r="E914" s="3">
        <f t="shared" si="305"/>
        <v>14007.650000000001</v>
      </c>
      <c r="F914" s="38">
        <f t="shared" si="306"/>
        <v>0.2615771509413316</v>
      </c>
      <c r="G914" s="41">
        <f t="shared" si="314"/>
        <v>181.75999999999476</v>
      </c>
      <c r="H914" s="38">
        <f t="shared" si="315"/>
        <v>2.697671284538794E-3</v>
      </c>
      <c r="J914" s="37">
        <v>45132</v>
      </c>
      <c r="K914" s="41">
        <v>32657.79</v>
      </c>
      <c r="L914" s="58">
        <v>31037</v>
      </c>
      <c r="M914" s="43">
        <f t="shared" si="304"/>
        <v>1620.7900000000009</v>
      </c>
      <c r="N914" s="38">
        <f t="shared" si="312"/>
        <v>5.2221219834391208E-2</v>
      </c>
      <c r="O914" s="43">
        <f t="shared" si="299"/>
        <v>-3.8299999999981083</v>
      </c>
      <c r="P914" s="38">
        <f t="shared" si="300"/>
        <v>-1.1726301389825E-4</v>
      </c>
      <c r="R914" s="37">
        <v>45132</v>
      </c>
      <c r="S914" s="104"/>
      <c r="T914" s="101"/>
      <c r="U914" s="100"/>
      <c r="V914" s="102"/>
      <c r="W914" s="100"/>
      <c r="X914" s="102"/>
      <c r="Z914" s="37">
        <v>45132</v>
      </c>
      <c r="AA914" s="3">
        <f t="shared" si="309"/>
        <v>100216.18</v>
      </c>
      <c r="AB914" s="43">
        <f t="shared" si="301"/>
        <v>84587.739999999991</v>
      </c>
      <c r="AC914" s="3">
        <f t="shared" si="292"/>
        <v>15628.440000000002</v>
      </c>
      <c r="AD914" s="38">
        <f t="shared" si="313"/>
        <v>0.18476010826155198</v>
      </c>
      <c r="AE914" s="3">
        <f t="shared" si="316"/>
        <v>177.92999999999302</v>
      </c>
      <c r="AF914" s="38">
        <f t="shared" si="317"/>
        <v>1.7786196779732144E-3</v>
      </c>
    </row>
    <row r="915" spans="1:32" x14ac:dyDescent="0.45">
      <c r="A915" s="37">
        <v>45133</v>
      </c>
      <c r="B915" s="41">
        <v>67753.740000000005</v>
      </c>
      <c r="C915" s="3">
        <v>54675.15</v>
      </c>
      <c r="D915" s="3">
        <v>53550.74</v>
      </c>
      <c r="E915" s="3">
        <f t="shared" si="305"/>
        <v>14203.000000000007</v>
      </c>
      <c r="F915" s="38">
        <f t="shared" si="306"/>
        <v>0.26522509306127251</v>
      </c>
      <c r="G915" s="41">
        <f t="shared" si="314"/>
        <v>195.35000000000582</v>
      </c>
      <c r="H915" s="38">
        <f t="shared" si="315"/>
        <v>2.8915727565443916E-3</v>
      </c>
      <c r="J915" s="37">
        <v>45133</v>
      </c>
      <c r="K915" s="41">
        <v>32738.59</v>
      </c>
      <c r="L915" s="58">
        <v>31037</v>
      </c>
      <c r="M915" s="43">
        <f t="shared" si="304"/>
        <v>1701.5900000000001</v>
      </c>
      <c r="N915" s="38">
        <f t="shared" si="312"/>
        <v>5.4824564229790207E-2</v>
      </c>
      <c r="O915" s="43">
        <f t="shared" si="299"/>
        <v>80.799999999999272</v>
      </c>
      <c r="P915" s="38">
        <f t="shared" si="300"/>
        <v>2.4741416978919517E-3</v>
      </c>
      <c r="R915" s="37">
        <v>45133</v>
      </c>
      <c r="S915" s="104"/>
      <c r="T915" s="101"/>
      <c r="U915" s="100"/>
      <c r="V915" s="102"/>
      <c r="W915" s="100"/>
      <c r="X915" s="102"/>
      <c r="Z915" s="37">
        <v>45133</v>
      </c>
      <c r="AA915" s="3">
        <f t="shared" si="309"/>
        <v>100492.33</v>
      </c>
      <c r="AB915" s="43">
        <f t="shared" si="301"/>
        <v>84587.739999999991</v>
      </c>
      <c r="AC915" s="3">
        <f t="shared" si="292"/>
        <v>15904.590000000007</v>
      </c>
      <c r="AD915" s="38">
        <f t="shared" si="313"/>
        <v>0.18802476576392757</v>
      </c>
      <c r="AE915" s="3">
        <f t="shared" si="316"/>
        <v>276.15000000000873</v>
      </c>
      <c r="AF915" s="38">
        <f t="shared" si="317"/>
        <v>2.7555430669978787E-3</v>
      </c>
    </row>
    <row r="916" spans="1:32" x14ac:dyDescent="0.45">
      <c r="A916" s="37">
        <v>45134</v>
      </c>
      <c r="B916" s="41">
        <v>67420.820000000007</v>
      </c>
      <c r="C916" s="3">
        <v>54675.15</v>
      </c>
      <c r="D916" s="3">
        <v>53550.74</v>
      </c>
      <c r="E916" s="3">
        <f t="shared" si="305"/>
        <v>13870.080000000009</v>
      </c>
      <c r="F916" s="38">
        <f t="shared" si="306"/>
        <v>0.2590081855078008</v>
      </c>
      <c r="G916" s="41">
        <f t="shared" si="314"/>
        <v>-332.91999999999825</v>
      </c>
      <c r="H916" s="38">
        <f t="shared" si="315"/>
        <v>-4.9136770900026772E-3</v>
      </c>
      <c r="J916" s="37">
        <v>45134</v>
      </c>
      <c r="K916" s="41">
        <v>32515.7</v>
      </c>
      <c r="L916" s="58">
        <v>31037</v>
      </c>
      <c r="M916" s="43">
        <f t="shared" si="304"/>
        <v>1478.7000000000007</v>
      </c>
      <c r="N916" s="38">
        <f t="shared" si="312"/>
        <v>4.7643135612333687E-2</v>
      </c>
      <c r="O916" s="43">
        <f t="shared" si="299"/>
        <v>-222.88999999999942</v>
      </c>
      <c r="P916" s="38">
        <f t="shared" si="300"/>
        <v>-6.808173473567436E-3</v>
      </c>
      <c r="R916" s="37">
        <v>45134</v>
      </c>
      <c r="S916" s="104"/>
      <c r="T916" s="101"/>
      <c r="U916" s="100"/>
      <c r="V916" s="102"/>
      <c r="W916" s="100"/>
      <c r="X916" s="102"/>
      <c r="Z916" s="37">
        <v>45134</v>
      </c>
      <c r="AA916" s="3">
        <f t="shared" si="309"/>
        <v>99936.52</v>
      </c>
      <c r="AB916" s="43">
        <f t="shared" si="301"/>
        <v>84587.739999999991</v>
      </c>
      <c r="AC916" s="3">
        <f t="shared" si="292"/>
        <v>15348.78000000001</v>
      </c>
      <c r="AD916" s="38">
        <f t="shared" si="313"/>
        <v>0.18145395538407838</v>
      </c>
      <c r="AE916" s="3">
        <f t="shared" si="316"/>
        <v>-555.80999999999767</v>
      </c>
      <c r="AF916" s="38">
        <f t="shared" si="317"/>
        <v>-5.5308698683770308E-3</v>
      </c>
    </row>
    <row r="917" spans="1:32" x14ac:dyDescent="0.45">
      <c r="A917" s="37">
        <v>45135</v>
      </c>
      <c r="B917" s="41">
        <v>68140.84</v>
      </c>
      <c r="C917" s="3">
        <v>54675.15</v>
      </c>
      <c r="D917" s="3">
        <v>53550.74</v>
      </c>
      <c r="E917" s="3">
        <f t="shared" si="305"/>
        <v>14590.099999999999</v>
      </c>
      <c r="F917" s="38">
        <f t="shared" si="306"/>
        <v>0.27245375133938388</v>
      </c>
      <c r="G917" s="41">
        <f t="shared" si="314"/>
        <v>720.01999999998952</v>
      </c>
      <c r="H917" s="38">
        <f t="shared" si="315"/>
        <v>1.0679490400739455E-2</v>
      </c>
      <c r="J917" s="37">
        <v>45135</v>
      </c>
      <c r="K917" s="41">
        <v>32730.75</v>
      </c>
      <c r="L917" s="58">
        <v>31037</v>
      </c>
      <c r="M917" s="43">
        <f t="shared" si="304"/>
        <v>1693.75</v>
      </c>
      <c r="N917" s="38">
        <f t="shared" si="312"/>
        <v>5.4571962496375193E-2</v>
      </c>
      <c r="O917" s="43">
        <f t="shared" si="299"/>
        <v>215.04999999999927</v>
      </c>
      <c r="P917" s="38">
        <f t="shared" si="300"/>
        <v>6.6137281374842871E-3</v>
      </c>
      <c r="R917" s="37">
        <v>45135</v>
      </c>
      <c r="S917" s="104"/>
      <c r="T917" s="101"/>
      <c r="U917" s="100"/>
      <c r="V917" s="102"/>
      <c r="W917" s="100"/>
      <c r="X917" s="102"/>
      <c r="Z917" s="37">
        <v>45135</v>
      </c>
      <c r="AA917" s="3">
        <f t="shared" si="309"/>
        <v>100871.59</v>
      </c>
      <c r="AB917" s="43">
        <f t="shared" si="301"/>
        <v>84587.739999999991</v>
      </c>
      <c r="AC917" s="3">
        <f t="shared" si="292"/>
        <v>16283.849999999999</v>
      </c>
      <c r="AD917" s="38">
        <f t="shared" si="313"/>
        <v>0.19250839424247546</v>
      </c>
      <c r="AE917" s="3">
        <f t="shared" si="316"/>
        <v>935.06999999999243</v>
      </c>
      <c r="AF917" s="38">
        <f t="shared" si="317"/>
        <v>9.3566395948148084E-3</v>
      </c>
    </row>
    <row r="918" spans="1:32" x14ac:dyDescent="0.45">
      <c r="A918" s="37">
        <v>45138</v>
      </c>
      <c r="B918" s="41">
        <v>68013.55</v>
      </c>
      <c r="C918" s="3">
        <v>54675.15</v>
      </c>
      <c r="D918" s="3">
        <v>53550.74</v>
      </c>
      <c r="E918" s="3">
        <f t="shared" si="305"/>
        <v>14462.810000000005</v>
      </c>
      <c r="F918" s="38">
        <f t="shared" si="306"/>
        <v>0.27007675337446324</v>
      </c>
      <c r="G918" s="41">
        <f t="shared" si="314"/>
        <v>-127.2899999999936</v>
      </c>
      <c r="H918" s="38">
        <f t="shared" si="315"/>
        <v>-1.8680427185809867E-3</v>
      </c>
      <c r="J918" s="37">
        <v>45138</v>
      </c>
      <c r="K918" s="41">
        <v>32409.91</v>
      </c>
      <c r="L918" s="58">
        <v>31037</v>
      </c>
      <c r="M918" s="43">
        <f t="shared" si="304"/>
        <v>1372.9099999999999</v>
      </c>
      <c r="N918" s="38">
        <f t="shared" si="312"/>
        <v>4.4234623191674372E-2</v>
      </c>
      <c r="O918" s="43">
        <f t="shared" si="299"/>
        <v>-320.84000000000015</v>
      </c>
      <c r="P918" s="38">
        <f t="shared" si="300"/>
        <v>-9.8024029391321488E-3</v>
      </c>
      <c r="R918" s="37">
        <v>45138</v>
      </c>
      <c r="S918" s="104"/>
      <c r="T918" s="101"/>
      <c r="U918" s="100"/>
      <c r="V918" s="102"/>
      <c r="W918" s="100"/>
      <c r="X918" s="102"/>
      <c r="Z918" s="37">
        <v>45138</v>
      </c>
      <c r="AA918" s="3">
        <f t="shared" si="309"/>
        <v>100423.46</v>
      </c>
      <c r="AB918" s="43">
        <f t="shared" si="301"/>
        <v>84587.739999999991</v>
      </c>
      <c r="AC918" s="3">
        <f t="shared" si="292"/>
        <v>15835.720000000005</v>
      </c>
      <c r="AD918" s="38">
        <f t="shared" si="313"/>
        <v>0.18721058158073522</v>
      </c>
      <c r="AE918" s="3">
        <f t="shared" si="316"/>
        <v>-448.1299999999901</v>
      </c>
      <c r="AF918" s="38">
        <f t="shared" si="317"/>
        <v>-4.4425789263358162E-3</v>
      </c>
    </row>
    <row r="919" spans="1:32" x14ac:dyDescent="0.45">
      <c r="A919" s="37">
        <v>45139</v>
      </c>
      <c r="B919" s="41">
        <v>68013.55</v>
      </c>
      <c r="C919" s="3">
        <v>54675.15</v>
      </c>
      <c r="D919" s="3">
        <v>53550.74</v>
      </c>
      <c r="E919" s="3">
        <f t="shared" si="305"/>
        <v>14462.810000000005</v>
      </c>
      <c r="F919" s="38">
        <f t="shared" si="306"/>
        <v>0.27007675337446324</v>
      </c>
      <c r="G919" s="41">
        <f t="shared" si="314"/>
        <v>0</v>
      </c>
      <c r="H919" s="38">
        <f t="shared" si="315"/>
        <v>0</v>
      </c>
      <c r="J919" s="37">
        <v>45139</v>
      </c>
      <c r="K919" s="41">
        <v>32409.91</v>
      </c>
      <c r="L919" s="58">
        <v>31037</v>
      </c>
      <c r="M919" s="43">
        <f t="shared" si="304"/>
        <v>1372.9099999999999</v>
      </c>
      <c r="N919" s="38">
        <f t="shared" si="312"/>
        <v>4.4234623191674372E-2</v>
      </c>
      <c r="O919" s="43">
        <f t="shared" si="299"/>
        <v>0</v>
      </c>
      <c r="P919" s="38">
        <f t="shared" si="300"/>
        <v>0</v>
      </c>
      <c r="R919" s="37">
        <v>45139</v>
      </c>
      <c r="S919" s="104"/>
      <c r="T919" s="101"/>
      <c r="U919" s="100"/>
      <c r="V919" s="102"/>
      <c r="W919" s="100"/>
      <c r="X919" s="102"/>
      <c r="Z919" s="37">
        <v>45139</v>
      </c>
      <c r="AA919" s="3">
        <f t="shared" si="309"/>
        <v>100423.46</v>
      </c>
      <c r="AB919" s="43">
        <f t="shared" si="301"/>
        <v>84587.739999999991</v>
      </c>
      <c r="AC919" s="3">
        <f t="shared" si="292"/>
        <v>15835.720000000005</v>
      </c>
      <c r="AD919" s="38">
        <f t="shared" si="313"/>
        <v>0.18721058158073522</v>
      </c>
      <c r="AE919" s="3">
        <f t="shared" si="316"/>
        <v>0</v>
      </c>
      <c r="AF919" s="38">
        <f t="shared" si="317"/>
        <v>0</v>
      </c>
    </row>
    <row r="920" spans="1:32" x14ac:dyDescent="0.45">
      <c r="A920" s="37">
        <v>45140</v>
      </c>
      <c r="B920" s="41">
        <v>68013.55</v>
      </c>
      <c r="C920" s="3">
        <v>54675.15</v>
      </c>
      <c r="D920" s="3">
        <v>53550.74</v>
      </c>
      <c r="E920" s="3">
        <f t="shared" si="305"/>
        <v>14462.810000000005</v>
      </c>
      <c r="F920" s="38">
        <f t="shared" si="306"/>
        <v>0.27007675337446324</v>
      </c>
      <c r="G920" s="41">
        <f t="shared" si="314"/>
        <v>0</v>
      </c>
      <c r="H920" s="38">
        <f t="shared" si="315"/>
        <v>0</v>
      </c>
      <c r="J920" s="37">
        <v>45140</v>
      </c>
      <c r="K920" s="41">
        <v>32409.91</v>
      </c>
      <c r="L920" s="58">
        <v>31037</v>
      </c>
      <c r="M920" s="43">
        <f t="shared" si="304"/>
        <v>1372.9099999999999</v>
      </c>
      <c r="N920" s="38">
        <f t="shared" si="312"/>
        <v>4.4234623191674372E-2</v>
      </c>
      <c r="O920" s="43">
        <f t="shared" si="299"/>
        <v>0</v>
      </c>
      <c r="P920" s="38">
        <f t="shared" si="300"/>
        <v>0</v>
      </c>
      <c r="R920" s="37">
        <v>45140</v>
      </c>
      <c r="S920" s="104"/>
      <c r="T920" s="101"/>
      <c r="U920" s="100"/>
      <c r="V920" s="102"/>
      <c r="W920" s="100"/>
      <c r="X920" s="102"/>
      <c r="Z920" s="37">
        <v>45140</v>
      </c>
      <c r="AA920" s="3">
        <f t="shared" si="309"/>
        <v>100423.46</v>
      </c>
      <c r="AB920" s="43">
        <f t="shared" si="301"/>
        <v>84587.739999999991</v>
      </c>
      <c r="AC920" s="3">
        <f t="shared" si="292"/>
        <v>15835.720000000005</v>
      </c>
      <c r="AD920" s="38">
        <f t="shared" si="313"/>
        <v>0.18721058158073522</v>
      </c>
      <c r="AE920" s="3">
        <f t="shared" si="316"/>
        <v>0</v>
      </c>
      <c r="AF920" s="38">
        <f t="shared" si="317"/>
        <v>0</v>
      </c>
    </row>
    <row r="921" spans="1:32" x14ac:dyDescent="0.45">
      <c r="A921" s="37">
        <v>45141</v>
      </c>
      <c r="B921" s="41">
        <v>67713.83</v>
      </c>
      <c r="C921" s="47">
        <f>C920+300</f>
        <v>54975.15</v>
      </c>
      <c r="D921" s="47">
        <f>D920+300</f>
        <v>53850.74</v>
      </c>
      <c r="E921" s="47">
        <f t="shared" si="305"/>
        <v>13863.090000000004</v>
      </c>
      <c r="F921" s="38">
        <f t="shared" si="306"/>
        <v>0.25743545956842939</v>
      </c>
      <c r="G921" s="49">
        <f>B921-B920-300</f>
        <v>-599.72000000000116</v>
      </c>
      <c r="H921" s="48">
        <f>(B921-300)/B920-1</f>
        <v>-8.8176547173320907E-3</v>
      </c>
      <c r="J921" s="37">
        <v>45141</v>
      </c>
      <c r="K921" s="41">
        <v>32435.26</v>
      </c>
      <c r="L921" s="58">
        <v>31037</v>
      </c>
      <c r="M921" s="43">
        <f t="shared" si="304"/>
        <v>1398.2599999999984</v>
      </c>
      <c r="N921" s="38">
        <f t="shared" si="312"/>
        <v>4.5051390276122039E-2</v>
      </c>
      <c r="O921" s="43">
        <f t="shared" si="299"/>
        <v>25.349999999998545</v>
      </c>
      <c r="P921" s="38">
        <f t="shared" si="300"/>
        <v>7.8216817016762974E-4</v>
      </c>
      <c r="R921" s="37">
        <v>45141</v>
      </c>
      <c r="S921" s="104"/>
      <c r="T921" s="101"/>
      <c r="U921" s="100"/>
      <c r="V921" s="102"/>
      <c r="W921" s="100"/>
      <c r="X921" s="102"/>
      <c r="Z921" s="37">
        <v>45141</v>
      </c>
      <c r="AA921" s="3">
        <f t="shared" si="309"/>
        <v>100149.09</v>
      </c>
      <c r="AB921" s="91">
        <f t="shared" ref="AB921:AB952" si="318">D921+L921</f>
        <v>84887.739999999991</v>
      </c>
      <c r="AC921" s="3">
        <f t="shared" si="292"/>
        <v>15261.350000000002</v>
      </c>
      <c r="AD921" s="38">
        <f t="shared" si="313"/>
        <v>0.1797827342322933</v>
      </c>
      <c r="AE921" s="47">
        <f>AA921-AA920-300</f>
        <v>-574.3700000000099</v>
      </c>
      <c r="AF921" s="48">
        <f>(AA921-300)/AA920-1</f>
        <v>-5.7194802887692298E-3</v>
      </c>
    </row>
    <row r="922" spans="1:32" x14ac:dyDescent="0.45">
      <c r="A922" s="37">
        <v>45142</v>
      </c>
      <c r="B922" s="41">
        <v>67713.83</v>
      </c>
      <c r="C922" s="3">
        <v>54975.15</v>
      </c>
      <c r="D922" s="3">
        <v>53850.74</v>
      </c>
      <c r="E922" s="3">
        <f t="shared" si="305"/>
        <v>13863.090000000004</v>
      </c>
      <c r="F922" s="38">
        <f t="shared" si="306"/>
        <v>0.25743545956842939</v>
      </c>
      <c r="G922" s="41">
        <f t="shared" ref="G922:G928" si="319">B922-B921</f>
        <v>0</v>
      </c>
      <c r="H922" s="38">
        <f t="shared" ref="H922:H928" si="320">(B922)/B921-1</f>
        <v>0</v>
      </c>
      <c r="J922" s="37">
        <v>45142</v>
      </c>
      <c r="K922" s="41">
        <v>32435.26</v>
      </c>
      <c r="L922" s="58">
        <v>31037</v>
      </c>
      <c r="M922" s="43">
        <f t="shared" si="304"/>
        <v>1398.2599999999984</v>
      </c>
      <c r="N922" s="38">
        <f t="shared" si="312"/>
        <v>4.5051390276122039E-2</v>
      </c>
      <c r="O922" s="43">
        <f t="shared" si="299"/>
        <v>0</v>
      </c>
      <c r="P922" s="38">
        <f t="shared" si="300"/>
        <v>0</v>
      </c>
      <c r="R922" s="37">
        <v>45142</v>
      </c>
      <c r="S922" s="104"/>
      <c r="T922" s="101"/>
      <c r="U922" s="100"/>
      <c r="V922" s="102"/>
      <c r="W922" s="100"/>
      <c r="X922" s="102"/>
      <c r="Z922" s="37">
        <v>45142</v>
      </c>
      <c r="AA922" s="3">
        <f t="shared" si="309"/>
        <v>100149.09</v>
      </c>
      <c r="AB922" s="43">
        <f t="shared" si="318"/>
        <v>84887.739999999991</v>
      </c>
      <c r="AC922" s="3">
        <f t="shared" si="292"/>
        <v>15261.350000000002</v>
      </c>
      <c r="AD922" s="38">
        <f t="shared" si="313"/>
        <v>0.1797827342322933</v>
      </c>
      <c r="AE922" s="3">
        <f t="shared" ref="AE922:AE928" si="321">AA922-AA921</f>
        <v>0</v>
      </c>
      <c r="AF922" s="38">
        <f t="shared" ref="AF922:AF928" si="322">(AA922)/AA921-1</f>
        <v>0</v>
      </c>
    </row>
    <row r="923" spans="1:32" x14ac:dyDescent="0.45">
      <c r="A923" s="37">
        <v>45145</v>
      </c>
      <c r="B923" s="41">
        <v>68083.649999999994</v>
      </c>
      <c r="C923" s="3">
        <v>54975.15</v>
      </c>
      <c r="D923" s="3">
        <v>53850.74</v>
      </c>
      <c r="E923" s="3">
        <f t="shared" si="305"/>
        <v>14232.909999999996</v>
      </c>
      <c r="F923" s="38">
        <f t="shared" si="306"/>
        <v>0.26430296036786127</v>
      </c>
      <c r="G923" s="41">
        <f t="shared" si="319"/>
        <v>369.81999999999243</v>
      </c>
      <c r="H923" s="38">
        <f t="shared" si="320"/>
        <v>5.461513549004593E-3</v>
      </c>
      <c r="J923" s="37">
        <v>45145</v>
      </c>
      <c r="K923" s="41">
        <v>32495.45</v>
      </c>
      <c r="L923" s="58">
        <v>31037</v>
      </c>
      <c r="M923" s="43">
        <f t="shared" si="304"/>
        <v>1458.4500000000007</v>
      </c>
      <c r="N923" s="38">
        <f t="shared" si="312"/>
        <v>4.6990688533041336E-2</v>
      </c>
      <c r="O923" s="43">
        <f t="shared" si="299"/>
        <v>60.190000000002328</v>
      </c>
      <c r="P923" s="38">
        <f t="shared" si="300"/>
        <v>1.8556965475227116E-3</v>
      </c>
      <c r="R923" s="37">
        <v>45145</v>
      </c>
      <c r="S923" s="104"/>
      <c r="T923" s="101"/>
      <c r="U923" s="100"/>
      <c r="V923" s="102"/>
      <c r="W923" s="100"/>
      <c r="X923" s="102"/>
      <c r="Z923" s="37">
        <v>45145</v>
      </c>
      <c r="AA923" s="3">
        <f t="shared" si="309"/>
        <v>100579.09999999999</v>
      </c>
      <c r="AB923" s="43">
        <f t="shared" si="318"/>
        <v>84887.739999999991</v>
      </c>
      <c r="AC923" s="3">
        <f t="shared" si="292"/>
        <v>15691.359999999997</v>
      </c>
      <c r="AD923" s="38">
        <f t="shared" si="313"/>
        <v>0.1848483656179325</v>
      </c>
      <c r="AE923" s="3">
        <f t="shared" si="321"/>
        <v>430.00999999999476</v>
      </c>
      <c r="AF923" s="38">
        <f t="shared" si="322"/>
        <v>4.2936985248691606E-3</v>
      </c>
    </row>
    <row r="924" spans="1:32" x14ac:dyDescent="0.45">
      <c r="A924" s="37">
        <v>45146</v>
      </c>
      <c r="B924" s="41">
        <v>68083.649999999994</v>
      </c>
      <c r="C924" s="3">
        <v>54975.15</v>
      </c>
      <c r="D924" s="3">
        <v>53850.74</v>
      </c>
      <c r="E924" s="3">
        <f t="shared" si="305"/>
        <v>14232.909999999996</v>
      </c>
      <c r="F924" s="38">
        <f t="shared" si="306"/>
        <v>0.26430296036786127</v>
      </c>
      <c r="G924" s="41">
        <f t="shared" si="319"/>
        <v>0</v>
      </c>
      <c r="H924" s="38">
        <f t="shared" si="320"/>
        <v>0</v>
      </c>
      <c r="J924" s="37">
        <v>45146</v>
      </c>
      <c r="K924" s="41">
        <v>32495.45</v>
      </c>
      <c r="L924" s="58">
        <v>31037</v>
      </c>
      <c r="M924" s="43">
        <f t="shared" si="304"/>
        <v>1458.4500000000007</v>
      </c>
      <c r="N924" s="38">
        <f t="shared" si="312"/>
        <v>4.6990688533041336E-2</v>
      </c>
      <c r="O924" s="43">
        <f t="shared" si="299"/>
        <v>0</v>
      </c>
      <c r="P924" s="38">
        <f t="shared" si="300"/>
        <v>0</v>
      </c>
      <c r="R924" s="37">
        <v>45146</v>
      </c>
      <c r="S924" s="104"/>
      <c r="T924" s="101"/>
      <c r="U924" s="100"/>
      <c r="V924" s="102"/>
      <c r="W924" s="100"/>
      <c r="X924" s="102"/>
      <c r="Z924" s="37">
        <v>45146</v>
      </c>
      <c r="AA924" s="3">
        <f t="shared" si="309"/>
        <v>100579.09999999999</v>
      </c>
      <c r="AB924" s="43">
        <f t="shared" si="318"/>
        <v>84887.739999999991</v>
      </c>
      <c r="AC924" s="3">
        <f t="shared" ref="AC924:AC987" si="323">E924+M924</f>
        <v>15691.359999999997</v>
      </c>
      <c r="AD924" s="38">
        <f t="shared" si="313"/>
        <v>0.1848483656179325</v>
      </c>
      <c r="AE924" s="3">
        <f t="shared" si="321"/>
        <v>0</v>
      </c>
      <c r="AF924" s="38">
        <f t="shared" si="322"/>
        <v>0</v>
      </c>
    </row>
    <row r="925" spans="1:32" x14ac:dyDescent="0.45">
      <c r="A925" s="37">
        <v>45147</v>
      </c>
      <c r="B925" s="41">
        <v>67637.61</v>
      </c>
      <c r="C925" s="3">
        <v>54975.15</v>
      </c>
      <c r="D925" s="3">
        <v>53850.74</v>
      </c>
      <c r="E925" s="3">
        <f t="shared" si="305"/>
        <v>13786.870000000003</v>
      </c>
      <c r="F925" s="38">
        <f t="shared" si="306"/>
        <v>0.25602006583382142</v>
      </c>
      <c r="G925" s="41">
        <f t="shared" si="319"/>
        <v>-446.0399999999936</v>
      </c>
      <c r="H925" s="38">
        <f t="shared" si="320"/>
        <v>-6.5513526375273745E-3</v>
      </c>
      <c r="J925" s="37">
        <v>45147</v>
      </c>
      <c r="K925" s="41">
        <v>32499.83</v>
      </c>
      <c r="L925" s="58">
        <v>31037</v>
      </c>
      <c r="M925" s="43">
        <f t="shared" si="304"/>
        <v>1462.8300000000017</v>
      </c>
      <c r="N925" s="38">
        <f t="shared" si="312"/>
        <v>4.7131810419821507E-2</v>
      </c>
      <c r="O925" s="43">
        <f t="shared" si="299"/>
        <v>4.3800000000010186</v>
      </c>
      <c r="P925" s="38">
        <f t="shared" si="300"/>
        <v>1.3478810110334472E-4</v>
      </c>
      <c r="R925" s="37">
        <v>45147</v>
      </c>
      <c r="S925" s="104"/>
      <c r="T925" s="101"/>
      <c r="U925" s="100"/>
      <c r="V925" s="102"/>
      <c r="W925" s="100"/>
      <c r="X925" s="102"/>
      <c r="Z925" s="37">
        <v>45147</v>
      </c>
      <c r="AA925" s="3">
        <f t="shared" si="309"/>
        <v>100137.44</v>
      </c>
      <c r="AB925" s="43">
        <f t="shared" si="318"/>
        <v>84887.739999999991</v>
      </c>
      <c r="AC925" s="3">
        <f t="shared" si="323"/>
        <v>15249.700000000004</v>
      </c>
      <c r="AD925" s="38">
        <f t="shared" si="313"/>
        <v>0.17964549415498654</v>
      </c>
      <c r="AE925" s="3">
        <f t="shared" si="321"/>
        <v>-441.65999999998894</v>
      </c>
      <c r="AF925" s="38">
        <f t="shared" si="322"/>
        <v>-4.3911707303007086E-3</v>
      </c>
    </row>
    <row r="926" spans="1:32" x14ac:dyDescent="0.45">
      <c r="A926" s="37">
        <v>45148</v>
      </c>
      <c r="B926" s="41">
        <v>67704.11</v>
      </c>
      <c r="C926" s="3">
        <v>54975.15</v>
      </c>
      <c r="D926" s="3">
        <v>53850.74</v>
      </c>
      <c r="E926" s="3">
        <f t="shared" si="305"/>
        <v>13853.370000000003</v>
      </c>
      <c r="F926" s="38">
        <f t="shared" si="306"/>
        <v>0.25725496065606523</v>
      </c>
      <c r="G926" s="41">
        <f t="shared" si="319"/>
        <v>66.5</v>
      </c>
      <c r="H926" s="38">
        <f t="shared" si="320"/>
        <v>9.8318080724624224E-4</v>
      </c>
      <c r="J926" s="37">
        <v>45148</v>
      </c>
      <c r="K926" s="41">
        <v>32492.9</v>
      </c>
      <c r="L926" s="58">
        <v>31037</v>
      </c>
      <c r="M926" s="43">
        <f t="shared" si="304"/>
        <v>1455.9000000000015</v>
      </c>
      <c r="N926" s="38">
        <f t="shared" si="312"/>
        <v>4.6908528530463789E-2</v>
      </c>
      <c r="O926" s="43">
        <f t="shared" si="299"/>
        <v>-6.930000000000291</v>
      </c>
      <c r="P926" s="38">
        <f t="shared" si="300"/>
        <v>-2.1323188459754228E-4</v>
      </c>
      <c r="R926" s="37">
        <v>45148</v>
      </c>
      <c r="S926" s="104"/>
      <c r="T926" s="101"/>
      <c r="U926" s="100"/>
      <c r="V926" s="102"/>
      <c r="W926" s="100"/>
      <c r="X926" s="102"/>
      <c r="Z926" s="37">
        <v>45148</v>
      </c>
      <c r="AA926" s="3">
        <f t="shared" si="309"/>
        <v>100197.01000000001</v>
      </c>
      <c r="AB926" s="43">
        <f t="shared" si="318"/>
        <v>84887.739999999991</v>
      </c>
      <c r="AC926" s="3">
        <f t="shared" si="323"/>
        <v>15309.270000000004</v>
      </c>
      <c r="AD926" s="38">
        <f t="shared" si="313"/>
        <v>0.1803472444901939</v>
      </c>
      <c r="AE926" s="3">
        <f t="shared" si="321"/>
        <v>59.570000000006985</v>
      </c>
      <c r="AF926" s="38">
        <f t="shared" si="322"/>
        <v>5.9488239363836293E-4</v>
      </c>
    </row>
    <row r="927" spans="1:32" x14ac:dyDescent="0.45">
      <c r="A927" s="37">
        <v>45149</v>
      </c>
      <c r="B927" s="41">
        <v>67704.11</v>
      </c>
      <c r="C927" s="3">
        <v>54975.15</v>
      </c>
      <c r="D927" s="3">
        <v>53850.74</v>
      </c>
      <c r="E927" s="3">
        <f t="shared" si="305"/>
        <v>13853.370000000003</v>
      </c>
      <c r="F927" s="38">
        <f t="shared" si="306"/>
        <v>0.25725496065606523</v>
      </c>
      <c r="G927" s="41">
        <f t="shared" si="319"/>
        <v>0</v>
      </c>
      <c r="H927" s="38">
        <f t="shared" si="320"/>
        <v>0</v>
      </c>
      <c r="J927" s="37">
        <v>45149</v>
      </c>
      <c r="K927" s="41">
        <v>32492.9</v>
      </c>
      <c r="L927" s="58">
        <v>31037</v>
      </c>
      <c r="M927" s="43">
        <f t="shared" si="304"/>
        <v>1455.9000000000015</v>
      </c>
      <c r="N927" s="38">
        <f t="shared" si="312"/>
        <v>4.6908528530463789E-2</v>
      </c>
      <c r="O927" s="43">
        <f t="shared" si="299"/>
        <v>0</v>
      </c>
      <c r="P927" s="38">
        <f t="shared" si="300"/>
        <v>0</v>
      </c>
      <c r="R927" s="37">
        <v>45149</v>
      </c>
      <c r="S927" s="104"/>
      <c r="T927" s="101"/>
      <c r="U927" s="100"/>
      <c r="V927" s="102"/>
      <c r="W927" s="100"/>
      <c r="X927" s="102"/>
      <c r="Z927" s="37">
        <v>45149</v>
      </c>
      <c r="AA927" s="3">
        <f t="shared" si="309"/>
        <v>100197.01000000001</v>
      </c>
      <c r="AB927" s="43">
        <f t="shared" si="318"/>
        <v>84887.739999999991</v>
      </c>
      <c r="AC927" s="3">
        <f t="shared" si="323"/>
        <v>15309.270000000004</v>
      </c>
      <c r="AD927" s="38">
        <f t="shared" si="313"/>
        <v>0.1803472444901939</v>
      </c>
      <c r="AE927" s="3">
        <f t="shared" si="321"/>
        <v>0</v>
      </c>
      <c r="AF927" s="38">
        <f t="shared" si="322"/>
        <v>0</v>
      </c>
    </row>
    <row r="928" spans="1:32" x14ac:dyDescent="0.45">
      <c r="A928" s="37">
        <v>45152</v>
      </c>
      <c r="B928" s="41">
        <v>68128.820000000007</v>
      </c>
      <c r="C928" s="3">
        <v>54975.15</v>
      </c>
      <c r="D928" s="3">
        <v>53850.74</v>
      </c>
      <c r="E928" s="3">
        <f t="shared" si="305"/>
        <v>14278.080000000009</v>
      </c>
      <c r="F928" s="38">
        <f t="shared" si="306"/>
        <v>0.26514176035463977</v>
      </c>
      <c r="G928" s="41">
        <f t="shared" si="319"/>
        <v>424.7100000000064</v>
      </c>
      <c r="H928" s="38">
        <f t="shared" si="320"/>
        <v>6.2730312827390389E-3</v>
      </c>
      <c r="J928" s="37">
        <v>45152</v>
      </c>
      <c r="K928" s="41">
        <v>32435.45</v>
      </c>
      <c r="L928" s="58">
        <v>31037</v>
      </c>
      <c r="M928" s="43">
        <f t="shared" si="304"/>
        <v>1398.4500000000007</v>
      </c>
      <c r="N928" s="38">
        <f t="shared" si="312"/>
        <v>4.5057512001804412E-2</v>
      </c>
      <c r="O928" s="43">
        <f t="shared" si="299"/>
        <v>-57.450000000000728</v>
      </c>
      <c r="P928" s="38">
        <f t="shared" si="300"/>
        <v>-1.768078564855724E-3</v>
      </c>
      <c r="R928" s="37">
        <v>45152</v>
      </c>
      <c r="S928" s="104"/>
      <c r="T928" s="101"/>
      <c r="U928" s="100"/>
      <c r="V928" s="102"/>
      <c r="W928" s="100"/>
      <c r="X928" s="102"/>
      <c r="Z928" s="37">
        <v>45152</v>
      </c>
      <c r="AA928" s="3">
        <f t="shared" si="309"/>
        <v>100564.27</v>
      </c>
      <c r="AB928" s="43">
        <f t="shared" si="318"/>
        <v>84887.739999999991</v>
      </c>
      <c r="AC928" s="3">
        <f t="shared" si="323"/>
        <v>15676.53000000001</v>
      </c>
      <c r="AD928" s="38">
        <f t="shared" si="313"/>
        <v>0.18467366430064014</v>
      </c>
      <c r="AE928" s="3">
        <f t="shared" si="321"/>
        <v>367.25999999999476</v>
      </c>
      <c r="AF928" s="38">
        <f t="shared" si="322"/>
        <v>3.6653788371527884E-3</v>
      </c>
    </row>
    <row r="929" spans="1:32" x14ac:dyDescent="0.45">
      <c r="A929" s="37">
        <v>45153</v>
      </c>
      <c r="B929" s="41">
        <v>67803.67</v>
      </c>
      <c r="C929" s="47">
        <f>C928+300</f>
        <v>55275.15</v>
      </c>
      <c r="D929" s="47">
        <f>D928+300</f>
        <v>54150.74</v>
      </c>
      <c r="E929" s="47">
        <f t="shared" si="305"/>
        <v>13652.93</v>
      </c>
      <c r="F929" s="38">
        <f t="shared" si="306"/>
        <v>0.2521282257638584</v>
      </c>
      <c r="G929" s="49">
        <f>B929-B928-300</f>
        <v>-625.15000000000873</v>
      </c>
      <c r="H929" s="48">
        <f>(B929-300)/B928-1</f>
        <v>-9.1759992320431527E-3</v>
      </c>
      <c r="J929" s="37">
        <v>45153</v>
      </c>
      <c r="K929" s="41">
        <v>32103.85</v>
      </c>
      <c r="L929" s="58">
        <v>31037</v>
      </c>
      <c r="M929" s="43">
        <f t="shared" si="304"/>
        <v>1066.8499999999985</v>
      </c>
      <c r="N929" s="38">
        <f t="shared" si="312"/>
        <v>3.4373489705834981E-2</v>
      </c>
      <c r="O929" s="43">
        <f t="shared" si="299"/>
        <v>-331.60000000000218</v>
      </c>
      <c r="P929" s="38">
        <f t="shared" si="300"/>
        <v>-1.0223382132820813E-2</v>
      </c>
      <c r="R929" s="37">
        <v>45153</v>
      </c>
      <c r="S929" s="104"/>
      <c r="T929" s="101"/>
      <c r="U929" s="100"/>
      <c r="V929" s="102"/>
      <c r="W929" s="100"/>
      <c r="X929" s="102"/>
      <c r="Z929" s="37">
        <v>45153</v>
      </c>
      <c r="AA929" s="3">
        <f t="shared" si="309"/>
        <v>99907.51999999999</v>
      </c>
      <c r="AB929" s="91">
        <f t="shared" si="318"/>
        <v>85187.739999999991</v>
      </c>
      <c r="AC929" s="3">
        <f t="shared" si="323"/>
        <v>14719.779999999999</v>
      </c>
      <c r="AD929" s="38">
        <f t="shared" si="313"/>
        <v>0.17279223512679165</v>
      </c>
      <c r="AE929" s="47">
        <f>AA929-AA928-300</f>
        <v>-956.75000000001455</v>
      </c>
      <c r="AF929" s="48">
        <f>(AA929-300)/AA928-1</f>
        <v>-9.5138163882660942E-3</v>
      </c>
    </row>
    <row r="930" spans="1:32" x14ac:dyDescent="0.45">
      <c r="A930" s="37">
        <v>45154</v>
      </c>
      <c r="B930" s="41">
        <v>67441.350000000006</v>
      </c>
      <c r="C930" s="3">
        <v>55275.15</v>
      </c>
      <c r="D930" s="3">
        <v>54150.74</v>
      </c>
      <c r="E930" s="3">
        <f t="shared" si="305"/>
        <v>13290.610000000008</v>
      </c>
      <c r="F930" s="38">
        <f t="shared" si="306"/>
        <v>0.24543727380272196</v>
      </c>
      <c r="G930" s="41">
        <f t="shared" ref="G930:G942" si="324">B930-B929</f>
        <v>-362.31999999999243</v>
      </c>
      <c r="H930" s="38">
        <f t="shared" ref="H930:H942" si="325">(B930)/B929-1</f>
        <v>-5.3436635509551689E-3</v>
      </c>
      <c r="J930" s="37">
        <v>45154</v>
      </c>
      <c r="K930" s="41">
        <v>32064.63</v>
      </c>
      <c r="L930" s="58">
        <v>31037</v>
      </c>
      <c r="M930" s="43">
        <f t="shared" si="304"/>
        <v>1027.630000000001</v>
      </c>
      <c r="N930" s="38">
        <f t="shared" si="312"/>
        <v>3.3109836646583179E-2</v>
      </c>
      <c r="O930" s="43">
        <f t="shared" si="299"/>
        <v>-39.219999999997526</v>
      </c>
      <c r="P930" s="38">
        <f t="shared" si="300"/>
        <v>-1.2216603304587847E-3</v>
      </c>
      <c r="R930" s="37">
        <v>45154</v>
      </c>
      <c r="S930" s="104"/>
      <c r="T930" s="101"/>
      <c r="U930" s="100"/>
      <c r="V930" s="102"/>
      <c r="W930" s="100"/>
      <c r="X930" s="102"/>
      <c r="Z930" s="37">
        <v>45154</v>
      </c>
      <c r="AA930" s="3">
        <f t="shared" si="309"/>
        <v>99505.98000000001</v>
      </c>
      <c r="AB930" s="43">
        <f t="shared" si="318"/>
        <v>85187.739999999991</v>
      </c>
      <c r="AC930" s="3">
        <f t="shared" si="323"/>
        <v>14318.240000000009</v>
      </c>
      <c r="AD930" s="38">
        <f t="shared" si="313"/>
        <v>0.1680786460586936</v>
      </c>
      <c r="AE930" s="3">
        <f t="shared" ref="AE930:AE942" si="326">AA930-AA929</f>
        <v>-401.53999999997905</v>
      </c>
      <c r="AF930" s="38">
        <f t="shared" ref="AF930:AF942" si="327">(AA930)/AA929-1</f>
        <v>-4.0191168792897969E-3</v>
      </c>
    </row>
    <row r="931" spans="1:32" x14ac:dyDescent="0.45">
      <c r="A931" s="37">
        <v>45155</v>
      </c>
      <c r="B931" s="41">
        <v>66944.33</v>
      </c>
      <c r="C931" s="3">
        <v>55275.15</v>
      </c>
      <c r="D931" s="3">
        <v>54150.74</v>
      </c>
      <c r="E931" s="3">
        <f t="shared" si="305"/>
        <v>12793.590000000004</v>
      </c>
      <c r="F931" s="38">
        <f t="shared" si="306"/>
        <v>0.2362588212090917</v>
      </c>
      <c r="G931" s="41">
        <f t="shared" si="324"/>
        <v>-497.02000000000407</v>
      </c>
      <c r="H931" s="38">
        <f t="shared" si="325"/>
        <v>-7.3696626772744578E-3</v>
      </c>
      <c r="J931" s="37">
        <v>45155</v>
      </c>
      <c r="K931" s="41">
        <v>31955.74</v>
      </c>
      <c r="L931" s="58">
        <v>31037</v>
      </c>
      <c r="M931" s="43">
        <f t="shared" si="304"/>
        <v>918.7400000000016</v>
      </c>
      <c r="N931" s="38">
        <f t="shared" si="312"/>
        <v>2.9601443438476815E-2</v>
      </c>
      <c r="O931" s="43">
        <f t="shared" si="299"/>
        <v>-108.88999999999942</v>
      </c>
      <c r="P931" s="38">
        <f t="shared" si="300"/>
        <v>-3.3959537346914814E-3</v>
      </c>
      <c r="R931" s="37">
        <v>45155</v>
      </c>
      <c r="S931" s="104"/>
      <c r="T931" s="101"/>
      <c r="U931" s="100"/>
      <c r="V931" s="102"/>
      <c r="W931" s="100"/>
      <c r="X931" s="102"/>
      <c r="Z931" s="37">
        <v>45155</v>
      </c>
      <c r="AA931" s="3">
        <f t="shared" si="309"/>
        <v>98900.07</v>
      </c>
      <c r="AB931" s="43">
        <f t="shared" si="318"/>
        <v>85187.739999999991</v>
      </c>
      <c r="AC931" s="3">
        <f t="shared" si="323"/>
        <v>13712.330000000005</v>
      </c>
      <c r="AD931" s="38">
        <f t="shared" si="313"/>
        <v>0.16096600285440155</v>
      </c>
      <c r="AE931" s="3">
        <f t="shared" si="326"/>
        <v>-605.91000000000349</v>
      </c>
      <c r="AF931" s="38">
        <f t="shared" si="327"/>
        <v>-6.0891817758088607E-3</v>
      </c>
    </row>
    <row r="932" spans="1:32" x14ac:dyDescent="0.45">
      <c r="A932" s="37">
        <v>45156</v>
      </c>
      <c r="B932" s="41">
        <v>67005.14</v>
      </c>
      <c r="C932" s="3">
        <v>55275.15</v>
      </c>
      <c r="D932" s="3">
        <v>54150.74</v>
      </c>
      <c r="E932" s="3">
        <f t="shared" si="305"/>
        <v>12854.400000000001</v>
      </c>
      <c r="F932" s="38">
        <f t="shared" si="306"/>
        <v>0.23738179755253586</v>
      </c>
      <c r="G932" s="41">
        <f t="shared" si="324"/>
        <v>60.809999999997672</v>
      </c>
      <c r="H932" s="38">
        <f t="shared" si="325"/>
        <v>9.0836669812066617E-4</v>
      </c>
      <c r="J932" s="37">
        <v>45156</v>
      </c>
      <c r="K932" s="41">
        <v>32004.26</v>
      </c>
      <c r="L932" s="58">
        <v>31037</v>
      </c>
      <c r="M932" s="43">
        <f t="shared" si="304"/>
        <v>967.2599999999984</v>
      </c>
      <c r="N932" s="38">
        <f t="shared" si="312"/>
        <v>3.1164738860070207E-2</v>
      </c>
      <c r="O932" s="43">
        <f t="shared" si="299"/>
        <v>48.519999999996799</v>
      </c>
      <c r="P932" s="38">
        <f t="shared" si="300"/>
        <v>1.5183500679376571E-3</v>
      </c>
      <c r="R932" s="37">
        <v>45156</v>
      </c>
      <c r="S932" s="104"/>
      <c r="T932" s="101"/>
      <c r="U932" s="100"/>
      <c r="V932" s="102"/>
      <c r="W932" s="100"/>
      <c r="X932" s="102"/>
      <c r="Z932" s="37">
        <v>45156</v>
      </c>
      <c r="AA932" s="3">
        <f t="shared" si="309"/>
        <v>99009.4</v>
      </c>
      <c r="AB932" s="43">
        <f t="shared" si="318"/>
        <v>85187.739999999991</v>
      </c>
      <c r="AC932" s="3">
        <f t="shared" si="323"/>
        <v>13821.66</v>
      </c>
      <c r="AD932" s="38">
        <f t="shared" si="313"/>
        <v>0.16224940349397698</v>
      </c>
      <c r="AE932" s="3">
        <f t="shared" si="326"/>
        <v>109.32999999998719</v>
      </c>
      <c r="AF932" s="38">
        <f t="shared" si="327"/>
        <v>1.1054592782389072E-3</v>
      </c>
    </row>
    <row r="933" spans="1:32" x14ac:dyDescent="0.45">
      <c r="A933" s="37">
        <v>45159</v>
      </c>
      <c r="B933" s="41">
        <v>67394.720000000001</v>
      </c>
      <c r="C933" s="3">
        <v>55275.15</v>
      </c>
      <c r="D933" s="3">
        <v>54150.74</v>
      </c>
      <c r="E933" s="3">
        <f t="shared" si="305"/>
        <v>13243.980000000003</v>
      </c>
      <c r="F933" s="38">
        <f t="shared" si="306"/>
        <v>0.24457615907003305</v>
      </c>
      <c r="G933" s="41">
        <f t="shared" si="324"/>
        <v>389.58000000000175</v>
      </c>
      <c r="H933" s="38">
        <f t="shared" si="325"/>
        <v>5.8141808225458114E-3</v>
      </c>
      <c r="J933" s="37">
        <v>45159</v>
      </c>
      <c r="K933" s="41">
        <v>31982.55</v>
      </c>
      <c r="L933" s="58">
        <v>31037</v>
      </c>
      <c r="M933" s="43">
        <f t="shared" si="304"/>
        <v>945.54999999999927</v>
      </c>
      <c r="N933" s="38">
        <f t="shared" si="312"/>
        <v>3.0465251151851058E-2</v>
      </c>
      <c r="O933" s="43">
        <f t="shared" si="299"/>
        <v>-21.709999999999127</v>
      </c>
      <c r="P933" s="38">
        <f t="shared" si="300"/>
        <v>-6.7834719502968266E-4</v>
      </c>
      <c r="R933" s="37">
        <v>45159</v>
      </c>
      <c r="S933" s="104"/>
      <c r="T933" s="101"/>
      <c r="U933" s="100"/>
      <c r="V933" s="102"/>
      <c r="W933" s="100"/>
      <c r="X933" s="102"/>
      <c r="Z933" s="37">
        <v>45159</v>
      </c>
      <c r="AA933" s="3">
        <f t="shared" si="309"/>
        <v>99377.27</v>
      </c>
      <c r="AB933" s="43">
        <f t="shared" si="318"/>
        <v>85187.739999999991</v>
      </c>
      <c r="AC933" s="3">
        <f t="shared" si="323"/>
        <v>14189.530000000002</v>
      </c>
      <c r="AD933" s="38">
        <f t="shared" si="313"/>
        <v>0.16656774789423934</v>
      </c>
      <c r="AE933" s="3">
        <f t="shared" si="326"/>
        <v>367.8700000000099</v>
      </c>
      <c r="AF933" s="38">
        <f t="shared" si="327"/>
        <v>3.7155058004594288E-3</v>
      </c>
    </row>
    <row r="934" spans="1:32" x14ac:dyDescent="0.45">
      <c r="A934" s="37">
        <v>45160</v>
      </c>
      <c r="B934" s="41">
        <v>67262.070000000007</v>
      </c>
      <c r="C934" s="3">
        <v>55275.15</v>
      </c>
      <c r="D934" s="3">
        <v>54150.74</v>
      </c>
      <c r="E934" s="3">
        <f t="shared" si="305"/>
        <v>13111.330000000009</v>
      </c>
      <c r="F934" s="38">
        <f t="shared" si="306"/>
        <v>0.24212651572259225</v>
      </c>
      <c r="G934" s="41">
        <f t="shared" si="324"/>
        <v>-132.64999999999418</v>
      </c>
      <c r="H934" s="38">
        <f t="shared" si="325"/>
        <v>-1.9682550799230425E-3</v>
      </c>
      <c r="J934" s="37">
        <v>45160</v>
      </c>
      <c r="K934" s="41">
        <v>31896.83</v>
      </c>
      <c r="L934" s="58">
        <v>31037</v>
      </c>
      <c r="M934" s="43">
        <f t="shared" si="304"/>
        <v>859.83000000000175</v>
      </c>
      <c r="N934" s="38">
        <f t="shared" si="312"/>
        <v>2.7703386280890641E-2</v>
      </c>
      <c r="O934" s="43">
        <f t="shared" si="299"/>
        <v>-85.719999999997526</v>
      </c>
      <c r="P934" s="38">
        <f t="shared" si="300"/>
        <v>-2.6802115528623549E-3</v>
      </c>
      <c r="R934" s="37">
        <v>45160</v>
      </c>
      <c r="S934" s="104"/>
      <c r="T934" s="101"/>
      <c r="U934" s="100"/>
      <c r="V934" s="102"/>
      <c r="W934" s="100"/>
      <c r="X934" s="102"/>
      <c r="Z934" s="37">
        <v>45160</v>
      </c>
      <c r="AA934" s="3">
        <f t="shared" si="309"/>
        <v>99158.900000000009</v>
      </c>
      <c r="AB934" s="43">
        <f t="shared" si="318"/>
        <v>85187.739999999991</v>
      </c>
      <c r="AC934" s="3">
        <f t="shared" si="323"/>
        <v>13971.160000000011</v>
      </c>
      <c r="AD934" s="38">
        <f t="shared" si="313"/>
        <v>0.16400435086081666</v>
      </c>
      <c r="AE934" s="3">
        <f t="shared" si="326"/>
        <v>-218.36999999999534</v>
      </c>
      <c r="AF934" s="38">
        <f t="shared" si="327"/>
        <v>-2.1973837679379882E-3</v>
      </c>
    </row>
    <row r="935" spans="1:32" x14ac:dyDescent="0.45">
      <c r="A935" s="37">
        <v>45161</v>
      </c>
      <c r="B935" s="41">
        <v>67890.789999999994</v>
      </c>
      <c r="C935" s="3">
        <v>55275.15</v>
      </c>
      <c r="D935" s="3">
        <v>54150.74</v>
      </c>
      <c r="E935" s="3">
        <f t="shared" si="305"/>
        <v>13740.049999999996</v>
      </c>
      <c r="F935" s="38">
        <f t="shared" si="306"/>
        <v>0.25373706804376073</v>
      </c>
      <c r="G935" s="41">
        <f t="shared" si="324"/>
        <v>628.71999999998661</v>
      </c>
      <c r="H935" s="38">
        <f t="shared" si="325"/>
        <v>9.3473186299497524E-3</v>
      </c>
      <c r="J935" s="37">
        <v>45161</v>
      </c>
      <c r="K935" s="41">
        <v>32195.59</v>
      </c>
      <c r="L935" s="58">
        <v>31037</v>
      </c>
      <c r="M935" s="43">
        <f t="shared" si="304"/>
        <v>1158.5900000000001</v>
      </c>
      <c r="N935" s="38">
        <f t="shared" si="312"/>
        <v>3.7329316622096265E-2</v>
      </c>
      <c r="O935" s="43">
        <f t="shared" si="299"/>
        <v>298.7599999999984</v>
      </c>
      <c r="P935" s="38">
        <f t="shared" si="300"/>
        <v>9.3664480137993777E-3</v>
      </c>
      <c r="R935" s="37">
        <v>45161</v>
      </c>
      <c r="S935" s="104"/>
      <c r="T935" s="101"/>
      <c r="U935" s="100"/>
      <c r="V935" s="102"/>
      <c r="W935" s="100"/>
      <c r="X935" s="102"/>
      <c r="Z935" s="37">
        <v>45161</v>
      </c>
      <c r="AA935" s="3">
        <f t="shared" si="309"/>
        <v>100086.37999999999</v>
      </c>
      <c r="AB935" s="43">
        <f t="shared" si="318"/>
        <v>85187.739999999991</v>
      </c>
      <c r="AC935" s="3">
        <f t="shared" si="323"/>
        <v>14898.639999999996</v>
      </c>
      <c r="AD935" s="38">
        <f t="shared" si="313"/>
        <v>0.17489183302667732</v>
      </c>
      <c r="AE935" s="3">
        <f t="shared" si="326"/>
        <v>927.47999999998137</v>
      </c>
      <c r="AF935" s="38">
        <f t="shared" si="327"/>
        <v>9.3534720534413918E-3</v>
      </c>
    </row>
    <row r="936" spans="1:32" x14ac:dyDescent="0.45">
      <c r="A936" s="37">
        <v>45162</v>
      </c>
      <c r="B936" s="41">
        <v>67753.259999999995</v>
      </c>
      <c r="C936" s="3">
        <v>55275.15</v>
      </c>
      <c r="D936" s="3">
        <v>54150.74</v>
      </c>
      <c r="E936" s="3">
        <f t="shared" si="305"/>
        <v>13602.519999999997</v>
      </c>
      <c r="F936" s="38">
        <f t="shared" si="306"/>
        <v>0.25119730589092581</v>
      </c>
      <c r="G936" s="41">
        <f t="shared" si="324"/>
        <v>-137.52999999999884</v>
      </c>
      <c r="H936" s="38">
        <f t="shared" si="325"/>
        <v>-2.0257534195727844E-3</v>
      </c>
      <c r="J936" s="37">
        <v>45162</v>
      </c>
      <c r="K936" s="41">
        <v>32117.35</v>
      </c>
      <c r="L936" s="58">
        <v>31037</v>
      </c>
      <c r="M936" s="43">
        <f t="shared" si="304"/>
        <v>1080.3499999999985</v>
      </c>
      <c r="N936" s="38">
        <f t="shared" si="312"/>
        <v>3.4808454425363289E-2</v>
      </c>
      <c r="O936" s="43">
        <f t="shared" si="299"/>
        <v>-78.240000000001601</v>
      </c>
      <c r="P936" s="38">
        <f t="shared" si="300"/>
        <v>-2.4301464890067459E-3</v>
      </c>
      <c r="R936" s="37">
        <v>45162</v>
      </c>
      <c r="S936" s="104"/>
      <c r="T936" s="101"/>
      <c r="U936" s="100"/>
      <c r="V936" s="102"/>
      <c r="W936" s="100"/>
      <c r="X936" s="102"/>
      <c r="Z936" s="37">
        <v>45162</v>
      </c>
      <c r="AA936" s="3">
        <f t="shared" si="309"/>
        <v>99870.609999999986</v>
      </c>
      <c r="AB936" s="43">
        <f t="shared" si="318"/>
        <v>85187.739999999991</v>
      </c>
      <c r="AC936" s="3">
        <f t="shared" si="323"/>
        <v>14682.869999999995</v>
      </c>
      <c r="AD936" s="38">
        <f t="shared" si="313"/>
        <v>0.17235895681702562</v>
      </c>
      <c r="AE936" s="3">
        <f t="shared" si="326"/>
        <v>-215.77000000000407</v>
      </c>
      <c r="AF936" s="38">
        <f t="shared" si="327"/>
        <v>-2.1558377873193146E-3</v>
      </c>
    </row>
    <row r="937" spans="1:32" x14ac:dyDescent="0.45">
      <c r="A937" s="37">
        <v>45163</v>
      </c>
      <c r="B937" s="41">
        <v>67753.259999999995</v>
      </c>
      <c r="C937" s="3">
        <v>55275.15</v>
      </c>
      <c r="D937" s="3">
        <v>54150.74</v>
      </c>
      <c r="E937" s="3">
        <f t="shared" si="305"/>
        <v>13602.519999999997</v>
      </c>
      <c r="F937" s="38">
        <f t="shared" si="306"/>
        <v>0.25119730589092581</v>
      </c>
      <c r="G937" s="41">
        <f t="shared" si="324"/>
        <v>0</v>
      </c>
      <c r="H937" s="38">
        <f t="shared" si="325"/>
        <v>0</v>
      </c>
      <c r="J937" s="37">
        <v>45163</v>
      </c>
      <c r="K937" s="41">
        <v>32117.35</v>
      </c>
      <c r="L937" s="58">
        <v>31037</v>
      </c>
      <c r="M937" s="43">
        <f t="shared" si="304"/>
        <v>1080.3499999999985</v>
      </c>
      <c r="N937" s="38">
        <f t="shared" si="312"/>
        <v>3.4808454425363289E-2</v>
      </c>
      <c r="O937" s="43">
        <f t="shared" si="299"/>
        <v>0</v>
      </c>
      <c r="P937" s="38">
        <f t="shared" si="300"/>
        <v>0</v>
      </c>
      <c r="R937" s="37">
        <v>45163</v>
      </c>
      <c r="S937" s="104"/>
      <c r="T937" s="101"/>
      <c r="U937" s="100"/>
      <c r="V937" s="102"/>
      <c r="W937" s="100"/>
      <c r="X937" s="102"/>
      <c r="Z937" s="37">
        <v>45163</v>
      </c>
      <c r="AA937" s="3">
        <f t="shared" si="309"/>
        <v>99870.609999999986</v>
      </c>
      <c r="AB937" s="43">
        <f t="shared" si="318"/>
        <v>85187.739999999991</v>
      </c>
      <c r="AC937" s="3">
        <f t="shared" si="323"/>
        <v>14682.869999999995</v>
      </c>
      <c r="AD937" s="38">
        <f t="shared" si="313"/>
        <v>0.17235895681702562</v>
      </c>
      <c r="AE937" s="3">
        <f t="shared" si="326"/>
        <v>0</v>
      </c>
      <c r="AF937" s="38">
        <f t="shared" si="327"/>
        <v>0</v>
      </c>
    </row>
    <row r="938" spans="1:32" x14ac:dyDescent="0.45">
      <c r="A938" s="37">
        <v>45166</v>
      </c>
      <c r="B938" s="41">
        <v>69913.25</v>
      </c>
      <c r="C938" s="3">
        <v>55275.15</v>
      </c>
      <c r="D938" s="3">
        <v>54150.74</v>
      </c>
      <c r="E938" s="3">
        <f t="shared" si="305"/>
        <v>15762.510000000002</v>
      </c>
      <c r="F938" s="38">
        <f t="shared" si="306"/>
        <v>0.29108577278906989</v>
      </c>
      <c r="G938" s="41">
        <f t="shared" si="324"/>
        <v>2159.9900000000052</v>
      </c>
      <c r="H938" s="38">
        <f t="shared" si="325"/>
        <v>3.1880237201870498E-2</v>
      </c>
      <c r="J938" s="37">
        <v>45166</v>
      </c>
      <c r="K938" s="41">
        <v>32812.639999999999</v>
      </c>
      <c r="L938" s="58">
        <v>31037</v>
      </c>
      <c r="M938" s="43">
        <f t="shared" si="304"/>
        <v>1775.6399999999994</v>
      </c>
      <c r="N938" s="38">
        <f t="shared" si="312"/>
        <v>5.7210426265425163E-2</v>
      </c>
      <c r="O938" s="43">
        <f t="shared" si="299"/>
        <v>695.29000000000087</v>
      </c>
      <c r="P938" s="38">
        <f t="shared" si="300"/>
        <v>2.1648423671317918E-2</v>
      </c>
      <c r="R938" s="37">
        <v>45166</v>
      </c>
      <c r="S938" s="104"/>
      <c r="T938" s="101"/>
      <c r="U938" s="100"/>
      <c r="V938" s="102"/>
      <c r="W938" s="100"/>
      <c r="X938" s="102"/>
      <c r="Z938" s="37">
        <v>45166</v>
      </c>
      <c r="AA938" s="3">
        <f t="shared" si="309"/>
        <v>102725.89</v>
      </c>
      <c r="AB938" s="43">
        <f t="shared" si="318"/>
        <v>85187.739999999991</v>
      </c>
      <c r="AC938" s="3">
        <f t="shared" si="323"/>
        <v>17538.150000000001</v>
      </c>
      <c r="AD938" s="38">
        <f t="shared" si="313"/>
        <v>0.20587645593133486</v>
      </c>
      <c r="AE938" s="3">
        <f t="shared" si="326"/>
        <v>2855.2800000000134</v>
      </c>
      <c r="AF938" s="38">
        <f t="shared" si="327"/>
        <v>2.8589792332298858E-2</v>
      </c>
    </row>
    <row r="939" spans="1:32" x14ac:dyDescent="0.45">
      <c r="A939" s="37">
        <v>45167</v>
      </c>
      <c r="B939" s="41">
        <v>69913.25</v>
      </c>
      <c r="C939" s="3">
        <v>55275.15</v>
      </c>
      <c r="D939" s="3">
        <v>54150.74</v>
      </c>
      <c r="E939" s="3">
        <f t="shared" si="305"/>
        <v>15762.510000000002</v>
      </c>
      <c r="F939" s="38">
        <f t="shared" si="306"/>
        <v>0.29108577278906989</v>
      </c>
      <c r="G939" s="41">
        <f t="shared" si="324"/>
        <v>0</v>
      </c>
      <c r="H939" s="38">
        <f t="shared" si="325"/>
        <v>0</v>
      </c>
      <c r="J939" s="37">
        <v>45167</v>
      </c>
      <c r="K939" s="41">
        <v>32812.639999999999</v>
      </c>
      <c r="L939" s="58">
        <v>31037</v>
      </c>
      <c r="M939" s="43">
        <f t="shared" si="304"/>
        <v>1775.6399999999994</v>
      </c>
      <c r="N939" s="38">
        <f t="shared" si="312"/>
        <v>5.7210426265425163E-2</v>
      </c>
      <c r="O939" s="43">
        <f t="shared" si="299"/>
        <v>0</v>
      </c>
      <c r="P939" s="38">
        <f t="shared" si="300"/>
        <v>0</v>
      </c>
      <c r="R939" s="37">
        <v>45167</v>
      </c>
      <c r="S939" s="104"/>
      <c r="T939" s="101"/>
      <c r="U939" s="100"/>
      <c r="V939" s="102"/>
      <c r="W939" s="100"/>
      <c r="X939" s="102"/>
      <c r="Z939" s="37">
        <v>45167</v>
      </c>
      <c r="AA939" s="3">
        <f t="shared" si="309"/>
        <v>102725.89</v>
      </c>
      <c r="AB939" s="43">
        <f t="shared" si="318"/>
        <v>85187.739999999991</v>
      </c>
      <c r="AC939" s="3">
        <f t="shared" si="323"/>
        <v>17538.150000000001</v>
      </c>
      <c r="AD939" s="38">
        <f t="shared" si="313"/>
        <v>0.20587645593133486</v>
      </c>
      <c r="AE939" s="3">
        <f t="shared" si="326"/>
        <v>0</v>
      </c>
      <c r="AF939" s="38">
        <f t="shared" si="327"/>
        <v>0</v>
      </c>
    </row>
    <row r="940" spans="1:32" x14ac:dyDescent="0.45">
      <c r="A940" s="37">
        <v>45168</v>
      </c>
      <c r="B940" s="41">
        <v>69913.25</v>
      </c>
      <c r="C940" s="3">
        <v>55275.15</v>
      </c>
      <c r="D940" s="3">
        <v>54150.74</v>
      </c>
      <c r="E940" s="3">
        <f t="shared" si="305"/>
        <v>15762.510000000002</v>
      </c>
      <c r="F940" s="38">
        <f t="shared" si="306"/>
        <v>0.29108577278906989</v>
      </c>
      <c r="G940" s="41">
        <f t="shared" si="324"/>
        <v>0</v>
      </c>
      <c r="H940" s="38">
        <f t="shared" si="325"/>
        <v>0</v>
      </c>
      <c r="J940" s="37">
        <v>45168</v>
      </c>
      <c r="K940" s="41">
        <v>32812.639999999999</v>
      </c>
      <c r="L940" s="58">
        <v>31037</v>
      </c>
      <c r="M940" s="43">
        <f t="shared" si="304"/>
        <v>1775.6399999999994</v>
      </c>
      <c r="N940" s="38">
        <f t="shared" si="312"/>
        <v>5.7210426265425163E-2</v>
      </c>
      <c r="O940" s="43">
        <f t="shared" si="299"/>
        <v>0</v>
      </c>
      <c r="P940" s="38">
        <f t="shared" si="300"/>
        <v>0</v>
      </c>
      <c r="R940" s="37">
        <v>45168</v>
      </c>
      <c r="S940" s="104"/>
      <c r="T940" s="101"/>
      <c r="U940" s="100"/>
      <c r="V940" s="102"/>
      <c r="W940" s="100"/>
      <c r="X940" s="102"/>
      <c r="Z940" s="37">
        <v>45168</v>
      </c>
      <c r="AA940" s="3">
        <f t="shared" si="309"/>
        <v>102725.89</v>
      </c>
      <c r="AB940" s="43">
        <f t="shared" si="318"/>
        <v>85187.739999999991</v>
      </c>
      <c r="AC940" s="3">
        <f t="shared" si="323"/>
        <v>17538.150000000001</v>
      </c>
      <c r="AD940" s="38">
        <f t="shared" si="313"/>
        <v>0.20587645593133486</v>
      </c>
      <c r="AE940" s="3">
        <f t="shared" si="326"/>
        <v>0</v>
      </c>
      <c r="AF940" s="38">
        <f t="shared" si="327"/>
        <v>0</v>
      </c>
    </row>
    <row r="941" spans="1:32" x14ac:dyDescent="0.45">
      <c r="A941" s="37">
        <v>45169</v>
      </c>
      <c r="B941" s="41">
        <v>69913.25</v>
      </c>
      <c r="C941" s="3">
        <v>55275.15</v>
      </c>
      <c r="D941" s="3">
        <v>54150.74</v>
      </c>
      <c r="E941" s="3">
        <f t="shared" si="305"/>
        <v>15762.510000000002</v>
      </c>
      <c r="F941" s="38">
        <f t="shared" si="306"/>
        <v>0.29108577278906989</v>
      </c>
      <c r="G941" s="41">
        <f t="shared" si="324"/>
        <v>0</v>
      </c>
      <c r="H941" s="38">
        <f t="shared" si="325"/>
        <v>0</v>
      </c>
      <c r="J941" s="37">
        <v>45169</v>
      </c>
      <c r="K941" s="41">
        <v>32812.639999999999</v>
      </c>
      <c r="L941" s="58">
        <v>31037</v>
      </c>
      <c r="M941" s="43">
        <f t="shared" si="304"/>
        <v>1775.6399999999994</v>
      </c>
      <c r="N941" s="38">
        <f t="shared" si="312"/>
        <v>5.7210426265425163E-2</v>
      </c>
      <c r="O941" s="43">
        <f t="shared" si="299"/>
        <v>0</v>
      </c>
      <c r="P941" s="38">
        <f t="shared" si="300"/>
        <v>0</v>
      </c>
      <c r="R941" s="37">
        <v>45169</v>
      </c>
      <c r="S941" s="104"/>
      <c r="T941" s="101"/>
      <c r="U941" s="100"/>
      <c r="V941" s="102"/>
      <c r="W941" s="100"/>
      <c r="X941" s="102"/>
      <c r="Z941" s="37">
        <v>45169</v>
      </c>
      <c r="AA941" s="3">
        <f t="shared" si="309"/>
        <v>102725.89</v>
      </c>
      <c r="AB941" s="43">
        <f t="shared" si="318"/>
        <v>85187.739999999991</v>
      </c>
      <c r="AC941" s="3">
        <f t="shared" si="323"/>
        <v>17538.150000000001</v>
      </c>
      <c r="AD941" s="38">
        <f t="shared" si="313"/>
        <v>0.20587645593133486</v>
      </c>
      <c r="AE941" s="3">
        <f t="shared" si="326"/>
        <v>0</v>
      </c>
      <c r="AF941" s="38">
        <f t="shared" si="327"/>
        <v>0</v>
      </c>
    </row>
    <row r="942" spans="1:32" x14ac:dyDescent="0.45">
      <c r="A942" s="37">
        <v>45170</v>
      </c>
      <c r="B942" s="41">
        <v>69913.25</v>
      </c>
      <c r="C942" s="3">
        <v>55275.15</v>
      </c>
      <c r="D942" s="3">
        <v>54150.74</v>
      </c>
      <c r="E942" s="3">
        <f t="shared" si="305"/>
        <v>15762.510000000002</v>
      </c>
      <c r="F942" s="38">
        <f t="shared" si="306"/>
        <v>0.29108577278906989</v>
      </c>
      <c r="G942" s="41">
        <f t="shared" si="324"/>
        <v>0</v>
      </c>
      <c r="H942" s="38">
        <f t="shared" si="325"/>
        <v>0</v>
      </c>
      <c r="J942" s="37">
        <v>45170</v>
      </c>
      <c r="K942" s="41">
        <v>32812.639999999999</v>
      </c>
      <c r="L942" s="58">
        <v>31037</v>
      </c>
      <c r="M942" s="43">
        <f t="shared" si="304"/>
        <v>1775.6399999999994</v>
      </c>
      <c r="N942" s="38">
        <f t="shared" si="312"/>
        <v>5.7210426265425163E-2</v>
      </c>
      <c r="O942" s="43">
        <f t="shared" si="299"/>
        <v>0</v>
      </c>
      <c r="P942" s="38">
        <f t="shared" si="300"/>
        <v>0</v>
      </c>
      <c r="R942" s="37">
        <v>45170</v>
      </c>
      <c r="S942" s="104"/>
      <c r="T942" s="101"/>
      <c r="U942" s="100"/>
      <c r="V942" s="102"/>
      <c r="W942" s="100"/>
      <c r="X942" s="102"/>
      <c r="Z942" s="37">
        <v>45170</v>
      </c>
      <c r="AA942" s="3">
        <f t="shared" si="309"/>
        <v>102725.89</v>
      </c>
      <c r="AB942" s="43">
        <f t="shared" si="318"/>
        <v>85187.739999999991</v>
      </c>
      <c r="AC942" s="3">
        <f t="shared" si="323"/>
        <v>17538.150000000001</v>
      </c>
      <c r="AD942" s="38">
        <f t="shared" si="313"/>
        <v>0.20587645593133486</v>
      </c>
      <c r="AE942" s="3">
        <f t="shared" si="326"/>
        <v>0</v>
      </c>
      <c r="AF942" s="38">
        <f t="shared" si="327"/>
        <v>0</v>
      </c>
    </row>
    <row r="943" spans="1:32" x14ac:dyDescent="0.45">
      <c r="A943" s="37">
        <v>45174</v>
      </c>
      <c r="B943" s="41">
        <v>69717.23</v>
      </c>
      <c r="C943" s="47">
        <f>C942+300</f>
        <v>55575.15</v>
      </c>
      <c r="D943" s="47">
        <f>D942+300</f>
        <v>54450.74</v>
      </c>
      <c r="E943" s="47">
        <f t="shared" si="305"/>
        <v>15266.489999999998</v>
      </c>
      <c r="F943" s="38">
        <f t="shared" si="306"/>
        <v>0.28037249815154031</v>
      </c>
      <c r="G943" s="49">
        <f>B943-B942-300</f>
        <v>-496.02000000000407</v>
      </c>
      <c r="H943" s="48">
        <f>(B943-300)/B942-1</f>
        <v>-7.0947924749601432E-3</v>
      </c>
      <c r="J943" s="37">
        <v>45174</v>
      </c>
      <c r="K943" s="41">
        <v>32626.959999999999</v>
      </c>
      <c r="L943" s="58">
        <v>31037</v>
      </c>
      <c r="M943" s="43">
        <f t="shared" si="304"/>
        <v>1589.9599999999991</v>
      </c>
      <c r="N943" s="38">
        <f t="shared" si="312"/>
        <v>5.1227889293423923E-2</v>
      </c>
      <c r="O943" s="43">
        <f t="shared" si="299"/>
        <v>-185.68000000000029</v>
      </c>
      <c r="P943" s="38">
        <f t="shared" si="300"/>
        <v>-5.6587949034274665E-3</v>
      </c>
      <c r="R943" s="37">
        <v>45174</v>
      </c>
      <c r="S943" s="104"/>
      <c r="T943" s="101"/>
      <c r="U943" s="100"/>
      <c r="V943" s="102"/>
      <c r="W943" s="100"/>
      <c r="X943" s="102"/>
      <c r="Z943" s="37">
        <v>45174</v>
      </c>
      <c r="AA943" s="3">
        <f t="shared" si="309"/>
        <v>102344.19</v>
      </c>
      <c r="AB943" s="91">
        <f t="shared" si="318"/>
        <v>85487.739999999991</v>
      </c>
      <c r="AC943" s="3">
        <f t="shared" si="323"/>
        <v>16856.449999999997</v>
      </c>
      <c r="AD943" s="38">
        <f t="shared" si="313"/>
        <v>0.19717973594810223</v>
      </c>
      <c r="AE943" s="47">
        <f>AA943-AA942-300</f>
        <v>-681.69999999999709</v>
      </c>
      <c r="AF943" s="48">
        <f>(AA943-300)/AA942-1</f>
        <v>-6.6361070222901164E-3</v>
      </c>
    </row>
    <row r="944" spans="1:32" x14ac:dyDescent="0.45">
      <c r="A944" s="37">
        <v>45175</v>
      </c>
      <c r="B944" s="41">
        <v>69229.94</v>
      </c>
      <c r="C944" s="3">
        <v>55575.15</v>
      </c>
      <c r="D944" s="3">
        <v>54450.74</v>
      </c>
      <c r="E944" s="3">
        <f t="shared" si="305"/>
        <v>14779.200000000004</v>
      </c>
      <c r="F944" s="38">
        <f t="shared" si="306"/>
        <v>0.27142330848028884</v>
      </c>
      <c r="G944" s="41">
        <f t="shared" ref="G944:G951" si="328">B944-B943</f>
        <v>-487.2899999999936</v>
      </c>
      <c r="H944" s="38">
        <f t="shared" ref="H944:H951" si="329">(B944)/B943-1</f>
        <v>-6.989520381116554E-3</v>
      </c>
      <c r="J944" s="37">
        <v>45175</v>
      </c>
      <c r="K944" s="41">
        <v>32463.53</v>
      </c>
      <c r="L944" s="58">
        <v>31037</v>
      </c>
      <c r="M944" s="43">
        <f t="shared" si="304"/>
        <v>1426.5299999999988</v>
      </c>
      <c r="N944" s="38">
        <f t="shared" si="312"/>
        <v>4.5962238618423079E-2</v>
      </c>
      <c r="O944" s="43">
        <f t="shared" si="299"/>
        <v>-163.43000000000029</v>
      </c>
      <c r="P944" s="38">
        <f t="shared" si="300"/>
        <v>-5.0090477323048166E-3</v>
      </c>
      <c r="R944" s="37">
        <v>45175</v>
      </c>
      <c r="S944" s="104"/>
      <c r="T944" s="101"/>
      <c r="U944" s="100"/>
      <c r="V944" s="102"/>
      <c r="W944" s="100"/>
      <c r="X944" s="102"/>
      <c r="Z944" s="37">
        <v>45175</v>
      </c>
      <c r="AA944" s="3">
        <f t="shared" si="309"/>
        <v>101693.47</v>
      </c>
      <c r="AB944" s="43">
        <f t="shared" si="318"/>
        <v>85487.739999999991</v>
      </c>
      <c r="AC944" s="3">
        <f t="shared" si="323"/>
        <v>16205.730000000003</v>
      </c>
      <c r="AD944" s="38">
        <f t="shared" si="313"/>
        <v>0.18956788423696791</v>
      </c>
      <c r="AE944" s="3">
        <f t="shared" ref="AE944:AE951" si="330">AA944-AA943</f>
        <v>-650.72000000000116</v>
      </c>
      <c r="AF944" s="38">
        <f t="shared" ref="AF944:AF951" si="331">(AA944)/AA943-1</f>
        <v>-6.35815281746821E-3</v>
      </c>
    </row>
    <row r="945" spans="1:32" x14ac:dyDescent="0.45">
      <c r="A945" s="37">
        <v>45176</v>
      </c>
      <c r="B945" s="41">
        <v>69100.36</v>
      </c>
      <c r="C945" s="3">
        <v>55575.15</v>
      </c>
      <c r="D945" s="3">
        <v>54450.74</v>
      </c>
      <c r="E945" s="3">
        <f t="shared" si="305"/>
        <v>14649.620000000003</v>
      </c>
      <c r="F945" s="38">
        <f t="shared" si="306"/>
        <v>0.26904354284257659</v>
      </c>
      <c r="G945" s="41">
        <f t="shared" si="328"/>
        <v>-129.58000000000175</v>
      </c>
      <c r="H945" s="38">
        <f t="shared" si="329"/>
        <v>-1.8717335303194416E-3</v>
      </c>
      <c r="J945" s="37">
        <v>45176</v>
      </c>
      <c r="K945" s="41">
        <v>32402.43</v>
      </c>
      <c r="L945" s="58">
        <v>31037</v>
      </c>
      <c r="M945" s="43">
        <f t="shared" si="304"/>
        <v>1365.4300000000003</v>
      </c>
      <c r="N945" s="38">
        <f t="shared" si="312"/>
        <v>4.399362051744693E-2</v>
      </c>
      <c r="O945" s="43">
        <f t="shared" si="299"/>
        <v>-61.099999999998545</v>
      </c>
      <c r="P945" s="38">
        <f t="shared" si="300"/>
        <v>-1.8821120192412666E-3</v>
      </c>
      <c r="R945" s="37">
        <v>45176</v>
      </c>
      <c r="S945" s="104"/>
      <c r="T945" s="101"/>
      <c r="U945" s="100"/>
      <c r="V945" s="102"/>
      <c r="W945" s="100"/>
      <c r="X945" s="102"/>
      <c r="Z945" s="37">
        <v>45176</v>
      </c>
      <c r="AA945" s="3">
        <f t="shared" si="309"/>
        <v>101502.79000000001</v>
      </c>
      <c r="AB945" s="43">
        <f t="shared" si="318"/>
        <v>85487.739999999991</v>
      </c>
      <c r="AC945" s="3">
        <f t="shared" si="323"/>
        <v>16015.050000000003</v>
      </c>
      <c r="AD945" s="38">
        <f t="shared" si="313"/>
        <v>0.18733738896361074</v>
      </c>
      <c r="AE945" s="3">
        <f t="shared" si="330"/>
        <v>-190.67999999999302</v>
      </c>
      <c r="AF945" s="38">
        <f t="shared" si="331"/>
        <v>-1.8750466475379035E-3</v>
      </c>
    </row>
    <row r="946" spans="1:32" x14ac:dyDescent="0.45">
      <c r="A946" s="37">
        <v>45177</v>
      </c>
      <c r="B946" s="41">
        <v>69100.36</v>
      </c>
      <c r="C946" s="3">
        <v>55575.15</v>
      </c>
      <c r="D946" s="3">
        <v>54450.74</v>
      </c>
      <c r="E946" s="3">
        <f t="shared" si="305"/>
        <v>14649.620000000003</v>
      </c>
      <c r="F946" s="38">
        <f t="shared" si="306"/>
        <v>0.26904354284257659</v>
      </c>
      <c r="G946" s="41">
        <f t="shared" si="328"/>
        <v>0</v>
      </c>
      <c r="H946" s="38">
        <f t="shared" si="329"/>
        <v>0</v>
      </c>
      <c r="J946" s="37">
        <v>45177</v>
      </c>
      <c r="K946" s="41">
        <v>32402.43</v>
      </c>
      <c r="L946" s="58">
        <v>31037</v>
      </c>
      <c r="M946" s="43">
        <f t="shared" si="304"/>
        <v>1365.4300000000003</v>
      </c>
      <c r="N946" s="38">
        <f t="shared" si="312"/>
        <v>4.399362051744693E-2</v>
      </c>
      <c r="O946" s="43">
        <f t="shared" si="299"/>
        <v>0</v>
      </c>
      <c r="P946" s="38">
        <f t="shared" si="300"/>
        <v>0</v>
      </c>
      <c r="R946" s="37">
        <v>45177</v>
      </c>
      <c r="S946" s="104"/>
      <c r="T946" s="101"/>
      <c r="U946" s="100"/>
      <c r="V946" s="102"/>
      <c r="W946" s="100"/>
      <c r="X946" s="102"/>
      <c r="Z946" s="37">
        <v>45177</v>
      </c>
      <c r="AA946" s="3">
        <f t="shared" si="309"/>
        <v>101502.79000000001</v>
      </c>
      <c r="AB946" s="43">
        <f t="shared" si="318"/>
        <v>85487.739999999991</v>
      </c>
      <c r="AC946" s="3">
        <f t="shared" si="323"/>
        <v>16015.050000000003</v>
      </c>
      <c r="AD946" s="38">
        <f t="shared" si="313"/>
        <v>0.18733738896361074</v>
      </c>
      <c r="AE946" s="3">
        <f t="shared" si="330"/>
        <v>0</v>
      </c>
      <c r="AF946" s="38">
        <f t="shared" si="331"/>
        <v>0</v>
      </c>
    </row>
    <row r="947" spans="1:32" x14ac:dyDescent="0.45">
      <c r="A947" s="37">
        <v>45180</v>
      </c>
      <c r="B947" s="41">
        <v>69209.84</v>
      </c>
      <c r="C947" s="3">
        <v>55575.15</v>
      </c>
      <c r="D947" s="3">
        <v>54450.74</v>
      </c>
      <c r="E947" s="3">
        <f t="shared" si="305"/>
        <v>14759.099999999999</v>
      </c>
      <c r="F947" s="38">
        <f t="shared" si="306"/>
        <v>0.27105416749157119</v>
      </c>
      <c r="G947" s="41">
        <f t="shared" si="328"/>
        <v>109.47999999999593</v>
      </c>
      <c r="H947" s="38">
        <f t="shared" si="329"/>
        <v>1.5843622232936116E-3</v>
      </c>
      <c r="J947" s="37">
        <v>45180</v>
      </c>
      <c r="K947" s="41">
        <v>32467.18</v>
      </c>
      <c r="L947" s="58">
        <v>31037</v>
      </c>
      <c r="M947" s="43">
        <f t="shared" si="304"/>
        <v>1430.1800000000003</v>
      </c>
      <c r="N947" s="38">
        <f t="shared" si="312"/>
        <v>4.6079840190740073E-2</v>
      </c>
      <c r="O947" s="43">
        <f t="shared" si="299"/>
        <v>64.75</v>
      </c>
      <c r="P947" s="38">
        <f t="shared" si="300"/>
        <v>1.9983069171045642E-3</v>
      </c>
      <c r="R947" s="37">
        <v>45180</v>
      </c>
      <c r="S947" s="104"/>
      <c r="T947" s="101"/>
      <c r="U947" s="100"/>
      <c r="V947" s="102"/>
      <c r="W947" s="100"/>
      <c r="X947" s="102"/>
      <c r="Z947" s="37">
        <v>45180</v>
      </c>
      <c r="AA947" s="3">
        <f t="shared" si="309"/>
        <v>101677.01999999999</v>
      </c>
      <c r="AB947" s="43">
        <f t="shared" si="318"/>
        <v>85487.739999999991</v>
      </c>
      <c r="AC947" s="3">
        <f t="shared" si="323"/>
        <v>16189.279999999999</v>
      </c>
      <c r="AD947" s="38">
        <f t="shared" si="313"/>
        <v>0.18937545898394315</v>
      </c>
      <c r="AE947" s="3">
        <f t="shared" si="330"/>
        <v>174.22999999998137</v>
      </c>
      <c r="AF947" s="38">
        <f t="shared" si="331"/>
        <v>1.7165045414020419E-3</v>
      </c>
    </row>
    <row r="948" spans="1:32" x14ac:dyDescent="0.45">
      <c r="A948" s="37">
        <v>45181</v>
      </c>
      <c r="B948" s="41">
        <v>69141.5</v>
      </c>
      <c r="C948" s="3">
        <v>55575.15</v>
      </c>
      <c r="D948" s="3">
        <v>54450.74</v>
      </c>
      <c r="E948" s="3">
        <f t="shared" si="305"/>
        <v>14690.760000000002</v>
      </c>
      <c r="F948" s="38">
        <f t="shared" si="306"/>
        <v>0.2697990881299317</v>
      </c>
      <c r="G948" s="41">
        <f t="shared" si="328"/>
        <v>-68.339999999996508</v>
      </c>
      <c r="H948" s="38">
        <f t="shared" si="329"/>
        <v>-9.8743184495142522E-4</v>
      </c>
      <c r="J948" s="37">
        <v>45181</v>
      </c>
      <c r="K948" s="41">
        <v>32699.56</v>
      </c>
      <c r="L948" s="58">
        <v>31037</v>
      </c>
      <c r="M948" s="43">
        <f t="shared" si="304"/>
        <v>1662.5600000000013</v>
      </c>
      <c r="N948" s="38">
        <f t="shared" si="312"/>
        <v>5.3567032896220779E-2</v>
      </c>
      <c r="O948" s="43">
        <f t="shared" si="299"/>
        <v>232.38000000000102</v>
      </c>
      <c r="P948" s="38">
        <f t="shared" si="300"/>
        <v>7.1573817005357032E-3</v>
      </c>
      <c r="R948" s="37">
        <v>45181</v>
      </c>
      <c r="S948" s="104"/>
      <c r="T948" s="101"/>
      <c r="U948" s="100"/>
      <c r="V948" s="102"/>
      <c r="W948" s="100"/>
      <c r="X948" s="102"/>
      <c r="Z948" s="37">
        <v>45181</v>
      </c>
      <c r="AA948" s="3">
        <f t="shared" si="309"/>
        <v>101841.06</v>
      </c>
      <c r="AB948" s="43">
        <f t="shared" si="318"/>
        <v>85487.739999999991</v>
      </c>
      <c r="AC948" s="3">
        <f t="shared" si="323"/>
        <v>16353.320000000003</v>
      </c>
      <c r="AD948" s="38">
        <f t="shared" si="313"/>
        <v>0.19129433062565471</v>
      </c>
      <c r="AE948" s="3">
        <f t="shared" si="330"/>
        <v>164.04000000000815</v>
      </c>
      <c r="AF948" s="38">
        <f t="shared" si="331"/>
        <v>1.6133439001262406E-3</v>
      </c>
    </row>
    <row r="949" spans="1:32" x14ac:dyDescent="0.45">
      <c r="A949" s="37">
        <v>45182</v>
      </c>
      <c r="B949" s="41">
        <v>69141.5</v>
      </c>
      <c r="C949" s="3">
        <v>55575.15</v>
      </c>
      <c r="D949" s="3">
        <v>54450.74</v>
      </c>
      <c r="E949" s="3">
        <f t="shared" si="305"/>
        <v>14690.760000000002</v>
      </c>
      <c r="F949" s="38">
        <f t="shared" si="306"/>
        <v>0.2697990881299317</v>
      </c>
      <c r="G949" s="41">
        <f t="shared" si="328"/>
        <v>0</v>
      </c>
      <c r="H949" s="38">
        <f t="shared" si="329"/>
        <v>0</v>
      </c>
      <c r="J949" s="37">
        <v>45182</v>
      </c>
      <c r="K949" s="41">
        <v>32699.56</v>
      </c>
      <c r="L949" s="58">
        <v>31037</v>
      </c>
      <c r="M949" s="43">
        <f t="shared" si="304"/>
        <v>1662.5600000000013</v>
      </c>
      <c r="N949" s="38">
        <f t="shared" si="312"/>
        <v>5.3567032896220779E-2</v>
      </c>
      <c r="O949" s="43">
        <f t="shared" si="299"/>
        <v>0</v>
      </c>
      <c r="P949" s="38">
        <f t="shared" si="300"/>
        <v>0</v>
      </c>
      <c r="R949" s="37">
        <v>45182</v>
      </c>
      <c r="S949" s="104"/>
      <c r="T949" s="101"/>
      <c r="U949" s="100"/>
      <c r="V949" s="102"/>
      <c r="W949" s="100"/>
      <c r="X949" s="102"/>
      <c r="Z949" s="37">
        <v>45182</v>
      </c>
      <c r="AA949" s="3">
        <f t="shared" si="309"/>
        <v>101841.06</v>
      </c>
      <c r="AB949" s="43">
        <f t="shared" si="318"/>
        <v>85487.739999999991</v>
      </c>
      <c r="AC949" s="3">
        <f t="shared" si="323"/>
        <v>16353.320000000003</v>
      </c>
      <c r="AD949" s="38">
        <f t="shared" si="313"/>
        <v>0.19129433062565471</v>
      </c>
      <c r="AE949" s="3">
        <f t="shared" si="330"/>
        <v>0</v>
      </c>
      <c r="AF949" s="38">
        <f t="shared" si="331"/>
        <v>0</v>
      </c>
    </row>
    <row r="950" spans="1:32" x14ac:dyDescent="0.45">
      <c r="A950" s="37">
        <v>45183</v>
      </c>
      <c r="B950" s="41">
        <v>69141.5</v>
      </c>
      <c r="C950" s="3">
        <v>55575.15</v>
      </c>
      <c r="D950" s="3">
        <v>54450.74</v>
      </c>
      <c r="E950" s="3">
        <f t="shared" si="305"/>
        <v>14690.760000000002</v>
      </c>
      <c r="F950" s="38">
        <f t="shared" si="306"/>
        <v>0.2697990881299317</v>
      </c>
      <c r="G950" s="41">
        <f t="shared" si="328"/>
        <v>0</v>
      </c>
      <c r="H950" s="38">
        <f t="shared" si="329"/>
        <v>0</v>
      </c>
      <c r="J950" s="37">
        <v>45183</v>
      </c>
      <c r="K950" s="41">
        <v>32699.56</v>
      </c>
      <c r="L950" s="58">
        <v>31037</v>
      </c>
      <c r="M950" s="43">
        <f t="shared" si="304"/>
        <v>1662.5600000000013</v>
      </c>
      <c r="N950" s="38">
        <f t="shared" si="312"/>
        <v>5.3567032896220779E-2</v>
      </c>
      <c r="O950" s="43">
        <f t="shared" si="299"/>
        <v>0</v>
      </c>
      <c r="P950" s="38">
        <f t="shared" si="300"/>
        <v>0</v>
      </c>
      <c r="R950" s="37">
        <v>45183</v>
      </c>
      <c r="S950" s="104"/>
      <c r="T950" s="101"/>
      <c r="U950" s="100"/>
      <c r="V950" s="102"/>
      <c r="W950" s="100"/>
      <c r="X950" s="102"/>
      <c r="Z950" s="37">
        <v>45183</v>
      </c>
      <c r="AA950" s="3">
        <f t="shared" si="309"/>
        <v>101841.06</v>
      </c>
      <c r="AB950" s="43">
        <f t="shared" si="318"/>
        <v>85487.739999999991</v>
      </c>
      <c r="AC950" s="3">
        <f t="shared" si="323"/>
        <v>16353.320000000003</v>
      </c>
      <c r="AD950" s="38">
        <f t="shared" si="313"/>
        <v>0.19129433062565471</v>
      </c>
      <c r="AE950" s="3">
        <f t="shared" si="330"/>
        <v>0</v>
      </c>
      <c r="AF950" s="38">
        <f t="shared" si="331"/>
        <v>0</v>
      </c>
    </row>
    <row r="951" spans="1:32" x14ac:dyDescent="0.45">
      <c r="A951" s="37">
        <v>45184</v>
      </c>
      <c r="B951" s="41">
        <v>69141.5</v>
      </c>
      <c r="C951" s="3">
        <v>55575.15</v>
      </c>
      <c r="D951" s="3">
        <v>54450.74</v>
      </c>
      <c r="E951" s="3">
        <f t="shared" si="305"/>
        <v>14690.760000000002</v>
      </c>
      <c r="F951" s="38">
        <f t="shared" si="306"/>
        <v>0.2697990881299317</v>
      </c>
      <c r="G951" s="41">
        <f t="shared" si="328"/>
        <v>0</v>
      </c>
      <c r="H951" s="38">
        <f t="shared" si="329"/>
        <v>0</v>
      </c>
      <c r="J951" s="37">
        <v>45184</v>
      </c>
      <c r="K951" s="41">
        <v>32699.56</v>
      </c>
      <c r="L951" s="58">
        <v>31037</v>
      </c>
      <c r="M951" s="43">
        <f t="shared" si="304"/>
        <v>1662.5600000000013</v>
      </c>
      <c r="N951" s="38">
        <f t="shared" si="312"/>
        <v>5.3567032896220779E-2</v>
      </c>
      <c r="O951" s="43">
        <f t="shared" si="299"/>
        <v>0</v>
      </c>
      <c r="P951" s="38">
        <f t="shared" si="300"/>
        <v>0</v>
      </c>
      <c r="R951" s="37">
        <v>45184</v>
      </c>
      <c r="S951" s="104"/>
      <c r="T951" s="101"/>
      <c r="U951" s="100"/>
      <c r="V951" s="102"/>
      <c r="W951" s="100"/>
      <c r="X951" s="102"/>
      <c r="Z951" s="37">
        <v>45184</v>
      </c>
      <c r="AA951" s="3">
        <f t="shared" si="309"/>
        <v>101841.06</v>
      </c>
      <c r="AB951" s="43">
        <f t="shared" si="318"/>
        <v>85487.739999999991</v>
      </c>
      <c r="AC951" s="3">
        <f t="shared" si="323"/>
        <v>16353.320000000003</v>
      </c>
      <c r="AD951" s="38">
        <f t="shared" si="313"/>
        <v>0.19129433062565471</v>
      </c>
      <c r="AE951" s="3">
        <f t="shared" si="330"/>
        <v>0</v>
      </c>
      <c r="AF951" s="38">
        <f t="shared" si="331"/>
        <v>0</v>
      </c>
    </row>
    <row r="952" spans="1:32" x14ac:dyDescent="0.45">
      <c r="A952" s="37">
        <v>45187</v>
      </c>
      <c r="B952" s="41">
        <v>68503.149999999994</v>
      </c>
      <c r="C952" s="47">
        <f>C951+300</f>
        <v>55875.15</v>
      </c>
      <c r="D952" s="47">
        <f>D951+300</f>
        <v>54750.74</v>
      </c>
      <c r="E952" s="47">
        <f t="shared" si="305"/>
        <v>13752.409999999996</v>
      </c>
      <c r="F952" s="38">
        <f t="shared" si="306"/>
        <v>0.2511821758025552</v>
      </c>
      <c r="G952" s="49">
        <f>B952-B951-300</f>
        <v>-938.35000000000582</v>
      </c>
      <c r="H952" s="48">
        <f>(B952-300)/B951-1</f>
        <v>-1.357144406760058E-2</v>
      </c>
      <c r="J952" s="37">
        <v>45187</v>
      </c>
      <c r="K952" s="41">
        <v>32532.66</v>
      </c>
      <c r="L952" s="58">
        <v>31037</v>
      </c>
      <c r="M952" s="43">
        <f t="shared" si="304"/>
        <v>1495.6599999999999</v>
      </c>
      <c r="N952" s="38">
        <f t="shared" si="312"/>
        <v>4.8189580178496616E-2</v>
      </c>
      <c r="O952" s="43">
        <f t="shared" si="299"/>
        <v>-166.90000000000146</v>
      </c>
      <c r="P952" s="38">
        <f t="shared" si="300"/>
        <v>-5.1040442134390185E-3</v>
      </c>
      <c r="R952" s="37">
        <v>45187</v>
      </c>
      <c r="S952" s="104"/>
      <c r="T952" s="101"/>
      <c r="U952" s="100"/>
      <c r="V952" s="102"/>
      <c r="W952" s="100"/>
      <c r="X952" s="102"/>
      <c r="Z952" s="37">
        <v>45187</v>
      </c>
      <c r="AA952" s="3">
        <f t="shared" si="309"/>
        <v>101035.81</v>
      </c>
      <c r="AB952" s="91">
        <f t="shared" si="318"/>
        <v>85787.739999999991</v>
      </c>
      <c r="AC952" s="3">
        <f t="shared" si="323"/>
        <v>15248.069999999996</v>
      </c>
      <c r="AD952" s="38">
        <f t="shared" si="313"/>
        <v>0.17774183117541043</v>
      </c>
      <c r="AE952" s="47">
        <f>AA952-AA951-300</f>
        <v>-1105.25</v>
      </c>
      <c r="AF952" s="48">
        <f>(AA952-300)/AA951-1</f>
        <v>-1.0852695366682208E-2</v>
      </c>
    </row>
    <row r="953" spans="1:32" x14ac:dyDescent="0.45">
      <c r="A953" s="37">
        <v>45188</v>
      </c>
      <c r="B953" s="41">
        <v>66559.25</v>
      </c>
      <c r="C953" s="3">
        <v>55875.15</v>
      </c>
      <c r="D953" s="3">
        <v>54750.74</v>
      </c>
      <c r="E953" s="3">
        <f t="shared" si="305"/>
        <v>11808.510000000002</v>
      </c>
      <c r="F953" s="38">
        <f t="shared" si="306"/>
        <v>0.2156776328502592</v>
      </c>
      <c r="G953" s="41">
        <f t="shared" ref="G953:G961" si="332">B953-B952</f>
        <v>-1943.8999999999942</v>
      </c>
      <c r="H953" s="38">
        <f t="shared" ref="H953:H961" si="333">(B953)/B952-1</f>
        <v>-2.8376797271366216E-2</v>
      </c>
      <c r="J953" s="37">
        <v>45188</v>
      </c>
      <c r="K953" s="41">
        <v>31806.54</v>
      </c>
      <c r="L953" s="58">
        <v>31037</v>
      </c>
      <c r="M953" s="43">
        <f t="shared" si="304"/>
        <v>769.54000000000087</v>
      </c>
      <c r="N953" s="38">
        <f t="shared" si="312"/>
        <v>2.4794277797467457E-2</v>
      </c>
      <c r="O953" s="43">
        <f t="shared" ref="O953:O1016" si="334">K953-K952</f>
        <v>-726.11999999999898</v>
      </c>
      <c r="P953" s="38">
        <f t="shared" ref="P953:P1016" si="335">K953/K952-1</f>
        <v>-2.2319724240194239E-2</v>
      </c>
      <c r="R953" s="37">
        <v>45188</v>
      </c>
      <c r="S953" s="104"/>
      <c r="T953" s="101"/>
      <c r="U953" s="100"/>
      <c r="V953" s="102"/>
      <c r="W953" s="100"/>
      <c r="X953" s="102"/>
      <c r="Z953" s="37">
        <v>45188</v>
      </c>
      <c r="AA953" s="3">
        <f t="shared" si="309"/>
        <v>98365.790000000008</v>
      </c>
      <c r="AB953" s="43">
        <f t="shared" ref="AB953:AB984" si="336">D953+L953</f>
        <v>85787.739999999991</v>
      </c>
      <c r="AC953" s="3">
        <f t="shared" si="323"/>
        <v>12578.050000000003</v>
      </c>
      <c r="AD953" s="38">
        <f t="shared" si="313"/>
        <v>0.14661826969681235</v>
      </c>
      <c r="AE953" s="3">
        <f t="shared" ref="AE953:AE961" si="337">AA953-AA952</f>
        <v>-2670.0199999999895</v>
      </c>
      <c r="AF953" s="38">
        <f t="shared" ref="AF953:AF961" si="338">(AA953)/AA952-1</f>
        <v>-2.642647196078296E-2</v>
      </c>
    </row>
    <row r="954" spans="1:32" x14ac:dyDescent="0.45">
      <c r="A954" s="37">
        <v>45189</v>
      </c>
      <c r="B954" s="41">
        <v>66559.25</v>
      </c>
      <c r="C954" s="3">
        <v>55875.15</v>
      </c>
      <c r="D954" s="3">
        <v>54750.74</v>
      </c>
      <c r="E954" s="3">
        <f t="shared" si="305"/>
        <v>11808.510000000002</v>
      </c>
      <c r="F954" s="38">
        <f t="shared" si="306"/>
        <v>0.2156776328502592</v>
      </c>
      <c r="G954" s="41">
        <f t="shared" si="332"/>
        <v>0</v>
      </c>
      <c r="H954" s="38">
        <f t="shared" si="333"/>
        <v>0</v>
      </c>
      <c r="J954" s="37">
        <v>45189</v>
      </c>
      <c r="K954" s="41">
        <v>31806.54</v>
      </c>
      <c r="L954" s="58">
        <v>31037</v>
      </c>
      <c r="M954" s="43">
        <f t="shared" si="304"/>
        <v>769.54000000000087</v>
      </c>
      <c r="N954" s="38">
        <f t="shared" si="312"/>
        <v>2.4794277797467457E-2</v>
      </c>
      <c r="O954" s="43">
        <f t="shared" si="334"/>
        <v>0</v>
      </c>
      <c r="P954" s="38">
        <f t="shared" si="335"/>
        <v>0</v>
      </c>
      <c r="R954" s="37">
        <v>45189</v>
      </c>
      <c r="S954" s="104"/>
      <c r="T954" s="101"/>
      <c r="U954" s="100"/>
      <c r="V954" s="102"/>
      <c r="W954" s="100"/>
      <c r="X954" s="102"/>
      <c r="Z954" s="37">
        <v>45189</v>
      </c>
      <c r="AA954" s="3">
        <f t="shared" si="309"/>
        <v>98365.790000000008</v>
      </c>
      <c r="AB954" s="43">
        <f t="shared" si="336"/>
        <v>85787.739999999991</v>
      </c>
      <c r="AC954" s="3">
        <f t="shared" si="323"/>
        <v>12578.050000000003</v>
      </c>
      <c r="AD954" s="38">
        <f t="shared" si="313"/>
        <v>0.14661826969681235</v>
      </c>
      <c r="AE954" s="3">
        <f t="shared" si="337"/>
        <v>0</v>
      </c>
      <c r="AF954" s="38">
        <f t="shared" si="338"/>
        <v>0</v>
      </c>
    </row>
    <row r="955" spans="1:32" x14ac:dyDescent="0.45">
      <c r="A955" s="37">
        <v>45190</v>
      </c>
      <c r="B955" s="41">
        <v>66559.25</v>
      </c>
      <c r="C955" s="3">
        <v>55875.15</v>
      </c>
      <c r="D955" s="3">
        <v>54750.74</v>
      </c>
      <c r="E955" s="3">
        <f t="shared" si="305"/>
        <v>11808.510000000002</v>
      </c>
      <c r="F955" s="38">
        <f t="shared" si="306"/>
        <v>0.2156776328502592</v>
      </c>
      <c r="G955" s="41">
        <f t="shared" si="332"/>
        <v>0</v>
      </c>
      <c r="H955" s="38">
        <f t="shared" si="333"/>
        <v>0</v>
      </c>
      <c r="J955" s="37">
        <v>45190</v>
      </c>
      <c r="K955" s="41">
        <v>31806.54</v>
      </c>
      <c r="L955" s="58">
        <v>31037</v>
      </c>
      <c r="M955" s="43">
        <f t="shared" si="304"/>
        <v>769.54000000000087</v>
      </c>
      <c r="N955" s="38">
        <f t="shared" si="312"/>
        <v>2.4794277797467457E-2</v>
      </c>
      <c r="O955" s="43">
        <f t="shared" si="334"/>
        <v>0</v>
      </c>
      <c r="P955" s="38">
        <f t="shared" si="335"/>
        <v>0</v>
      </c>
      <c r="R955" s="37">
        <v>45190</v>
      </c>
      <c r="S955" s="104"/>
      <c r="T955" s="101"/>
      <c r="U955" s="100"/>
      <c r="V955" s="102"/>
      <c r="W955" s="100"/>
      <c r="X955" s="102"/>
      <c r="Z955" s="37">
        <v>45190</v>
      </c>
      <c r="AA955" s="3">
        <f t="shared" si="309"/>
        <v>98365.790000000008</v>
      </c>
      <c r="AB955" s="43">
        <f t="shared" si="336"/>
        <v>85787.739999999991</v>
      </c>
      <c r="AC955" s="3">
        <f t="shared" si="323"/>
        <v>12578.050000000003</v>
      </c>
      <c r="AD955" s="38">
        <f t="shared" si="313"/>
        <v>0.14661826969681235</v>
      </c>
      <c r="AE955" s="3">
        <f t="shared" si="337"/>
        <v>0</v>
      </c>
      <c r="AF955" s="38">
        <f t="shared" si="338"/>
        <v>0</v>
      </c>
    </row>
    <row r="956" spans="1:32" x14ac:dyDescent="0.45">
      <c r="A956" s="37">
        <v>45191</v>
      </c>
      <c r="B956" s="41">
        <v>66405.11</v>
      </c>
      <c r="C956" s="3">
        <v>55875.15</v>
      </c>
      <c r="D956" s="3">
        <v>54750.74</v>
      </c>
      <c r="E956" s="3">
        <f t="shared" si="305"/>
        <v>11654.370000000003</v>
      </c>
      <c r="F956" s="38">
        <f t="shared" si="306"/>
        <v>0.21286232843610886</v>
      </c>
      <c r="G956" s="41">
        <f t="shared" si="332"/>
        <v>-154.13999999999942</v>
      </c>
      <c r="H956" s="38">
        <f t="shared" si="333"/>
        <v>-2.3158313833163691E-3</v>
      </c>
      <c r="J956" s="37">
        <v>45191</v>
      </c>
      <c r="K956" s="41">
        <v>31818.94</v>
      </c>
      <c r="L956" s="58">
        <v>31037</v>
      </c>
      <c r="M956" s="43">
        <f t="shared" si="304"/>
        <v>781.93999999999869</v>
      </c>
      <c r="N956" s="38">
        <f t="shared" si="312"/>
        <v>2.5193800947256539E-2</v>
      </c>
      <c r="O956" s="43">
        <f t="shared" si="334"/>
        <v>12.399999999997817</v>
      </c>
      <c r="P956" s="38">
        <f t="shared" si="335"/>
        <v>3.8985692879500711E-4</v>
      </c>
      <c r="R956" s="37">
        <v>45191</v>
      </c>
      <c r="S956" s="104"/>
      <c r="T956" s="101"/>
      <c r="U956" s="100"/>
      <c r="V956" s="102"/>
      <c r="W956" s="100"/>
      <c r="X956" s="102"/>
      <c r="Z956" s="37">
        <v>45191</v>
      </c>
      <c r="AA956" s="3">
        <f t="shared" si="309"/>
        <v>98224.05</v>
      </c>
      <c r="AB956" s="43">
        <f t="shared" si="336"/>
        <v>85787.739999999991</v>
      </c>
      <c r="AC956" s="3">
        <f t="shared" si="323"/>
        <v>12436.310000000001</v>
      </c>
      <c r="AD956" s="38">
        <f t="shared" si="313"/>
        <v>0.14496605225874948</v>
      </c>
      <c r="AE956" s="3">
        <f t="shared" si="337"/>
        <v>-141.74000000000524</v>
      </c>
      <c r="AF956" s="38">
        <f t="shared" si="338"/>
        <v>-1.440948118243246E-3</v>
      </c>
    </row>
    <row r="957" spans="1:32" x14ac:dyDescent="0.45">
      <c r="A957" s="37">
        <v>45194</v>
      </c>
      <c r="B957" s="41">
        <v>66542.559999999998</v>
      </c>
      <c r="C957" s="3">
        <v>55875.15</v>
      </c>
      <c r="D957" s="3">
        <v>54750.74</v>
      </c>
      <c r="E957" s="3">
        <f t="shared" si="305"/>
        <v>11791.82</v>
      </c>
      <c r="F957" s="38">
        <f t="shared" si="306"/>
        <v>0.21537279678776944</v>
      </c>
      <c r="G957" s="41">
        <f t="shared" si="332"/>
        <v>137.44999999999709</v>
      </c>
      <c r="H957" s="38">
        <f t="shared" si="333"/>
        <v>2.0698708277118172E-3</v>
      </c>
      <c r="J957" s="37">
        <v>45194</v>
      </c>
      <c r="K957" s="41">
        <v>31750.55</v>
      </c>
      <c r="L957" s="58">
        <v>31037</v>
      </c>
      <c r="M957" s="43">
        <f t="shared" si="304"/>
        <v>713.54999999999927</v>
      </c>
      <c r="N957" s="38">
        <f t="shared" si="312"/>
        <v>2.2990301897734877E-2</v>
      </c>
      <c r="O957" s="43">
        <f t="shared" si="334"/>
        <v>-68.389999999999418</v>
      </c>
      <c r="P957" s="38">
        <f t="shared" si="335"/>
        <v>-2.1493487840889003E-3</v>
      </c>
      <c r="R957" s="37">
        <v>45194</v>
      </c>
      <c r="S957" s="104"/>
      <c r="T957" s="101"/>
      <c r="U957" s="100"/>
      <c r="V957" s="102"/>
      <c r="W957" s="100"/>
      <c r="X957" s="102"/>
      <c r="Z957" s="37">
        <v>45194</v>
      </c>
      <c r="AA957" s="3">
        <f t="shared" si="309"/>
        <v>98293.11</v>
      </c>
      <c r="AB957" s="43">
        <f t="shared" si="336"/>
        <v>85787.739999999991</v>
      </c>
      <c r="AC957" s="3">
        <f t="shared" si="323"/>
        <v>12505.369999999999</v>
      </c>
      <c r="AD957" s="38">
        <f t="shared" si="313"/>
        <v>0.14577106239189908</v>
      </c>
      <c r="AE957" s="3">
        <f t="shared" si="337"/>
        <v>69.059999999997672</v>
      </c>
      <c r="AF957" s="38">
        <f t="shared" si="338"/>
        <v>7.0308646405847774E-4</v>
      </c>
    </row>
    <row r="958" spans="1:32" x14ac:dyDescent="0.45">
      <c r="A958" s="37">
        <v>45195</v>
      </c>
      <c r="B958" s="41">
        <v>65860.86</v>
      </c>
      <c r="C958" s="3">
        <v>55875.15</v>
      </c>
      <c r="D958" s="3">
        <v>54750.74</v>
      </c>
      <c r="E958" s="3">
        <f t="shared" si="305"/>
        <v>11110.120000000003</v>
      </c>
      <c r="F958" s="38">
        <f t="shared" si="306"/>
        <v>0.2029218235223853</v>
      </c>
      <c r="G958" s="41">
        <f t="shared" si="332"/>
        <v>-681.69999999999709</v>
      </c>
      <c r="H958" s="38">
        <f t="shared" si="333"/>
        <v>-1.0244571293920757E-2</v>
      </c>
      <c r="J958" s="37">
        <v>45195</v>
      </c>
      <c r="K958" s="41">
        <v>31536.41</v>
      </c>
      <c r="L958" s="58">
        <v>31037</v>
      </c>
      <c r="M958" s="43">
        <f t="shared" si="304"/>
        <v>499.40999999999985</v>
      </c>
      <c r="N958" s="38">
        <f t="shared" si="312"/>
        <v>1.6090794857750446E-2</v>
      </c>
      <c r="O958" s="43">
        <f t="shared" si="334"/>
        <v>-214.13999999999942</v>
      </c>
      <c r="P958" s="38">
        <f t="shared" si="335"/>
        <v>-6.7444500961399978E-3</v>
      </c>
      <c r="R958" s="37">
        <v>45195</v>
      </c>
      <c r="S958" s="104"/>
      <c r="T958" s="101"/>
      <c r="U958" s="100"/>
      <c r="V958" s="102"/>
      <c r="W958" s="100"/>
      <c r="X958" s="102"/>
      <c r="Z958" s="37">
        <v>45195</v>
      </c>
      <c r="AA958" s="3">
        <f t="shared" si="309"/>
        <v>97397.27</v>
      </c>
      <c r="AB958" s="43">
        <f t="shared" si="336"/>
        <v>85787.739999999991</v>
      </c>
      <c r="AC958" s="3">
        <f t="shared" si="323"/>
        <v>11609.530000000002</v>
      </c>
      <c r="AD958" s="38">
        <f t="shared" si="313"/>
        <v>0.13532854461488331</v>
      </c>
      <c r="AE958" s="3">
        <f t="shared" si="337"/>
        <v>-895.83999999999651</v>
      </c>
      <c r="AF958" s="38">
        <f t="shared" si="338"/>
        <v>-9.1139653633911522E-3</v>
      </c>
    </row>
    <row r="959" spans="1:32" x14ac:dyDescent="0.45">
      <c r="A959" s="37">
        <v>45196</v>
      </c>
      <c r="B959" s="41">
        <v>66525.399999999994</v>
      </c>
      <c r="C959" s="3">
        <v>55875.15</v>
      </c>
      <c r="D959" s="3">
        <v>54750.74</v>
      </c>
      <c r="E959" s="3">
        <f t="shared" si="305"/>
        <v>11774.659999999996</v>
      </c>
      <c r="F959" s="38">
        <f t="shared" si="306"/>
        <v>0.21505937636641992</v>
      </c>
      <c r="G959" s="41">
        <f t="shared" si="332"/>
        <v>664.5399999999936</v>
      </c>
      <c r="H959" s="38">
        <f t="shared" si="333"/>
        <v>1.0090059558894193E-2</v>
      </c>
      <c r="J959" s="37">
        <v>45196</v>
      </c>
      <c r="K959" s="41">
        <v>31615.21</v>
      </c>
      <c r="L959" s="58">
        <v>31037</v>
      </c>
      <c r="M959" s="43">
        <f t="shared" si="304"/>
        <v>578.20999999999913</v>
      </c>
      <c r="N959" s="38">
        <f t="shared" si="312"/>
        <v>1.8629700035441621E-2</v>
      </c>
      <c r="O959" s="43">
        <f t="shared" si="334"/>
        <v>78.799999999999272</v>
      </c>
      <c r="P959" s="38">
        <f t="shared" si="335"/>
        <v>2.4986991226965127E-3</v>
      </c>
      <c r="R959" s="37">
        <v>45196</v>
      </c>
      <c r="S959" s="104"/>
      <c r="T959" s="101"/>
      <c r="U959" s="100"/>
      <c r="V959" s="102"/>
      <c r="W959" s="100"/>
      <c r="X959" s="102"/>
      <c r="Z959" s="37">
        <v>45196</v>
      </c>
      <c r="AA959" s="3">
        <f t="shared" si="309"/>
        <v>98140.609999999986</v>
      </c>
      <c r="AB959" s="43">
        <f t="shared" si="336"/>
        <v>85787.739999999991</v>
      </c>
      <c r="AC959" s="3">
        <f t="shared" si="323"/>
        <v>12352.869999999995</v>
      </c>
      <c r="AD959" s="38">
        <f t="shared" si="313"/>
        <v>0.14399341910627328</v>
      </c>
      <c r="AE959" s="3">
        <f t="shared" si="337"/>
        <v>743.33999999998196</v>
      </c>
      <c r="AF959" s="38">
        <f t="shared" si="338"/>
        <v>7.6320414319619445E-3</v>
      </c>
    </row>
    <row r="960" spans="1:32" x14ac:dyDescent="0.45">
      <c r="A960" s="37">
        <v>45197</v>
      </c>
      <c r="B960" s="41">
        <v>66525.399999999994</v>
      </c>
      <c r="C960" s="3">
        <v>55875.15</v>
      </c>
      <c r="D960" s="3">
        <v>54750.74</v>
      </c>
      <c r="E960" s="3">
        <f t="shared" si="305"/>
        <v>11774.659999999996</v>
      </c>
      <c r="F960" s="38">
        <f t="shared" si="306"/>
        <v>0.21505937636641992</v>
      </c>
      <c r="G960" s="41">
        <f t="shared" si="332"/>
        <v>0</v>
      </c>
      <c r="H960" s="38">
        <f t="shared" si="333"/>
        <v>0</v>
      </c>
      <c r="J960" s="37">
        <v>45197</v>
      </c>
      <c r="K960" s="41">
        <v>31615.21</v>
      </c>
      <c r="L960" s="58">
        <v>31037</v>
      </c>
      <c r="M960" s="43">
        <f t="shared" si="304"/>
        <v>578.20999999999913</v>
      </c>
      <c r="N960" s="38">
        <f t="shared" si="312"/>
        <v>1.8629700035441621E-2</v>
      </c>
      <c r="O960" s="43">
        <f t="shared" si="334"/>
        <v>0</v>
      </c>
      <c r="P960" s="38">
        <f t="shared" si="335"/>
        <v>0</v>
      </c>
      <c r="R960" s="37">
        <v>45197</v>
      </c>
      <c r="S960" s="104"/>
      <c r="T960" s="101"/>
      <c r="U960" s="100"/>
      <c r="V960" s="102"/>
      <c r="W960" s="100"/>
      <c r="X960" s="102"/>
      <c r="Z960" s="37">
        <v>45197</v>
      </c>
      <c r="AA960" s="3">
        <f t="shared" si="309"/>
        <v>98140.609999999986</v>
      </c>
      <c r="AB960" s="43">
        <f t="shared" si="336"/>
        <v>85787.739999999991</v>
      </c>
      <c r="AC960" s="3">
        <f t="shared" si="323"/>
        <v>12352.869999999995</v>
      </c>
      <c r="AD960" s="38">
        <f t="shared" si="313"/>
        <v>0.14399341910627328</v>
      </c>
      <c r="AE960" s="3">
        <f t="shared" si="337"/>
        <v>0</v>
      </c>
      <c r="AF960" s="38">
        <f t="shared" si="338"/>
        <v>0</v>
      </c>
    </row>
    <row r="961" spans="1:32" x14ac:dyDescent="0.45">
      <c r="A961" s="37">
        <v>45198</v>
      </c>
      <c r="B961" s="41">
        <v>66525.399999999994</v>
      </c>
      <c r="C961" s="3">
        <v>55875.15</v>
      </c>
      <c r="D961" s="3">
        <v>54750.74</v>
      </c>
      <c r="E961" s="3">
        <f t="shared" si="305"/>
        <v>11774.659999999996</v>
      </c>
      <c r="F961" s="38">
        <f t="shared" si="306"/>
        <v>0.21505937636641992</v>
      </c>
      <c r="G961" s="41">
        <f t="shared" si="332"/>
        <v>0</v>
      </c>
      <c r="H961" s="38">
        <f t="shared" si="333"/>
        <v>0</v>
      </c>
      <c r="J961" s="37">
        <v>45198</v>
      </c>
      <c r="K961" s="41">
        <v>31615.21</v>
      </c>
      <c r="L961" s="58">
        <v>31037</v>
      </c>
      <c r="M961" s="43">
        <f t="shared" ref="M961:M1024" si="339">K961-L961</f>
        <v>578.20999999999913</v>
      </c>
      <c r="N961" s="38">
        <f t="shared" si="312"/>
        <v>1.8629700035441621E-2</v>
      </c>
      <c r="O961" s="43">
        <f t="shared" si="334"/>
        <v>0</v>
      </c>
      <c r="P961" s="38">
        <f t="shared" si="335"/>
        <v>0</v>
      </c>
      <c r="R961" s="37">
        <v>45198</v>
      </c>
      <c r="S961" s="104"/>
      <c r="T961" s="101"/>
      <c r="U961" s="100"/>
      <c r="V961" s="102"/>
      <c r="W961" s="100"/>
      <c r="X961" s="102"/>
      <c r="Z961" s="37">
        <v>45198</v>
      </c>
      <c r="AA961" s="3">
        <f t="shared" si="309"/>
        <v>98140.609999999986</v>
      </c>
      <c r="AB961" s="43">
        <f t="shared" si="336"/>
        <v>85787.739999999991</v>
      </c>
      <c r="AC961" s="3">
        <f t="shared" si="323"/>
        <v>12352.869999999995</v>
      </c>
      <c r="AD961" s="38">
        <f t="shared" si="313"/>
        <v>0.14399341910627328</v>
      </c>
      <c r="AE961" s="3">
        <f t="shared" si="337"/>
        <v>0</v>
      </c>
      <c r="AF961" s="38">
        <f t="shared" si="338"/>
        <v>0</v>
      </c>
    </row>
    <row r="962" spans="1:32" x14ac:dyDescent="0.45">
      <c r="A962" s="37">
        <v>45201</v>
      </c>
      <c r="B962" s="41">
        <v>67362.720000000001</v>
      </c>
      <c r="C962" s="47">
        <f>C961+300</f>
        <v>56175.15</v>
      </c>
      <c r="D962" s="47">
        <f>D961+300</f>
        <v>55050.74</v>
      </c>
      <c r="E962" s="47">
        <f t="shared" si="305"/>
        <v>12311.980000000003</v>
      </c>
      <c r="F962" s="38">
        <f t="shared" si="306"/>
        <v>0.22364785650474461</v>
      </c>
      <c r="G962" s="49">
        <f>B962-B961-300</f>
        <v>537.32000000000698</v>
      </c>
      <c r="H962" s="48">
        <f>(B962-300)/B961-1</f>
        <v>8.0769149828487929E-3</v>
      </c>
      <c r="J962" s="37">
        <v>45201</v>
      </c>
      <c r="K962" s="41">
        <v>31419.13</v>
      </c>
      <c r="L962" s="58">
        <v>31037</v>
      </c>
      <c r="M962" s="43">
        <f t="shared" si="339"/>
        <v>382.13000000000102</v>
      </c>
      <c r="N962" s="38">
        <f t="shared" si="312"/>
        <v>1.2312079131359344E-2</v>
      </c>
      <c r="O962" s="43">
        <f t="shared" si="334"/>
        <v>-196.07999999999811</v>
      </c>
      <c r="P962" s="38">
        <f t="shared" si="335"/>
        <v>-6.2020780504067341E-3</v>
      </c>
      <c r="R962" s="37">
        <v>45201</v>
      </c>
      <c r="S962" s="104"/>
      <c r="T962" s="101"/>
      <c r="U962" s="100"/>
      <c r="V962" s="102"/>
      <c r="W962" s="100"/>
      <c r="X962" s="102"/>
      <c r="Z962" s="37">
        <v>45201</v>
      </c>
      <c r="AA962" s="3">
        <f t="shared" si="309"/>
        <v>98781.85</v>
      </c>
      <c r="AB962" s="91">
        <f t="shared" si="336"/>
        <v>86087.739999999991</v>
      </c>
      <c r="AC962" s="3">
        <f t="shared" si="323"/>
        <v>12694.110000000004</v>
      </c>
      <c r="AD962" s="38">
        <f t="shared" si="313"/>
        <v>0.14745549133941749</v>
      </c>
      <c r="AE962" s="47">
        <f>AA962-AA961-300</f>
        <v>341.24000000001979</v>
      </c>
      <c r="AF962" s="48">
        <f>(AA962-300)/AA961-1</f>
        <v>3.4770519563718238E-3</v>
      </c>
    </row>
    <row r="963" spans="1:32" x14ac:dyDescent="0.45">
      <c r="A963" s="37">
        <v>45202</v>
      </c>
      <c r="B963" s="41">
        <v>67362.720000000001</v>
      </c>
      <c r="C963" s="3">
        <v>56175.15</v>
      </c>
      <c r="D963" s="3">
        <v>55050.74</v>
      </c>
      <c r="E963" s="3">
        <f t="shared" si="305"/>
        <v>12311.980000000003</v>
      </c>
      <c r="F963" s="38">
        <f t="shared" si="306"/>
        <v>0.22364785650474461</v>
      </c>
      <c r="G963" s="41">
        <f t="shared" ref="G963:G973" si="340">B963-B962</f>
        <v>0</v>
      </c>
      <c r="H963" s="38">
        <f t="shared" ref="H963:H973" si="341">(B963)/B962-1</f>
        <v>0</v>
      </c>
      <c r="J963" s="37">
        <v>45202</v>
      </c>
      <c r="K963" s="41">
        <v>31419.13</v>
      </c>
      <c r="L963" s="58">
        <v>31037</v>
      </c>
      <c r="M963" s="43">
        <f t="shared" si="339"/>
        <v>382.13000000000102</v>
      </c>
      <c r="N963" s="38">
        <f t="shared" si="312"/>
        <v>1.2312079131359344E-2</v>
      </c>
      <c r="O963" s="43">
        <f t="shared" si="334"/>
        <v>0</v>
      </c>
      <c r="P963" s="38">
        <f t="shared" si="335"/>
        <v>0</v>
      </c>
      <c r="R963" s="37">
        <v>45202</v>
      </c>
      <c r="S963" s="104"/>
      <c r="T963" s="101"/>
      <c r="U963" s="100"/>
      <c r="V963" s="102"/>
      <c r="W963" s="100"/>
      <c r="X963" s="102"/>
      <c r="Z963" s="37">
        <v>45202</v>
      </c>
      <c r="AA963" s="3">
        <f t="shared" si="309"/>
        <v>98781.85</v>
      </c>
      <c r="AB963" s="43">
        <f t="shared" si="336"/>
        <v>86087.739999999991</v>
      </c>
      <c r="AC963" s="3">
        <f t="shared" si="323"/>
        <v>12694.110000000004</v>
      </c>
      <c r="AD963" s="38">
        <f t="shared" si="313"/>
        <v>0.14745549133941749</v>
      </c>
      <c r="AE963" s="3">
        <f t="shared" ref="AE963:AE973" si="342">AA963-AA962</f>
        <v>0</v>
      </c>
      <c r="AF963" s="38">
        <f t="shared" ref="AF963:AF973" si="343">(AA963)/AA962-1</f>
        <v>0</v>
      </c>
    </row>
    <row r="964" spans="1:32" x14ac:dyDescent="0.45">
      <c r="A964" s="37">
        <v>45203</v>
      </c>
      <c r="B964" s="41">
        <v>67362.720000000001</v>
      </c>
      <c r="C964" s="3">
        <v>56175.15</v>
      </c>
      <c r="D964" s="3">
        <v>55050.74</v>
      </c>
      <c r="E964" s="3">
        <f t="shared" ref="E964:E1027" si="344">B964-D964</f>
        <v>12311.980000000003</v>
      </c>
      <c r="F964" s="38">
        <f t="shared" ref="F964:F1006" si="345">B964/D964-1</f>
        <v>0.22364785650474461</v>
      </c>
      <c r="G964" s="41">
        <f t="shared" si="340"/>
        <v>0</v>
      </c>
      <c r="H964" s="38">
        <f t="shared" si="341"/>
        <v>0</v>
      </c>
      <c r="J964" s="37">
        <v>45203</v>
      </c>
      <c r="K964" s="41">
        <v>31419.13</v>
      </c>
      <c r="L964" s="58">
        <v>31037</v>
      </c>
      <c r="M964" s="43">
        <f t="shared" si="339"/>
        <v>382.13000000000102</v>
      </c>
      <c r="N964" s="38">
        <f t="shared" si="312"/>
        <v>1.2312079131359344E-2</v>
      </c>
      <c r="O964" s="43">
        <f t="shared" si="334"/>
        <v>0</v>
      </c>
      <c r="P964" s="38">
        <f t="shared" si="335"/>
        <v>0</v>
      </c>
      <c r="R964" s="37">
        <v>45203</v>
      </c>
      <c r="S964" s="104"/>
      <c r="T964" s="101"/>
      <c r="U964" s="100"/>
      <c r="V964" s="102"/>
      <c r="W964" s="100"/>
      <c r="X964" s="102"/>
      <c r="Z964" s="37">
        <v>45203</v>
      </c>
      <c r="AA964" s="3">
        <f t="shared" ref="AA964:AA1018" si="346">B964+K964</f>
        <v>98781.85</v>
      </c>
      <c r="AB964" s="43">
        <f t="shared" si="336"/>
        <v>86087.739999999991</v>
      </c>
      <c r="AC964" s="3">
        <f t="shared" si="323"/>
        <v>12694.110000000004</v>
      </c>
      <c r="AD964" s="38">
        <f t="shared" si="313"/>
        <v>0.14745549133941749</v>
      </c>
      <c r="AE964" s="3">
        <f t="shared" si="342"/>
        <v>0</v>
      </c>
      <c r="AF964" s="38">
        <f t="shared" si="343"/>
        <v>0</v>
      </c>
    </row>
    <row r="965" spans="1:32" x14ac:dyDescent="0.45">
      <c r="A965" s="37">
        <v>45204</v>
      </c>
      <c r="B965" s="41">
        <v>67362.720000000001</v>
      </c>
      <c r="C965" s="3">
        <v>56175.15</v>
      </c>
      <c r="D965" s="3">
        <v>55050.74</v>
      </c>
      <c r="E965" s="3">
        <f t="shared" si="344"/>
        <v>12311.980000000003</v>
      </c>
      <c r="F965" s="38">
        <f t="shared" si="345"/>
        <v>0.22364785650474461</v>
      </c>
      <c r="G965" s="41">
        <f t="shared" si="340"/>
        <v>0</v>
      </c>
      <c r="H965" s="38">
        <f t="shared" si="341"/>
        <v>0</v>
      </c>
      <c r="J965" s="37">
        <v>45204</v>
      </c>
      <c r="K965" s="41">
        <v>31419.13</v>
      </c>
      <c r="L965" s="58">
        <v>31037</v>
      </c>
      <c r="M965" s="43">
        <f t="shared" si="339"/>
        <v>382.13000000000102</v>
      </c>
      <c r="N965" s="38">
        <f t="shared" ref="N965:N1027" si="347">K965/L965-1</f>
        <v>1.2312079131359344E-2</v>
      </c>
      <c r="O965" s="43">
        <f t="shared" si="334"/>
        <v>0</v>
      </c>
      <c r="P965" s="38">
        <f t="shared" si="335"/>
        <v>0</v>
      </c>
      <c r="R965" s="37">
        <v>45204</v>
      </c>
      <c r="S965" s="104"/>
      <c r="T965" s="101"/>
      <c r="U965" s="100"/>
      <c r="V965" s="102"/>
      <c r="W965" s="100"/>
      <c r="X965" s="102"/>
      <c r="Z965" s="37">
        <v>45204</v>
      </c>
      <c r="AA965" s="3">
        <f t="shared" si="346"/>
        <v>98781.85</v>
      </c>
      <c r="AB965" s="43">
        <f t="shared" si="336"/>
        <v>86087.739999999991</v>
      </c>
      <c r="AC965" s="3">
        <f t="shared" si="323"/>
        <v>12694.110000000004</v>
      </c>
      <c r="AD965" s="38">
        <f t="shared" ref="AD965:AD1026" si="348">(AA965)/(AB965)-1</f>
        <v>0.14745549133941749</v>
      </c>
      <c r="AE965" s="3">
        <f t="shared" si="342"/>
        <v>0</v>
      </c>
      <c r="AF965" s="38">
        <f t="shared" si="343"/>
        <v>0</v>
      </c>
    </row>
    <row r="966" spans="1:32" x14ac:dyDescent="0.45">
      <c r="A966" s="37">
        <v>45205</v>
      </c>
      <c r="B966" s="41">
        <v>67362.720000000001</v>
      </c>
      <c r="C966" s="3">
        <v>56175.15</v>
      </c>
      <c r="D966" s="3">
        <v>55050.74</v>
      </c>
      <c r="E966" s="3">
        <f t="shared" si="344"/>
        <v>12311.980000000003</v>
      </c>
      <c r="F966" s="38">
        <f t="shared" si="345"/>
        <v>0.22364785650474461</v>
      </c>
      <c r="G966" s="41">
        <f t="shared" si="340"/>
        <v>0</v>
      </c>
      <c r="H966" s="38">
        <f t="shared" si="341"/>
        <v>0</v>
      </c>
      <c r="J966" s="37">
        <v>45205</v>
      </c>
      <c r="K966" s="41">
        <v>31419.13</v>
      </c>
      <c r="L966" s="58">
        <v>31037</v>
      </c>
      <c r="M966" s="43">
        <f t="shared" si="339"/>
        <v>382.13000000000102</v>
      </c>
      <c r="N966" s="38">
        <f t="shared" si="347"/>
        <v>1.2312079131359344E-2</v>
      </c>
      <c r="O966" s="43">
        <f t="shared" si="334"/>
        <v>0</v>
      </c>
      <c r="P966" s="38">
        <f t="shared" si="335"/>
        <v>0</v>
      </c>
      <c r="R966" s="37">
        <v>45205</v>
      </c>
      <c r="S966" s="104"/>
      <c r="T966" s="101"/>
      <c r="U966" s="100"/>
      <c r="V966" s="102"/>
      <c r="W966" s="100"/>
      <c r="X966" s="102"/>
      <c r="Z966" s="37">
        <v>45205</v>
      </c>
      <c r="AA966" s="3">
        <f t="shared" si="346"/>
        <v>98781.85</v>
      </c>
      <c r="AB966" s="43">
        <f t="shared" si="336"/>
        <v>86087.739999999991</v>
      </c>
      <c r="AC966" s="3">
        <f t="shared" si="323"/>
        <v>12694.110000000004</v>
      </c>
      <c r="AD966" s="38">
        <f t="shared" si="348"/>
        <v>0.14745549133941749</v>
      </c>
      <c r="AE966" s="3">
        <f t="shared" si="342"/>
        <v>0</v>
      </c>
      <c r="AF966" s="38">
        <f t="shared" si="343"/>
        <v>0</v>
      </c>
    </row>
    <row r="967" spans="1:32" x14ac:dyDescent="0.45">
      <c r="A967" s="37">
        <v>45208</v>
      </c>
      <c r="B967" s="41">
        <v>67362.720000000001</v>
      </c>
      <c r="C967" s="3">
        <v>56175.15</v>
      </c>
      <c r="D967" s="3">
        <v>55050.74</v>
      </c>
      <c r="E967" s="3">
        <f t="shared" si="344"/>
        <v>12311.980000000003</v>
      </c>
      <c r="F967" s="38">
        <f t="shared" si="345"/>
        <v>0.22364785650474461</v>
      </c>
      <c r="G967" s="41">
        <f t="shared" si="340"/>
        <v>0</v>
      </c>
      <c r="H967" s="38">
        <f t="shared" si="341"/>
        <v>0</v>
      </c>
      <c r="J967" s="37">
        <v>45208</v>
      </c>
      <c r="K967" s="41">
        <v>31419.13</v>
      </c>
      <c r="L967" s="58">
        <v>31037</v>
      </c>
      <c r="M967" s="43">
        <f t="shared" si="339"/>
        <v>382.13000000000102</v>
      </c>
      <c r="N967" s="38">
        <f t="shared" si="347"/>
        <v>1.2312079131359344E-2</v>
      </c>
      <c r="O967" s="43">
        <f t="shared" si="334"/>
        <v>0</v>
      </c>
      <c r="P967" s="38">
        <f t="shared" si="335"/>
        <v>0</v>
      </c>
      <c r="R967" s="37">
        <v>45208</v>
      </c>
      <c r="S967" s="104"/>
      <c r="T967" s="101"/>
      <c r="U967" s="100"/>
      <c r="V967" s="102"/>
      <c r="W967" s="100"/>
      <c r="X967" s="102"/>
      <c r="Z967" s="37">
        <v>45208</v>
      </c>
      <c r="AA967" s="3">
        <f t="shared" si="346"/>
        <v>98781.85</v>
      </c>
      <c r="AB967" s="43">
        <f t="shared" si="336"/>
        <v>86087.739999999991</v>
      </c>
      <c r="AC967" s="3">
        <f t="shared" si="323"/>
        <v>12694.110000000004</v>
      </c>
      <c r="AD967" s="38">
        <f t="shared" si="348"/>
        <v>0.14745549133941749</v>
      </c>
      <c r="AE967" s="3">
        <f t="shared" si="342"/>
        <v>0</v>
      </c>
      <c r="AF967" s="38">
        <f t="shared" si="343"/>
        <v>0</v>
      </c>
    </row>
    <row r="968" spans="1:32" x14ac:dyDescent="0.45">
      <c r="A968" s="37">
        <v>45209</v>
      </c>
      <c r="B968" s="41">
        <v>67785.55</v>
      </c>
      <c r="C968" s="3">
        <v>56175.15</v>
      </c>
      <c r="D968" s="3">
        <v>55050.74</v>
      </c>
      <c r="E968" s="3">
        <f t="shared" si="344"/>
        <v>12734.810000000005</v>
      </c>
      <c r="F968" s="38">
        <f t="shared" si="345"/>
        <v>0.23132858886183927</v>
      </c>
      <c r="G968" s="41">
        <f t="shared" si="340"/>
        <v>422.83000000000175</v>
      </c>
      <c r="H968" s="38">
        <f t="shared" si="341"/>
        <v>6.276913996347E-3</v>
      </c>
      <c r="J968" s="37">
        <v>45209</v>
      </c>
      <c r="K968" s="41">
        <v>31717.9</v>
      </c>
      <c r="L968" s="58">
        <v>31037</v>
      </c>
      <c r="M968" s="43">
        <f t="shared" si="339"/>
        <v>680.90000000000146</v>
      </c>
      <c r="N968" s="38">
        <f t="shared" si="347"/>
        <v>2.1938331668653666E-2</v>
      </c>
      <c r="O968" s="43">
        <f t="shared" si="334"/>
        <v>298.77000000000044</v>
      </c>
      <c r="P968" s="38">
        <f t="shared" si="335"/>
        <v>9.5091748243825158E-3</v>
      </c>
      <c r="R968" s="37">
        <v>45209</v>
      </c>
      <c r="S968" s="104"/>
      <c r="T968" s="101"/>
      <c r="U968" s="100"/>
      <c r="V968" s="102"/>
      <c r="W968" s="100"/>
      <c r="X968" s="102"/>
      <c r="Z968" s="37">
        <v>45209</v>
      </c>
      <c r="AA968" s="3">
        <f t="shared" si="346"/>
        <v>99503.450000000012</v>
      </c>
      <c r="AB968" s="43">
        <f t="shared" si="336"/>
        <v>86087.739999999991</v>
      </c>
      <c r="AC968" s="3">
        <f t="shared" si="323"/>
        <v>13415.710000000006</v>
      </c>
      <c r="AD968" s="38">
        <f t="shared" si="348"/>
        <v>0.15583763727564492</v>
      </c>
      <c r="AE968" s="3">
        <f t="shared" si="342"/>
        <v>721.60000000000582</v>
      </c>
      <c r="AF968" s="38">
        <f t="shared" si="343"/>
        <v>7.3049856830986748E-3</v>
      </c>
    </row>
    <row r="969" spans="1:32" x14ac:dyDescent="0.45">
      <c r="A969" s="37">
        <v>45210</v>
      </c>
      <c r="B969" s="41">
        <v>67521.38</v>
      </c>
      <c r="C969" s="3">
        <v>56175.15</v>
      </c>
      <c r="D969" s="3">
        <v>55050.74</v>
      </c>
      <c r="E969" s="3">
        <f t="shared" si="344"/>
        <v>12470.640000000007</v>
      </c>
      <c r="F969" s="38">
        <f t="shared" si="345"/>
        <v>0.22652992493833879</v>
      </c>
      <c r="G969" s="41">
        <f t="shared" si="340"/>
        <v>-264.16999999999825</v>
      </c>
      <c r="H969" s="38">
        <f t="shared" si="341"/>
        <v>-3.8971432702101794E-3</v>
      </c>
      <c r="J969" s="37">
        <v>45210</v>
      </c>
      <c r="K969" s="41">
        <v>31685.98</v>
      </c>
      <c r="L969" s="58">
        <v>31037</v>
      </c>
      <c r="M969" s="43">
        <f t="shared" si="339"/>
        <v>648.97999999999956</v>
      </c>
      <c r="N969" s="38">
        <f t="shared" si="347"/>
        <v>2.0909881754035409E-2</v>
      </c>
      <c r="O969" s="43">
        <f t="shared" si="334"/>
        <v>-31.920000000001892</v>
      </c>
      <c r="P969" s="38">
        <f t="shared" si="335"/>
        <v>-1.0063717963674224E-3</v>
      </c>
      <c r="R969" s="37">
        <v>45210</v>
      </c>
      <c r="S969" s="104"/>
      <c r="T969" s="101"/>
      <c r="U969" s="100"/>
      <c r="V969" s="102"/>
      <c r="W969" s="100"/>
      <c r="X969" s="102"/>
      <c r="Z969" s="37">
        <v>45210</v>
      </c>
      <c r="AA969" s="3">
        <f t="shared" si="346"/>
        <v>99207.360000000001</v>
      </c>
      <c r="AB969" s="43">
        <f t="shared" si="336"/>
        <v>86087.739999999991</v>
      </c>
      <c r="AC969" s="3">
        <f t="shared" si="323"/>
        <v>13119.620000000006</v>
      </c>
      <c r="AD969" s="38">
        <f t="shared" si="348"/>
        <v>0.15239823928471119</v>
      </c>
      <c r="AE969" s="3">
        <f t="shared" si="342"/>
        <v>-296.09000000001106</v>
      </c>
      <c r="AF969" s="38">
        <f t="shared" si="343"/>
        <v>-2.9756757177766824E-3</v>
      </c>
    </row>
    <row r="970" spans="1:32" x14ac:dyDescent="0.45">
      <c r="A970" s="37">
        <v>45211</v>
      </c>
      <c r="B970" s="41">
        <v>67521.38</v>
      </c>
      <c r="C970" s="3">
        <v>56175.15</v>
      </c>
      <c r="D970" s="3">
        <v>55050.74</v>
      </c>
      <c r="E970" s="3">
        <f t="shared" si="344"/>
        <v>12470.640000000007</v>
      </c>
      <c r="F970" s="38">
        <f t="shared" si="345"/>
        <v>0.22652992493833879</v>
      </c>
      <c r="G970" s="41">
        <f t="shared" si="340"/>
        <v>0</v>
      </c>
      <c r="H970" s="38">
        <f t="shared" si="341"/>
        <v>0</v>
      </c>
      <c r="J970" s="37">
        <v>45211</v>
      </c>
      <c r="K970" s="41">
        <v>31685.98</v>
      </c>
      <c r="L970" s="58">
        <v>31037</v>
      </c>
      <c r="M970" s="43">
        <f t="shared" si="339"/>
        <v>648.97999999999956</v>
      </c>
      <c r="N970" s="38">
        <f t="shared" si="347"/>
        <v>2.0909881754035409E-2</v>
      </c>
      <c r="O970" s="43">
        <f t="shared" si="334"/>
        <v>0</v>
      </c>
      <c r="P970" s="38">
        <f t="shared" si="335"/>
        <v>0</v>
      </c>
      <c r="R970" s="37">
        <v>45211</v>
      </c>
      <c r="S970" s="104"/>
      <c r="T970" s="101"/>
      <c r="U970" s="100"/>
      <c r="V970" s="102"/>
      <c r="W970" s="100"/>
      <c r="X970" s="102"/>
      <c r="Z970" s="37">
        <v>45211</v>
      </c>
      <c r="AA970" s="3">
        <f t="shared" si="346"/>
        <v>99207.360000000001</v>
      </c>
      <c r="AB970" s="43">
        <f t="shared" si="336"/>
        <v>86087.739999999991</v>
      </c>
      <c r="AC970" s="3">
        <f t="shared" si="323"/>
        <v>13119.620000000006</v>
      </c>
      <c r="AD970" s="38">
        <f t="shared" si="348"/>
        <v>0.15239823928471119</v>
      </c>
      <c r="AE970" s="3">
        <f t="shared" si="342"/>
        <v>0</v>
      </c>
      <c r="AF970" s="38">
        <f t="shared" si="343"/>
        <v>0</v>
      </c>
    </row>
    <row r="971" spans="1:32" x14ac:dyDescent="0.45">
      <c r="A971" s="37">
        <v>45212</v>
      </c>
      <c r="B971" s="41">
        <v>67521.38</v>
      </c>
      <c r="C971" s="3">
        <v>56175.15</v>
      </c>
      <c r="D971" s="3">
        <v>55050.74</v>
      </c>
      <c r="E971" s="3">
        <f t="shared" si="344"/>
        <v>12470.640000000007</v>
      </c>
      <c r="F971" s="38">
        <f t="shared" si="345"/>
        <v>0.22652992493833879</v>
      </c>
      <c r="G971" s="41">
        <f t="shared" si="340"/>
        <v>0</v>
      </c>
      <c r="H971" s="38">
        <f t="shared" si="341"/>
        <v>0</v>
      </c>
      <c r="J971" s="37">
        <v>45212</v>
      </c>
      <c r="K971" s="41">
        <v>31685.98</v>
      </c>
      <c r="L971" s="58">
        <v>31037</v>
      </c>
      <c r="M971" s="43">
        <f t="shared" si="339"/>
        <v>648.97999999999956</v>
      </c>
      <c r="N971" s="38">
        <f t="shared" si="347"/>
        <v>2.0909881754035409E-2</v>
      </c>
      <c r="O971" s="43">
        <f t="shared" si="334"/>
        <v>0</v>
      </c>
      <c r="P971" s="38">
        <f t="shared" si="335"/>
        <v>0</v>
      </c>
      <c r="R971" s="37">
        <v>45212</v>
      </c>
      <c r="S971" s="104"/>
      <c r="T971" s="101"/>
      <c r="U971" s="100"/>
      <c r="V971" s="102"/>
      <c r="W971" s="100"/>
      <c r="X971" s="102"/>
      <c r="Z971" s="37">
        <v>45212</v>
      </c>
      <c r="AA971" s="3">
        <f t="shared" si="346"/>
        <v>99207.360000000001</v>
      </c>
      <c r="AB971" s="43">
        <f t="shared" si="336"/>
        <v>86087.739999999991</v>
      </c>
      <c r="AC971" s="3">
        <f t="shared" si="323"/>
        <v>13119.620000000006</v>
      </c>
      <c r="AD971" s="38">
        <f t="shared" si="348"/>
        <v>0.15239823928471119</v>
      </c>
      <c r="AE971" s="3">
        <f t="shared" si="342"/>
        <v>0</v>
      </c>
      <c r="AF971" s="38">
        <f t="shared" si="343"/>
        <v>0</v>
      </c>
    </row>
    <row r="972" spans="1:32" x14ac:dyDescent="0.45">
      <c r="A972" s="37">
        <v>45215</v>
      </c>
      <c r="B972" s="41">
        <v>68367.12</v>
      </c>
      <c r="C972" s="3">
        <v>56175.15</v>
      </c>
      <c r="D972" s="3">
        <v>55050.74</v>
      </c>
      <c r="E972" s="3">
        <f t="shared" si="344"/>
        <v>13316.379999999997</v>
      </c>
      <c r="F972" s="38">
        <f t="shared" si="345"/>
        <v>0.24189284285733481</v>
      </c>
      <c r="G972" s="41">
        <f t="shared" si="340"/>
        <v>845.73999999999069</v>
      </c>
      <c r="H972" s="38">
        <f t="shared" si="341"/>
        <v>1.2525514140854233E-2</v>
      </c>
      <c r="J972" s="37">
        <v>45215</v>
      </c>
      <c r="K972" s="41">
        <v>31788.85</v>
      </c>
      <c r="L972" s="58">
        <v>31037</v>
      </c>
      <c r="M972" s="43">
        <f t="shared" si="339"/>
        <v>751.84999999999854</v>
      </c>
      <c r="N972" s="38">
        <f t="shared" si="347"/>
        <v>2.4224312916841129E-2</v>
      </c>
      <c r="O972" s="43">
        <f t="shared" si="334"/>
        <v>102.86999999999898</v>
      </c>
      <c r="P972" s="38">
        <f t="shared" si="335"/>
        <v>3.2465462643098686E-3</v>
      </c>
      <c r="R972" s="37">
        <v>45215</v>
      </c>
      <c r="S972" s="104"/>
      <c r="T972" s="101"/>
      <c r="U972" s="100"/>
      <c r="V972" s="102"/>
      <c r="W972" s="100"/>
      <c r="X972" s="102"/>
      <c r="Z972" s="37">
        <v>45215</v>
      </c>
      <c r="AA972" s="3">
        <f t="shared" si="346"/>
        <v>100155.97</v>
      </c>
      <c r="AB972" s="43">
        <f t="shared" si="336"/>
        <v>86087.739999999991</v>
      </c>
      <c r="AC972" s="3">
        <f t="shared" si="323"/>
        <v>14068.229999999996</v>
      </c>
      <c r="AD972" s="38">
        <f t="shared" si="348"/>
        <v>0.16341734607041625</v>
      </c>
      <c r="AE972" s="3">
        <f t="shared" si="342"/>
        <v>948.61000000000058</v>
      </c>
      <c r="AF972" s="38">
        <f t="shared" si="343"/>
        <v>9.5618913758011015E-3</v>
      </c>
    </row>
    <row r="973" spans="1:32" x14ac:dyDescent="0.45">
      <c r="A973" s="37">
        <v>45216</v>
      </c>
      <c r="B973" s="41">
        <v>68600.39</v>
      </c>
      <c r="C973" s="3">
        <v>56175.15</v>
      </c>
      <c r="D973" s="3">
        <v>55050.74</v>
      </c>
      <c r="E973" s="3">
        <f t="shared" si="344"/>
        <v>13549.650000000001</v>
      </c>
      <c r="F973" s="38">
        <f t="shared" si="345"/>
        <v>0.24613020642410977</v>
      </c>
      <c r="G973" s="41">
        <f t="shared" si="340"/>
        <v>233.27000000000407</v>
      </c>
      <c r="H973" s="38">
        <f t="shared" si="341"/>
        <v>3.4120202810943301E-3</v>
      </c>
      <c r="J973" s="37">
        <v>45216</v>
      </c>
      <c r="K973" s="41">
        <v>31822.41</v>
      </c>
      <c r="L973" s="58">
        <v>31037</v>
      </c>
      <c r="M973" s="43">
        <f t="shared" si="339"/>
        <v>785.40999999999985</v>
      </c>
      <c r="N973" s="38">
        <f t="shared" si="347"/>
        <v>2.5305602989979636E-2</v>
      </c>
      <c r="O973" s="43">
        <f t="shared" si="334"/>
        <v>33.56000000000131</v>
      </c>
      <c r="P973" s="38">
        <f t="shared" si="335"/>
        <v>1.0557160765489737E-3</v>
      </c>
      <c r="R973" s="37">
        <v>45216</v>
      </c>
      <c r="S973" s="104"/>
      <c r="T973" s="101"/>
      <c r="U973" s="100"/>
      <c r="V973" s="102"/>
      <c r="W973" s="100"/>
      <c r="X973" s="102"/>
      <c r="Z973" s="37">
        <v>45216</v>
      </c>
      <c r="AA973" s="3">
        <f t="shared" si="346"/>
        <v>100422.8</v>
      </c>
      <c r="AB973" s="43">
        <f t="shared" si="336"/>
        <v>86087.739999999991</v>
      </c>
      <c r="AC973" s="3">
        <f t="shared" si="323"/>
        <v>14335.060000000001</v>
      </c>
      <c r="AD973" s="38">
        <f t="shared" si="348"/>
        <v>0.16651685826576479</v>
      </c>
      <c r="AE973" s="3">
        <f t="shared" si="342"/>
        <v>266.83000000000175</v>
      </c>
      <c r="AF973" s="38">
        <f t="shared" si="343"/>
        <v>2.6641447334592172E-3</v>
      </c>
    </row>
    <row r="974" spans="1:32" x14ac:dyDescent="0.45">
      <c r="A974" s="37">
        <v>45217</v>
      </c>
      <c r="B974" s="41">
        <v>67948.52</v>
      </c>
      <c r="C974" s="47">
        <f>C973+300</f>
        <v>56475.15</v>
      </c>
      <c r="D974" s="47">
        <f>D973+300</f>
        <v>55350.74</v>
      </c>
      <c r="E974" s="47">
        <f t="shared" si="344"/>
        <v>12597.780000000006</v>
      </c>
      <c r="F974" s="38">
        <f t="shared" si="345"/>
        <v>0.22759912514268121</v>
      </c>
      <c r="G974" s="49">
        <f>B974-B973-300</f>
        <v>-951.86999999999534</v>
      </c>
      <c r="H974" s="48">
        <f>(B974-300)/B973-1</f>
        <v>-1.3875577092200109E-2</v>
      </c>
      <c r="J974" s="37">
        <v>45217</v>
      </c>
      <c r="K974" s="41">
        <v>31599.52</v>
      </c>
      <c r="L974" s="58">
        <v>31037</v>
      </c>
      <c r="M974" s="43">
        <f t="shared" si="339"/>
        <v>562.52000000000044</v>
      </c>
      <c r="N974" s="38">
        <f t="shared" si="347"/>
        <v>1.8124174372523116E-2</v>
      </c>
      <c r="O974" s="43">
        <f t="shared" si="334"/>
        <v>-222.88999999999942</v>
      </c>
      <c r="P974" s="38">
        <f t="shared" si="335"/>
        <v>-7.0041835297829369E-3</v>
      </c>
      <c r="R974" s="37">
        <v>45217</v>
      </c>
      <c r="S974" s="104"/>
      <c r="T974" s="101"/>
      <c r="U974" s="100"/>
      <c r="V974" s="102"/>
      <c r="W974" s="100"/>
      <c r="X974" s="102"/>
      <c r="Z974" s="37">
        <v>45217</v>
      </c>
      <c r="AA974" s="3">
        <f t="shared" si="346"/>
        <v>99548.040000000008</v>
      </c>
      <c r="AB974" s="91">
        <f t="shared" si="336"/>
        <v>86387.739999999991</v>
      </c>
      <c r="AC974" s="3">
        <f t="shared" si="323"/>
        <v>13160.300000000007</v>
      </c>
      <c r="AD974" s="38">
        <f t="shared" si="348"/>
        <v>0.15233990378727369</v>
      </c>
      <c r="AE974" s="47">
        <f>AA974-AA973-300</f>
        <v>-1174.7599999999948</v>
      </c>
      <c r="AF974" s="48">
        <f>(AA974-300)/AA973-1</f>
        <v>-1.1698140262968115E-2</v>
      </c>
    </row>
    <row r="975" spans="1:32" x14ac:dyDescent="0.45">
      <c r="A975" s="37">
        <v>45218</v>
      </c>
      <c r="B975" s="41">
        <v>67348.59</v>
      </c>
      <c r="C975" s="3">
        <v>56475.15</v>
      </c>
      <c r="D975" s="3">
        <v>55350.74</v>
      </c>
      <c r="E975" s="3">
        <f t="shared" si="344"/>
        <v>11997.849999999999</v>
      </c>
      <c r="F975" s="38">
        <f t="shared" si="345"/>
        <v>0.21676042632853698</v>
      </c>
      <c r="G975" s="41">
        <f t="shared" ref="G975:G983" si="349">B975-B974</f>
        <v>-599.93000000000757</v>
      </c>
      <c r="H975" s="38">
        <f t="shared" ref="H975:H983" si="350">(B975)/B974-1</f>
        <v>-8.8291842118122243E-3</v>
      </c>
      <c r="J975" s="37">
        <v>45218</v>
      </c>
      <c r="K975" s="41">
        <v>31423.69</v>
      </c>
      <c r="L975" s="58">
        <v>31037</v>
      </c>
      <c r="M975" s="43">
        <f t="shared" si="339"/>
        <v>386.68999999999869</v>
      </c>
      <c r="N975" s="38">
        <f t="shared" si="347"/>
        <v>1.2459000547733412E-2</v>
      </c>
      <c r="O975" s="43">
        <f t="shared" si="334"/>
        <v>-175.83000000000175</v>
      </c>
      <c r="P975" s="38">
        <f t="shared" si="335"/>
        <v>-5.5643250277219725E-3</v>
      </c>
      <c r="R975" s="37">
        <v>45218</v>
      </c>
      <c r="S975" s="104"/>
      <c r="T975" s="101"/>
      <c r="U975" s="100"/>
      <c r="V975" s="102"/>
      <c r="W975" s="100"/>
      <c r="X975" s="102"/>
      <c r="Z975" s="37">
        <v>45218</v>
      </c>
      <c r="AA975" s="3">
        <f t="shared" si="346"/>
        <v>98772.28</v>
      </c>
      <c r="AB975" s="43">
        <f t="shared" si="336"/>
        <v>86387.739999999991</v>
      </c>
      <c r="AC975" s="3">
        <f t="shared" si="323"/>
        <v>12384.539999999997</v>
      </c>
      <c r="AD975" s="38">
        <f t="shared" si="348"/>
        <v>0.14335992584132895</v>
      </c>
      <c r="AE975" s="3">
        <f t="shared" ref="AE975:AE983" si="351">AA975-AA974</f>
        <v>-775.76000000000931</v>
      </c>
      <c r="AF975" s="38">
        <f t="shared" ref="AF975:AF983" si="352">(AA975)/AA974-1</f>
        <v>-7.7928204312210925E-3</v>
      </c>
    </row>
    <row r="976" spans="1:32" x14ac:dyDescent="0.45">
      <c r="A976" s="37">
        <v>45219</v>
      </c>
      <c r="B976" s="41">
        <v>66474.19</v>
      </c>
      <c r="C976" s="3">
        <v>56475.15</v>
      </c>
      <c r="D976" s="3">
        <v>55350.74</v>
      </c>
      <c r="E976" s="3">
        <f t="shared" si="344"/>
        <v>11123.450000000004</v>
      </c>
      <c r="F976" s="38">
        <f t="shared" si="345"/>
        <v>0.20096298622204523</v>
      </c>
      <c r="G976" s="41">
        <f t="shared" si="349"/>
        <v>-874.39999999999418</v>
      </c>
      <c r="H976" s="38">
        <f t="shared" si="350"/>
        <v>-1.2983196827134669E-2</v>
      </c>
      <c r="J976" s="37">
        <v>45219</v>
      </c>
      <c r="K976" s="41">
        <v>31251.87</v>
      </c>
      <c r="L976" s="58">
        <v>31037</v>
      </c>
      <c r="M976" s="43">
        <f t="shared" si="339"/>
        <v>214.86999999999898</v>
      </c>
      <c r="N976" s="38">
        <f t="shared" si="347"/>
        <v>6.9230273544478305E-3</v>
      </c>
      <c r="O976" s="43">
        <f t="shared" si="334"/>
        <v>-171.81999999999971</v>
      </c>
      <c r="P976" s="38">
        <f t="shared" si="335"/>
        <v>-5.4678492564049774E-3</v>
      </c>
      <c r="R976" s="37">
        <v>45219</v>
      </c>
      <c r="S976" s="104"/>
      <c r="T976" s="101"/>
      <c r="U976" s="100"/>
      <c r="V976" s="102"/>
      <c r="W976" s="100"/>
      <c r="X976" s="102"/>
      <c r="Z976" s="37">
        <v>45219</v>
      </c>
      <c r="AA976" s="3">
        <f t="shared" si="346"/>
        <v>97726.06</v>
      </c>
      <c r="AB976" s="43">
        <f t="shared" si="336"/>
        <v>86387.739999999991</v>
      </c>
      <c r="AC976" s="3">
        <f t="shared" si="323"/>
        <v>11338.320000000003</v>
      </c>
      <c r="AD976" s="38">
        <f t="shared" si="348"/>
        <v>0.13124917957108284</v>
      </c>
      <c r="AE976" s="3">
        <f t="shared" si="351"/>
        <v>-1046.2200000000012</v>
      </c>
      <c r="AF976" s="38">
        <f t="shared" si="352"/>
        <v>-1.0592243086825603E-2</v>
      </c>
    </row>
    <row r="977" spans="1:32" x14ac:dyDescent="0.45">
      <c r="A977" s="37">
        <v>45222</v>
      </c>
      <c r="B977" s="41">
        <v>66880.12</v>
      </c>
      <c r="C977" s="3">
        <v>56475.15</v>
      </c>
      <c r="D977" s="3">
        <v>55350.74</v>
      </c>
      <c r="E977" s="3">
        <f t="shared" si="344"/>
        <v>11529.379999999997</v>
      </c>
      <c r="F977" s="38">
        <f t="shared" si="345"/>
        <v>0.20829676351210469</v>
      </c>
      <c r="G977" s="41">
        <f t="shared" si="349"/>
        <v>405.92999999999302</v>
      </c>
      <c r="H977" s="38">
        <f t="shared" si="350"/>
        <v>6.1065806142202028E-3</v>
      </c>
      <c r="J977" s="37">
        <v>45222</v>
      </c>
      <c r="K977" s="41">
        <v>31315.35</v>
      </c>
      <c r="L977" s="58">
        <v>31037</v>
      </c>
      <c r="M977" s="43">
        <f t="shared" si="339"/>
        <v>278.34999999999854</v>
      </c>
      <c r="N977" s="38">
        <f t="shared" si="347"/>
        <v>8.9683281244965496E-3</v>
      </c>
      <c r="O977" s="43">
        <f t="shared" si="334"/>
        <v>63.479999999999563</v>
      </c>
      <c r="P977" s="38">
        <f t="shared" si="335"/>
        <v>2.0312384506910863E-3</v>
      </c>
      <c r="R977" s="37">
        <v>45222</v>
      </c>
      <c r="S977" s="104"/>
      <c r="T977" s="101"/>
      <c r="U977" s="100"/>
      <c r="V977" s="102"/>
      <c r="W977" s="100"/>
      <c r="X977" s="102"/>
      <c r="Z977" s="37">
        <v>45222</v>
      </c>
      <c r="AA977" s="3">
        <f t="shared" si="346"/>
        <v>98195.47</v>
      </c>
      <c r="AB977" s="43">
        <f t="shared" si="336"/>
        <v>86387.739999999991</v>
      </c>
      <c r="AC977" s="3">
        <f t="shared" si="323"/>
        <v>11807.729999999996</v>
      </c>
      <c r="AD977" s="38">
        <f t="shared" si="348"/>
        <v>0.13668293672227105</v>
      </c>
      <c r="AE977" s="3">
        <f t="shared" si="351"/>
        <v>469.41000000000349</v>
      </c>
      <c r="AF977" s="38">
        <f t="shared" si="352"/>
        <v>4.8033247221876962E-3</v>
      </c>
    </row>
    <row r="978" spans="1:32" x14ac:dyDescent="0.45">
      <c r="A978" s="37">
        <v>45223</v>
      </c>
      <c r="B978" s="41">
        <v>66880.12</v>
      </c>
      <c r="C978" s="3">
        <v>56475.15</v>
      </c>
      <c r="D978" s="3">
        <v>55350.74</v>
      </c>
      <c r="E978" s="3">
        <f t="shared" si="344"/>
        <v>11529.379999999997</v>
      </c>
      <c r="F978" s="38">
        <f t="shared" si="345"/>
        <v>0.20829676351210469</v>
      </c>
      <c r="G978" s="41">
        <f t="shared" si="349"/>
        <v>0</v>
      </c>
      <c r="H978" s="38">
        <f t="shared" si="350"/>
        <v>0</v>
      </c>
      <c r="J978" s="37">
        <v>45223</v>
      </c>
      <c r="K978" s="41">
        <v>31315.35</v>
      </c>
      <c r="L978" s="58">
        <v>31037</v>
      </c>
      <c r="M978" s="43">
        <f t="shared" si="339"/>
        <v>278.34999999999854</v>
      </c>
      <c r="N978" s="38">
        <f t="shared" si="347"/>
        <v>8.9683281244965496E-3</v>
      </c>
      <c r="O978" s="43">
        <f t="shared" si="334"/>
        <v>0</v>
      </c>
      <c r="P978" s="38">
        <f t="shared" si="335"/>
        <v>0</v>
      </c>
      <c r="R978" s="37">
        <v>45223</v>
      </c>
      <c r="S978" s="104"/>
      <c r="T978" s="101"/>
      <c r="U978" s="100"/>
      <c r="V978" s="102"/>
      <c r="W978" s="100"/>
      <c r="X978" s="102"/>
      <c r="Z978" s="37">
        <v>45223</v>
      </c>
      <c r="AA978" s="3">
        <f t="shared" si="346"/>
        <v>98195.47</v>
      </c>
      <c r="AB978" s="43">
        <f t="shared" si="336"/>
        <v>86387.739999999991</v>
      </c>
      <c r="AC978" s="3">
        <f t="shared" si="323"/>
        <v>11807.729999999996</v>
      </c>
      <c r="AD978" s="38">
        <f t="shared" si="348"/>
        <v>0.13668293672227105</v>
      </c>
      <c r="AE978" s="3">
        <f t="shared" si="351"/>
        <v>0</v>
      </c>
      <c r="AF978" s="38">
        <f t="shared" si="352"/>
        <v>0</v>
      </c>
    </row>
    <row r="979" spans="1:32" x14ac:dyDescent="0.45">
      <c r="A979" s="37">
        <v>45224</v>
      </c>
      <c r="B979" s="41">
        <v>66171.179999999993</v>
      </c>
      <c r="C979" s="3">
        <v>56475.15</v>
      </c>
      <c r="D979" s="3">
        <v>55350.74</v>
      </c>
      <c r="E979" s="3">
        <f t="shared" si="344"/>
        <v>10820.439999999995</v>
      </c>
      <c r="F979" s="38">
        <f t="shared" si="345"/>
        <v>0.19548862400032951</v>
      </c>
      <c r="G979" s="41">
        <f t="shared" si="349"/>
        <v>-708.94000000000233</v>
      </c>
      <c r="H979" s="38">
        <f t="shared" si="350"/>
        <v>-1.0600160406410764E-2</v>
      </c>
      <c r="J979" s="37">
        <v>45224</v>
      </c>
      <c r="K979" s="41">
        <v>31174.9</v>
      </c>
      <c r="L979" s="58">
        <v>31037</v>
      </c>
      <c r="M979" s="43">
        <f t="shared" si="339"/>
        <v>137.90000000000146</v>
      </c>
      <c r="N979" s="38">
        <f t="shared" si="347"/>
        <v>4.4430840609595013E-3</v>
      </c>
      <c r="O979" s="43">
        <f t="shared" si="334"/>
        <v>-140.44999999999709</v>
      </c>
      <c r="P979" s="38">
        <f t="shared" si="335"/>
        <v>-4.4850209242430772E-3</v>
      </c>
      <c r="R979" s="37">
        <v>45224</v>
      </c>
      <c r="S979" s="104"/>
      <c r="T979" s="101"/>
      <c r="U979" s="100"/>
      <c r="V979" s="102"/>
      <c r="W979" s="100"/>
      <c r="X979" s="102"/>
      <c r="Z979" s="37">
        <v>45224</v>
      </c>
      <c r="AA979" s="3">
        <f t="shared" si="346"/>
        <v>97346.079999999987</v>
      </c>
      <c r="AB979" s="43">
        <f t="shared" si="336"/>
        <v>86387.739999999991</v>
      </c>
      <c r="AC979" s="3">
        <f t="shared" si="323"/>
        <v>10958.339999999997</v>
      </c>
      <c r="AD979" s="38">
        <f t="shared" si="348"/>
        <v>0.12685063875962022</v>
      </c>
      <c r="AE979" s="3">
        <f t="shared" si="351"/>
        <v>-849.39000000001397</v>
      </c>
      <c r="AF979" s="38">
        <f t="shared" si="352"/>
        <v>-8.6499916951363609E-3</v>
      </c>
    </row>
    <row r="980" spans="1:32" x14ac:dyDescent="0.45">
      <c r="A980" s="37">
        <v>45225</v>
      </c>
      <c r="B980" s="41">
        <v>65671.77</v>
      </c>
      <c r="C980" s="3">
        <v>56475.15</v>
      </c>
      <c r="D980" s="3">
        <v>55350.74</v>
      </c>
      <c r="E980" s="3">
        <f t="shared" si="344"/>
        <v>10321.030000000006</v>
      </c>
      <c r="F980" s="38">
        <f t="shared" si="345"/>
        <v>0.18646598040062345</v>
      </c>
      <c r="G980" s="41">
        <f t="shared" si="349"/>
        <v>-499.40999999998894</v>
      </c>
      <c r="H980" s="38">
        <f t="shared" si="350"/>
        <v>-7.5472433769503411E-3</v>
      </c>
      <c r="J980" s="37">
        <v>45225</v>
      </c>
      <c r="K980" s="41">
        <v>31167.79</v>
      </c>
      <c r="L980" s="58">
        <v>31037</v>
      </c>
      <c r="M980" s="43">
        <f t="shared" si="339"/>
        <v>130.79000000000087</v>
      </c>
      <c r="N980" s="38">
        <f t="shared" si="347"/>
        <v>4.2140026420078858E-3</v>
      </c>
      <c r="O980" s="43">
        <f t="shared" si="334"/>
        <v>-7.1100000000005821</v>
      </c>
      <c r="P980" s="38">
        <f t="shared" si="335"/>
        <v>-2.2806809324171784E-4</v>
      </c>
      <c r="R980" s="37">
        <v>45225</v>
      </c>
      <c r="S980" s="104"/>
      <c r="T980" s="101"/>
      <c r="U980" s="100"/>
      <c r="V980" s="102"/>
      <c r="W980" s="100"/>
      <c r="X980" s="102"/>
      <c r="Z980" s="37">
        <v>45225</v>
      </c>
      <c r="AA980" s="3">
        <f t="shared" si="346"/>
        <v>96839.56</v>
      </c>
      <c r="AB980" s="43">
        <f t="shared" si="336"/>
        <v>86387.739999999991</v>
      </c>
      <c r="AC980" s="3">
        <f t="shared" si="323"/>
        <v>10451.820000000007</v>
      </c>
      <c r="AD980" s="38">
        <f t="shared" si="348"/>
        <v>0.1209873067636682</v>
      </c>
      <c r="AE980" s="3">
        <f t="shared" si="351"/>
        <v>-506.51999999998952</v>
      </c>
      <c r="AF980" s="38">
        <f t="shared" si="352"/>
        <v>-5.2032911854281716E-3</v>
      </c>
    </row>
    <row r="981" spans="1:32" x14ac:dyDescent="0.45">
      <c r="A981" s="37">
        <v>45226</v>
      </c>
      <c r="B981" s="41">
        <v>65490.77</v>
      </c>
      <c r="C981" s="3">
        <v>56475.15</v>
      </c>
      <c r="D981" s="3">
        <v>55350.74</v>
      </c>
      <c r="E981" s="3">
        <f t="shared" si="344"/>
        <v>10140.029999999999</v>
      </c>
      <c r="F981" s="38">
        <f t="shared" si="345"/>
        <v>0.18319592475186419</v>
      </c>
      <c r="G981" s="41">
        <f t="shared" si="349"/>
        <v>-181.00000000000728</v>
      </c>
      <c r="H981" s="38">
        <f t="shared" si="350"/>
        <v>-2.7561309829171599E-3</v>
      </c>
      <c r="J981" s="37">
        <v>45226</v>
      </c>
      <c r="K981" s="41">
        <v>31107.96</v>
      </c>
      <c r="L981" s="58">
        <v>31037</v>
      </c>
      <c r="M981" s="43">
        <f t="shared" si="339"/>
        <v>70.959999999999127</v>
      </c>
      <c r="N981" s="38">
        <f t="shared" si="347"/>
        <v>2.2863034442761609E-3</v>
      </c>
      <c r="O981" s="43">
        <f t="shared" si="334"/>
        <v>-59.830000000001746</v>
      </c>
      <c r="P981" s="38">
        <f t="shared" si="335"/>
        <v>-1.9196099563043578E-3</v>
      </c>
      <c r="R981" s="37">
        <v>45226</v>
      </c>
      <c r="S981" s="104"/>
      <c r="T981" s="101"/>
      <c r="U981" s="100"/>
      <c r="V981" s="102"/>
      <c r="W981" s="100"/>
      <c r="X981" s="102"/>
      <c r="Z981" s="37">
        <v>45226</v>
      </c>
      <c r="AA981" s="3">
        <f t="shared" si="346"/>
        <v>96598.73</v>
      </c>
      <c r="AB981" s="43">
        <f t="shared" si="336"/>
        <v>86387.739999999991</v>
      </c>
      <c r="AC981" s="3">
        <f t="shared" si="323"/>
        <v>10210.989999999998</v>
      </c>
      <c r="AD981" s="38">
        <f t="shared" si="348"/>
        <v>0.11819952692361224</v>
      </c>
      <c r="AE981" s="3">
        <f t="shared" si="351"/>
        <v>-240.83000000000175</v>
      </c>
      <c r="AF981" s="38">
        <f t="shared" si="352"/>
        <v>-2.4868968838768213E-3</v>
      </c>
    </row>
    <row r="982" spans="1:32" x14ac:dyDescent="0.45">
      <c r="A982" s="37">
        <v>45229</v>
      </c>
      <c r="B982" s="41">
        <v>66679.08</v>
      </c>
      <c r="C982" s="3">
        <v>56475.15</v>
      </c>
      <c r="D982" s="3">
        <v>55350.74</v>
      </c>
      <c r="E982" s="3">
        <f t="shared" si="344"/>
        <v>11328.340000000004</v>
      </c>
      <c r="F982" s="38">
        <f t="shared" si="345"/>
        <v>0.20466465308322901</v>
      </c>
      <c r="G982" s="41">
        <f t="shared" si="349"/>
        <v>1188.3100000000049</v>
      </c>
      <c r="H982" s="38">
        <f t="shared" si="350"/>
        <v>1.8144694282873797E-2</v>
      </c>
      <c r="J982" s="37">
        <v>45229</v>
      </c>
      <c r="K982" s="41">
        <v>31243.48</v>
      </c>
      <c r="L982" s="58">
        <v>31037</v>
      </c>
      <c r="M982" s="43">
        <f t="shared" si="339"/>
        <v>206.47999999999956</v>
      </c>
      <c r="N982" s="38">
        <f t="shared" si="347"/>
        <v>6.6527048361633145E-3</v>
      </c>
      <c r="O982" s="43">
        <f t="shared" si="334"/>
        <v>135.52000000000044</v>
      </c>
      <c r="P982" s="38">
        <f t="shared" si="335"/>
        <v>4.3564412452632428E-3</v>
      </c>
      <c r="R982" s="37">
        <v>45229</v>
      </c>
      <c r="S982" s="104"/>
      <c r="T982" s="101"/>
      <c r="U982" s="100"/>
      <c r="V982" s="102"/>
      <c r="W982" s="100"/>
      <c r="X982" s="102"/>
      <c r="Z982" s="37">
        <v>45229</v>
      </c>
      <c r="AA982" s="3">
        <f t="shared" si="346"/>
        <v>97922.559999999998</v>
      </c>
      <c r="AB982" s="43">
        <f t="shared" si="336"/>
        <v>86387.739999999991</v>
      </c>
      <c r="AC982" s="3">
        <f t="shared" si="323"/>
        <v>11534.820000000003</v>
      </c>
      <c r="AD982" s="38">
        <f t="shared" si="348"/>
        <v>0.13352380789218476</v>
      </c>
      <c r="AE982" s="3">
        <f t="shared" si="351"/>
        <v>1323.8300000000017</v>
      </c>
      <c r="AF982" s="38">
        <f t="shared" si="352"/>
        <v>1.3704424478458543E-2</v>
      </c>
    </row>
    <row r="983" spans="1:32" x14ac:dyDescent="0.45">
      <c r="A983" s="37">
        <v>45230</v>
      </c>
      <c r="B983" s="41">
        <v>66679.08</v>
      </c>
      <c r="C983" s="3">
        <v>56475.15</v>
      </c>
      <c r="D983" s="3">
        <v>55350.74</v>
      </c>
      <c r="E983" s="3">
        <f t="shared" si="344"/>
        <v>11328.340000000004</v>
      </c>
      <c r="F983" s="38">
        <f t="shared" si="345"/>
        <v>0.20466465308322901</v>
      </c>
      <c r="G983" s="41">
        <f t="shared" si="349"/>
        <v>0</v>
      </c>
      <c r="H983" s="38">
        <f t="shared" si="350"/>
        <v>0</v>
      </c>
      <c r="J983" s="37">
        <v>45230</v>
      </c>
      <c r="K983" s="41">
        <v>31243.48</v>
      </c>
      <c r="L983" s="58">
        <v>31037</v>
      </c>
      <c r="M983" s="43">
        <f t="shared" si="339"/>
        <v>206.47999999999956</v>
      </c>
      <c r="N983" s="38">
        <f t="shared" si="347"/>
        <v>6.6527048361633145E-3</v>
      </c>
      <c r="O983" s="43">
        <f t="shared" si="334"/>
        <v>0</v>
      </c>
      <c r="P983" s="38">
        <f t="shared" si="335"/>
        <v>0</v>
      </c>
      <c r="R983" s="37">
        <v>45230</v>
      </c>
      <c r="S983" s="104"/>
      <c r="T983" s="101"/>
      <c r="U983" s="100"/>
      <c r="V983" s="102"/>
      <c r="W983" s="100"/>
      <c r="X983" s="102"/>
      <c r="Z983" s="37">
        <v>45230</v>
      </c>
      <c r="AA983" s="3">
        <f t="shared" si="346"/>
        <v>97922.559999999998</v>
      </c>
      <c r="AB983" s="43">
        <f t="shared" si="336"/>
        <v>86387.739999999991</v>
      </c>
      <c r="AC983" s="3">
        <f t="shared" si="323"/>
        <v>11534.820000000003</v>
      </c>
      <c r="AD983" s="38">
        <f t="shared" si="348"/>
        <v>0.13352380789218476</v>
      </c>
      <c r="AE983" s="3">
        <f t="shared" si="351"/>
        <v>0</v>
      </c>
      <c r="AF983" s="38">
        <f t="shared" si="352"/>
        <v>0</v>
      </c>
    </row>
    <row r="984" spans="1:32" x14ac:dyDescent="0.45">
      <c r="A984" s="37">
        <v>45231</v>
      </c>
      <c r="B984" s="41">
        <v>67593.429999999993</v>
      </c>
      <c r="C984" s="47">
        <f>C983+300</f>
        <v>56775.15</v>
      </c>
      <c r="D984" s="47">
        <f>D983+300</f>
        <v>55650.74</v>
      </c>
      <c r="E984" s="47">
        <f t="shared" si="344"/>
        <v>11942.689999999995</v>
      </c>
      <c r="F984" s="38">
        <f t="shared" si="345"/>
        <v>0.21460074025969811</v>
      </c>
      <c r="G984" s="49">
        <f>B984-B983-300</f>
        <v>614.34999999999127</v>
      </c>
      <c r="H984" s="48">
        <f>(B984-300)/B983-1</f>
        <v>9.2135344398871499E-3</v>
      </c>
      <c r="J984" s="37">
        <v>45231</v>
      </c>
      <c r="K984" s="41">
        <v>31524.01</v>
      </c>
      <c r="L984" s="58">
        <v>31037</v>
      </c>
      <c r="M984" s="43">
        <f t="shared" si="339"/>
        <v>487.0099999999984</v>
      </c>
      <c r="N984" s="38">
        <f t="shared" si="347"/>
        <v>1.5691271707961363E-2</v>
      </c>
      <c r="O984" s="43">
        <f t="shared" si="334"/>
        <v>280.52999999999884</v>
      </c>
      <c r="P984" s="38">
        <f t="shared" si="335"/>
        <v>8.9788333437887946E-3</v>
      </c>
      <c r="R984" s="37">
        <v>45231</v>
      </c>
      <c r="S984" s="104"/>
      <c r="T984" s="101"/>
      <c r="U984" s="100"/>
      <c r="V984" s="102"/>
      <c r="W984" s="100"/>
      <c r="X984" s="102"/>
      <c r="Z984" s="37">
        <v>45231</v>
      </c>
      <c r="AA984" s="3">
        <f t="shared" si="346"/>
        <v>99117.439999999988</v>
      </c>
      <c r="AB984" s="91">
        <f t="shared" si="336"/>
        <v>86687.739999999991</v>
      </c>
      <c r="AC984" s="3">
        <f t="shared" si="323"/>
        <v>12429.699999999993</v>
      </c>
      <c r="AD984" s="38">
        <f t="shared" si="348"/>
        <v>0.14338475083097091</v>
      </c>
      <c r="AE984" s="47">
        <f>AA984-AA983-300</f>
        <v>894.8799999999901</v>
      </c>
      <c r="AF984" s="48">
        <f>(AA984-300)/AA983-1</f>
        <v>9.1386499699352974E-3</v>
      </c>
    </row>
    <row r="985" spans="1:32" x14ac:dyDescent="0.45">
      <c r="A985" s="37">
        <v>45232</v>
      </c>
      <c r="B985" s="41">
        <v>68318.27</v>
      </c>
      <c r="C985" s="3">
        <v>56775.15</v>
      </c>
      <c r="D985" s="3">
        <v>55650.74</v>
      </c>
      <c r="E985" s="3">
        <f t="shared" si="344"/>
        <v>12667.530000000006</v>
      </c>
      <c r="F985" s="38">
        <f t="shared" si="345"/>
        <v>0.22762554460192286</v>
      </c>
      <c r="G985" s="41">
        <f t="shared" ref="G985:G993" si="353">B985-B984</f>
        <v>724.84000000001106</v>
      </c>
      <c r="H985" s="38">
        <f t="shared" ref="H985:H993" si="354">(B985)/B984-1</f>
        <v>1.07235274197508E-2</v>
      </c>
      <c r="J985" s="37">
        <v>45232</v>
      </c>
      <c r="K985" s="41">
        <v>31974.89</v>
      </c>
      <c r="L985" s="58">
        <v>31037</v>
      </c>
      <c r="M985" s="43">
        <f t="shared" si="339"/>
        <v>937.88999999999942</v>
      </c>
      <c r="N985" s="38">
        <f t="shared" si="347"/>
        <v>3.0218448948029719E-2</v>
      </c>
      <c r="O985" s="43">
        <f t="shared" si="334"/>
        <v>450.88000000000102</v>
      </c>
      <c r="P985" s="38">
        <f t="shared" si="335"/>
        <v>1.4302748920584696E-2</v>
      </c>
      <c r="R985" s="37">
        <v>45232</v>
      </c>
      <c r="S985" s="104"/>
      <c r="T985" s="101"/>
      <c r="U985" s="100"/>
      <c r="V985" s="102"/>
      <c r="W985" s="100"/>
      <c r="X985" s="102"/>
      <c r="Z985" s="37">
        <v>45232</v>
      </c>
      <c r="AA985" s="3">
        <f t="shared" si="346"/>
        <v>100293.16</v>
      </c>
      <c r="AB985" s="43">
        <f t="shared" ref="AB985:AB1018" si="355">D985+L985</f>
        <v>86687.739999999991</v>
      </c>
      <c r="AC985" s="3">
        <f t="shared" si="323"/>
        <v>13605.420000000006</v>
      </c>
      <c r="AD985" s="38">
        <f t="shared" si="348"/>
        <v>0.15694745300777257</v>
      </c>
      <c r="AE985" s="3">
        <f t="shared" ref="AE985:AE993" si="356">AA985-AA984</f>
        <v>1175.7200000000157</v>
      </c>
      <c r="AF985" s="38">
        <f t="shared" ref="AF985:AF993" si="357">(AA985)/AA984-1</f>
        <v>1.1861888281214927E-2</v>
      </c>
    </row>
    <row r="986" spans="1:32" x14ac:dyDescent="0.45">
      <c r="A986" s="37">
        <v>45233</v>
      </c>
      <c r="B986" s="41">
        <v>68727.460000000006</v>
      </c>
      <c r="C986" s="3">
        <v>56775.15</v>
      </c>
      <c r="D986" s="3">
        <v>55650.74</v>
      </c>
      <c r="E986" s="3">
        <f t="shared" si="344"/>
        <v>13076.720000000008</v>
      </c>
      <c r="F986" s="38">
        <f t="shared" si="345"/>
        <v>0.23497836686448381</v>
      </c>
      <c r="G986" s="41">
        <f t="shared" si="353"/>
        <v>409.19000000000233</v>
      </c>
      <c r="H986" s="38">
        <f t="shared" si="354"/>
        <v>5.9894666536493002E-3</v>
      </c>
      <c r="J986" s="37">
        <v>45233</v>
      </c>
      <c r="K986" s="41">
        <v>32215.84</v>
      </c>
      <c r="L986" s="58">
        <v>31037</v>
      </c>
      <c r="M986" s="43">
        <f t="shared" si="339"/>
        <v>1178.8400000000001</v>
      </c>
      <c r="N986" s="38">
        <f t="shared" si="347"/>
        <v>3.7981763701388616E-2</v>
      </c>
      <c r="O986" s="43">
        <f t="shared" si="334"/>
        <v>240.95000000000073</v>
      </c>
      <c r="P986" s="38">
        <f t="shared" si="335"/>
        <v>7.5356005915891977E-3</v>
      </c>
      <c r="R986" s="37">
        <v>45233</v>
      </c>
      <c r="S986" s="104"/>
      <c r="T986" s="101"/>
      <c r="U986" s="100"/>
      <c r="V986" s="102"/>
      <c r="W986" s="100"/>
      <c r="X986" s="102"/>
      <c r="Z986" s="37">
        <v>45233</v>
      </c>
      <c r="AA986" s="3">
        <f t="shared" si="346"/>
        <v>100943.3</v>
      </c>
      <c r="AB986" s="43">
        <f t="shared" si="355"/>
        <v>86687.739999999991</v>
      </c>
      <c r="AC986" s="3">
        <f t="shared" si="323"/>
        <v>14255.560000000009</v>
      </c>
      <c r="AD986" s="38">
        <f t="shared" si="348"/>
        <v>0.16444724478917094</v>
      </c>
      <c r="AE986" s="3">
        <f t="shared" si="356"/>
        <v>650.13999999999942</v>
      </c>
      <c r="AF986" s="38">
        <f t="shared" si="357"/>
        <v>6.4823962072786401E-3</v>
      </c>
    </row>
    <row r="987" spans="1:32" x14ac:dyDescent="0.45">
      <c r="A987" s="37">
        <v>45236</v>
      </c>
      <c r="B987" s="41">
        <v>68872.88</v>
      </c>
      <c r="C987" s="3">
        <v>56775.15</v>
      </c>
      <c r="D987" s="3">
        <v>55650.74</v>
      </c>
      <c r="E987" s="3">
        <f t="shared" si="344"/>
        <v>13222.140000000007</v>
      </c>
      <c r="F987" s="38">
        <f t="shared" si="345"/>
        <v>0.23759144981719937</v>
      </c>
      <c r="G987" s="41">
        <f t="shared" si="353"/>
        <v>145.41999999999825</v>
      </c>
      <c r="H987" s="38">
        <f t="shared" si="354"/>
        <v>2.1158937053689097E-3</v>
      </c>
      <c r="J987" s="37">
        <v>45236</v>
      </c>
      <c r="K987" s="41">
        <v>32141.24</v>
      </c>
      <c r="L987" s="58">
        <v>31037</v>
      </c>
      <c r="M987" s="43">
        <f t="shared" si="339"/>
        <v>1104.2400000000016</v>
      </c>
      <c r="N987" s="38">
        <f t="shared" si="347"/>
        <v>3.5578180880884158E-2</v>
      </c>
      <c r="O987" s="43">
        <f t="shared" si="334"/>
        <v>-74.599999999998545</v>
      </c>
      <c r="P987" s="38">
        <f t="shared" si="335"/>
        <v>-2.3156310684433468E-3</v>
      </c>
      <c r="R987" s="37">
        <v>45236</v>
      </c>
      <c r="S987" s="104"/>
      <c r="T987" s="101"/>
      <c r="U987" s="100"/>
      <c r="V987" s="102"/>
      <c r="W987" s="100"/>
      <c r="X987" s="102"/>
      <c r="Z987" s="37">
        <v>45236</v>
      </c>
      <c r="AA987" s="3">
        <f t="shared" si="346"/>
        <v>101014.12000000001</v>
      </c>
      <c r="AB987" s="43">
        <f t="shared" si="355"/>
        <v>86687.739999999991</v>
      </c>
      <c r="AC987" s="3">
        <f t="shared" si="323"/>
        <v>14326.380000000008</v>
      </c>
      <c r="AD987" s="38">
        <f t="shared" si="348"/>
        <v>0.16526419998952591</v>
      </c>
      <c r="AE987" s="3">
        <f t="shared" si="356"/>
        <v>70.820000000006985</v>
      </c>
      <c r="AF987" s="38">
        <f t="shared" si="357"/>
        <v>7.0158197720915361E-4</v>
      </c>
    </row>
    <row r="988" spans="1:32" x14ac:dyDescent="0.45">
      <c r="A988" s="37">
        <v>45237</v>
      </c>
      <c r="B988" s="41">
        <v>69421.37</v>
      </c>
      <c r="C988" s="3">
        <v>56775.15</v>
      </c>
      <c r="D988" s="3">
        <v>55650.74</v>
      </c>
      <c r="E988" s="3">
        <f t="shared" si="344"/>
        <v>13770.629999999997</v>
      </c>
      <c r="F988" s="38">
        <f t="shared" si="345"/>
        <v>0.2474473834489892</v>
      </c>
      <c r="G988" s="41">
        <f t="shared" si="353"/>
        <v>548.48999999999069</v>
      </c>
      <c r="H988" s="38">
        <f t="shared" si="354"/>
        <v>7.9638022977983614E-3</v>
      </c>
      <c r="J988" s="37">
        <v>45237</v>
      </c>
      <c r="K988" s="41">
        <v>32120.63</v>
      </c>
      <c r="L988" s="58">
        <v>31037</v>
      </c>
      <c r="M988" s="43">
        <f t="shared" si="339"/>
        <v>1083.630000000001</v>
      </c>
      <c r="N988" s="38">
        <f t="shared" si="347"/>
        <v>3.4914134742404235E-2</v>
      </c>
      <c r="O988" s="43">
        <f t="shared" si="334"/>
        <v>-20.610000000000582</v>
      </c>
      <c r="P988" s="38">
        <f t="shared" si="335"/>
        <v>-6.4123226110757159E-4</v>
      </c>
      <c r="R988" s="37">
        <v>45237</v>
      </c>
      <c r="S988" s="104"/>
      <c r="T988" s="101"/>
      <c r="U988" s="100"/>
      <c r="V988" s="102"/>
      <c r="W988" s="100"/>
      <c r="X988" s="102"/>
      <c r="Z988" s="37">
        <v>45237</v>
      </c>
      <c r="AA988" s="3">
        <f t="shared" si="346"/>
        <v>101542</v>
      </c>
      <c r="AB988" s="43">
        <f t="shared" si="355"/>
        <v>86687.739999999991</v>
      </c>
      <c r="AC988" s="3">
        <f t="shared" ref="AC988:AC1018" si="358">E988+M988</f>
        <v>14854.259999999998</v>
      </c>
      <c r="AD988" s="38">
        <f t="shared" si="348"/>
        <v>0.17135364239510698</v>
      </c>
      <c r="AE988" s="3">
        <f t="shared" si="356"/>
        <v>527.8799999999901</v>
      </c>
      <c r="AF988" s="38">
        <f t="shared" si="357"/>
        <v>5.2258040757073854E-3</v>
      </c>
    </row>
    <row r="989" spans="1:32" x14ac:dyDescent="0.45">
      <c r="A989" s="37">
        <v>45238</v>
      </c>
      <c r="B989" s="41">
        <v>69584.5</v>
      </c>
      <c r="C989" s="3">
        <v>56775.15</v>
      </c>
      <c r="D989" s="3">
        <v>55650.74</v>
      </c>
      <c r="E989" s="3">
        <f t="shared" si="344"/>
        <v>13933.760000000002</v>
      </c>
      <c r="F989" s="38">
        <f t="shared" si="345"/>
        <v>0.25037870116372218</v>
      </c>
      <c r="G989" s="41">
        <f t="shared" si="353"/>
        <v>163.13000000000466</v>
      </c>
      <c r="H989" s="38">
        <f t="shared" si="354"/>
        <v>2.349852790286322E-3</v>
      </c>
      <c r="J989" s="37">
        <v>45238</v>
      </c>
      <c r="K989" s="41">
        <v>32150.54</v>
      </c>
      <c r="L989" s="58">
        <v>31037</v>
      </c>
      <c r="M989" s="43">
        <f t="shared" si="339"/>
        <v>1113.5400000000009</v>
      </c>
      <c r="N989" s="38">
        <f t="shared" si="347"/>
        <v>3.5877823243225748E-2</v>
      </c>
      <c r="O989" s="43">
        <f t="shared" si="334"/>
        <v>29.909999999999854</v>
      </c>
      <c r="P989" s="38">
        <f t="shared" si="335"/>
        <v>9.3117725275004837E-4</v>
      </c>
      <c r="R989" s="37">
        <v>45238</v>
      </c>
      <c r="S989" s="104"/>
      <c r="T989" s="101"/>
      <c r="U989" s="100"/>
      <c r="V989" s="102"/>
      <c r="W989" s="100"/>
      <c r="X989" s="102"/>
      <c r="Z989" s="37">
        <v>45238</v>
      </c>
      <c r="AA989" s="3">
        <f t="shared" si="346"/>
        <v>101735.04000000001</v>
      </c>
      <c r="AB989" s="43">
        <f t="shared" si="355"/>
        <v>86687.739999999991</v>
      </c>
      <c r="AC989" s="3">
        <f t="shared" si="358"/>
        <v>15047.300000000003</v>
      </c>
      <c r="AD989" s="38">
        <f t="shared" si="348"/>
        <v>0.17358048554501493</v>
      </c>
      <c r="AE989" s="3">
        <f t="shared" si="356"/>
        <v>193.04000000000815</v>
      </c>
      <c r="AF989" s="38">
        <f t="shared" si="357"/>
        <v>1.9010852652106003E-3</v>
      </c>
    </row>
    <row r="990" spans="1:32" x14ac:dyDescent="0.45">
      <c r="A990" s="37">
        <v>45239</v>
      </c>
      <c r="B990" s="41">
        <v>69042.61</v>
      </c>
      <c r="C990" s="3">
        <v>56775.15</v>
      </c>
      <c r="D990" s="3">
        <v>55650.74</v>
      </c>
      <c r="E990" s="3">
        <f t="shared" si="344"/>
        <v>13391.870000000003</v>
      </c>
      <c r="F990" s="38">
        <f t="shared" si="345"/>
        <v>0.24064136433765304</v>
      </c>
      <c r="G990" s="41">
        <f t="shared" si="353"/>
        <v>-541.88999999999942</v>
      </c>
      <c r="H990" s="38">
        <f t="shared" si="354"/>
        <v>-7.7875101495303856E-3</v>
      </c>
      <c r="J990" s="37">
        <v>45239</v>
      </c>
      <c r="K990" s="41">
        <v>32044.39</v>
      </c>
      <c r="L990" s="58">
        <v>31037</v>
      </c>
      <c r="M990" s="43">
        <f t="shared" si="339"/>
        <v>1007.3899999999994</v>
      </c>
      <c r="N990" s="38">
        <f t="shared" si="347"/>
        <v>3.2457711763379082E-2</v>
      </c>
      <c r="O990" s="43">
        <f t="shared" si="334"/>
        <v>-106.15000000000146</v>
      </c>
      <c r="P990" s="38">
        <f t="shared" si="335"/>
        <v>-3.3016552754635553E-3</v>
      </c>
      <c r="R990" s="37">
        <v>45239</v>
      </c>
      <c r="S990" s="104"/>
      <c r="T990" s="101"/>
      <c r="U990" s="100"/>
      <c r="V990" s="102"/>
      <c r="W990" s="100"/>
      <c r="X990" s="102"/>
      <c r="Z990" s="37">
        <v>45239</v>
      </c>
      <c r="AA990" s="3">
        <f t="shared" si="346"/>
        <v>101087</v>
      </c>
      <c r="AB990" s="43">
        <f t="shared" si="355"/>
        <v>86687.739999999991</v>
      </c>
      <c r="AC990" s="3">
        <f t="shared" si="358"/>
        <v>14399.260000000002</v>
      </c>
      <c r="AD990" s="38">
        <f t="shared" si="348"/>
        <v>0.16610491864247479</v>
      </c>
      <c r="AE990" s="3">
        <f t="shared" si="356"/>
        <v>-648.04000000000815</v>
      </c>
      <c r="AF990" s="38">
        <f t="shared" si="357"/>
        <v>-6.36988003346739E-3</v>
      </c>
    </row>
    <row r="991" spans="1:32" x14ac:dyDescent="0.45">
      <c r="A991" s="37">
        <v>45240</v>
      </c>
      <c r="B991" s="41">
        <v>70029.13</v>
      </c>
      <c r="C991" s="3">
        <v>56775.15</v>
      </c>
      <c r="D991" s="3">
        <v>55650.74</v>
      </c>
      <c r="E991" s="3">
        <f t="shared" si="344"/>
        <v>14378.390000000007</v>
      </c>
      <c r="F991" s="38">
        <f t="shared" si="345"/>
        <v>0.25836835233457833</v>
      </c>
      <c r="G991" s="41">
        <f t="shared" si="353"/>
        <v>986.52000000000407</v>
      </c>
      <c r="H991" s="38">
        <f t="shared" si="354"/>
        <v>1.4288567596155488E-2</v>
      </c>
      <c r="J991" s="37">
        <v>45240</v>
      </c>
      <c r="K991" s="41">
        <v>32183.37</v>
      </c>
      <c r="L991" s="58">
        <v>31037</v>
      </c>
      <c r="M991" s="43">
        <f t="shared" si="339"/>
        <v>1146.369999999999</v>
      </c>
      <c r="N991" s="38">
        <f t="shared" si="347"/>
        <v>3.6935593001900857E-2</v>
      </c>
      <c r="O991" s="43">
        <f t="shared" si="334"/>
        <v>138.97999999999956</v>
      </c>
      <c r="P991" s="38">
        <f t="shared" si="335"/>
        <v>4.3371086171402062E-3</v>
      </c>
      <c r="R991" s="37">
        <v>45240</v>
      </c>
      <c r="S991" s="104"/>
      <c r="T991" s="101"/>
      <c r="U991" s="100"/>
      <c r="V991" s="102"/>
      <c r="W991" s="100"/>
      <c r="X991" s="102"/>
      <c r="Z991" s="37">
        <v>45240</v>
      </c>
      <c r="AA991" s="3">
        <f t="shared" si="346"/>
        <v>102212.5</v>
      </c>
      <c r="AB991" s="43">
        <f t="shared" si="355"/>
        <v>86687.739999999991</v>
      </c>
      <c r="AC991" s="3">
        <f t="shared" si="358"/>
        <v>15524.760000000006</v>
      </c>
      <c r="AD991" s="38">
        <f t="shared" si="348"/>
        <v>0.17908830014486488</v>
      </c>
      <c r="AE991" s="3">
        <f t="shared" si="356"/>
        <v>1125.5</v>
      </c>
      <c r="AF991" s="38">
        <f t="shared" si="357"/>
        <v>1.1133973705817812E-2</v>
      </c>
    </row>
    <row r="992" spans="1:32" x14ac:dyDescent="0.45">
      <c r="A992" s="37">
        <v>45243</v>
      </c>
      <c r="B992" s="41">
        <v>69999.98</v>
      </c>
      <c r="C992" s="3">
        <v>56775.15</v>
      </c>
      <c r="D992" s="3">
        <v>55650.74</v>
      </c>
      <c r="E992" s="3">
        <f t="shared" si="344"/>
        <v>14349.239999999998</v>
      </c>
      <c r="F992" s="38">
        <f t="shared" si="345"/>
        <v>0.25784454977597782</v>
      </c>
      <c r="G992" s="41">
        <f t="shared" si="353"/>
        <v>-29.150000000008731</v>
      </c>
      <c r="H992" s="38">
        <f t="shared" si="354"/>
        <v>-4.1625534973810385E-4</v>
      </c>
      <c r="J992" s="37">
        <v>45243</v>
      </c>
      <c r="K992" s="41">
        <v>32206.9</v>
      </c>
      <c r="L992" s="58">
        <v>31037</v>
      </c>
      <c r="M992" s="43">
        <f t="shared" si="339"/>
        <v>1169.9000000000015</v>
      </c>
      <c r="N992" s="38">
        <f t="shared" si="347"/>
        <v>3.7693720398234376E-2</v>
      </c>
      <c r="O992" s="43">
        <f t="shared" si="334"/>
        <v>23.530000000002474</v>
      </c>
      <c r="P992" s="38">
        <f t="shared" si="335"/>
        <v>7.3112293709454157E-4</v>
      </c>
      <c r="R992" s="37">
        <v>45243</v>
      </c>
      <c r="S992" s="104"/>
      <c r="T992" s="101"/>
      <c r="U992" s="100"/>
      <c r="V992" s="102"/>
      <c r="W992" s="100"/>
      <c r="X992" s="102"/>
      <c r="Z992" s="37">
        <v>45243</v>
      </c>
      <c r="AA992" s="3">
        <f t="shared" si="346"/>
        <v>102206.88</v>
      </c>
      <c r="AB992" s="43">
        <f t="shared" si="355"/>
        <v>86687.739999999991</v>
      </c>
      <c r="AC992" s="3">
        <f t="shared" si="358"/>
        <v>15519.14</v>
      </c>
      <c r="AD992" s="38">
        <f t="shared" si="348"/>
        <v>0.17902346975477745</v>
      </c>
      <c r="AE992" s="3">
        <f t="shared" si="356"/>
        <v>-5.6199999999953434</v>
      </c>
      <c r="AF992" s="38">
        <f t="shared" si="357"/>
        <v>-5.498349027754923E-5</v>
      </c>
    </row>
    <row r="993" spans="1:32" x14ac:dyDescent="0.45">
      <c r="A993" s="37">
        <v>45244</v>
      </c>
      <c r="B993" s="41">
        <v>70995.350000000006</v>
      </c>
      <c r="C993" s="3">
        <v>56775.15</v>
      </c>
      <c r="D993" s="3">
        <v>55650.74</v>
      </c>
      <c r="E993" s="3">
        <f t="shared" si="344"/>
        <v>15344.610000000008</v>
      </c>
      <c r="F993" s="38">
        <f t="shared" si="345"/>
        <v>0.27573056530784701</v>
      </c>
      <c r="G993" s="41">
        <f t="shared" si="353"/>
        <v>995.3700000000099</v>
      </c>
      <c r="H993" s="38">
        <f t="shared" si="354"/>
        <v>1.4219575491307479E-2</v>
      </c>
      <c r="J993" s="37">
        <v>45244</v>
      </c>
      <c r="K993" s="41">
        <v>32615.65</v>
      </c>
      <c r="L993" s="58">
        <v>31037</v>
      </c>
      <c r="M993" s="43">
        <f t="shared" si="339"/>
        <v>1578.6500000000015</v>
      </c>
      <c r="N993" s="38">
        <f t="shared" si="347"/>
        <v>5.0863485517285811E-2</v>
      </c>
      <c r="O993" s="43">
        <f t="shared" si="334"/>
        <v>408.75</v>
      </c>
      <c r="P993" s="38">
        <f t="shared" si="335"/>
        <v>1.2691379797496793E-2</v>
      </c>
      <c r="R993" s="37">
        <v>45244</v>
      </c>
      <c r="S993" s="104"/>
      <c r="T993" s="101"/>
      <c r="U993" s="100"/>
      <c r="V993" s="102"/>
      <c r="W993" s="100"/>
      <c r="X993" s="102"/>
      <c r="Z993" s="37">
        <v>45244</v>
      </c>
      <c r="AA993" s="3">
        <f t="shared" si="346"/>
        <v>103611</v>
      </c>
      <c r="AB993" s="43">
        <f t="shared" si="355"/>
        <v>86687.739999999991</v>
      </c>
      <c r="AC993" s="3">
        <f t="shared" si="358"/>
        <v>16923.260000000009</v>
      </c>
      <c r="AD993" s="38">
        <f t="shared" si="348"/>
        <v>0.19522091589883428</v>
      </c>
      <c r="AE993" s="3">
        <f t="shared" si="356"/>
        <v>1404.1199999999953</v>
      </c>
      <c r="AF993" s="38">
        <f t="shared" si="357"/>
        <v>1.3738018419112263E-2</v>
      </c>
    </row>
    <row r="994" spans="1:32" x14ac:dyDescent="0.45">
      <c r="A994" s="37">
        <v>45245</v>
      </c>
      <c r="B994" s="41">
        <v>71381.509999999995</v>
      </c>
      <c r="C994" s="47">
        <f>C993+300</f>
        <v>57075.15</v>
      </c>
      <c r="D994" s="47">
        <f>D993+300</f>
        <v>55950.74</v>
      </c>
      <c r="E994" s="47">
        <f t="shared" si="344"/>
        <v>15430.769999999997</v>
      </c>
      <c r="F994" s="38">
        <f t="shared" si="345"/>
        <v>0.27579206280381641</v>
      </c>
      <c r="G994" s="49">
        <f>B994-B993-300</f>
        <v>86.159999999988941</v>
      </c>
      <c r="H994" s="48">
        <f>(B994-300)/B993-1</f>
        <v>1.2136006090537332E-3</v>
      </c>
      <c r="J994" s="37">
        <v>45245</v>
      </c>
      <c r="K994" s="41">
        <v>32568.959999999999</v>
      </c>
      <c r="L994" s="58">
        <v>31037</v>
      </c>
      <c r="M994" s="43">
        <f t="shared" si="339"/>
        <v>1531.9599999999991</v>
      </c>
      <c r="N994" s="38">
        <f t="shared" si="347"/>
        <v>4.9359151979895044E-2</v>
      </c>
      <c r="O994" s="43">
        <f t="shared" si="334"/>
        <v>-46.690000000002328</v>
      </c>
      <c r="P994" s="38">
        <f t="shared" si="335"/>
        <v>-1.4315213708756547E-3</v>
      </c>
      <c r="R994" s="37">
        <v>45245</v>
      </c>
      <c r="S994" s="104"/>
      <c r="T994" s="101"/>
      <c r="U994" s="100"/>
      <c r="V994" s="102"/>
      <c r="W994" s="100"/>
      <c r="X994" s="102"/>
      <c r="Z994" s="37">
        <v>45245</v>
      </c>
      <c r="AA994" s="3">
        <f t="shared" si="346"/>
        <v>103950.47</v>
      </c>
      <c r="AB994" s="91">
        <f t="shared" si="355"/>
        <v>86987.739999999991</v>
      </c>
      <c r="AC994" s="3">
        <f t="shared" si="358"/>
        <v>16962.729999999996</v>
      </c>
      <c r="AD994" s="38">
        <f t="shared" si="348"/>
        <v>0.19500138755185525</v>
      </c>
      <c r="AE994" s="47">
        <f>AA994-AA993-300</f>
        <v>39.470000000001164</v>
      </c>
      <c r="AF994" s="48">
        <f>(AA994-300)/AA993-1</f>
        <v>3.8094410825095792E-4</v>
      </c>
    </row>
    <row r="995" spans="1:32" x14ac:dyDescent="0.45">
      <c r="A995" s="37">
        <v>45246</v>
      </c>
      <c r="B995" s="41">
        <v>71770.44</v>
      </c>
      <c r="C995" s="3">
        <v>57075.15</v>
      </c>
      <c r="D995" s="3">
        <v>55950.74</v>
      </c>
      <c r="E995" s="3">
        <f t="shared" si="344"/>
        <v>15819.700000000004</v>
      </c>
      <c r="F995" s="38">
        <f t="shared" si="345"/>
        <v>0.28274335603068002</v>
      </c>
      <c r="G995" s="41">
        <f t="shared" ref="G995:G1005" si="359">B995-B994</f>
        <v>388.93000000000757</v>
      </c>
      <c r="H995" s="38">
        <f t="shared" ref="H995:H1005" si="360">(B995)/B994-1</f>
        <v>5.448609871099741E-3</v>
      </c>
      <c r="J995" s="37">
        <v>45246</v>
      </c>
      <c r="K995" s="41">
        <v>32659.98</v>
      </c>
      <c r="L995" s="58">
        <v>31037</v>
      </c>
      <c r="M995" s="43">
        <f t="shared" si="339"/>
        <v>1622.9799999999996</v>
      </c>
      <c r="N995" s="38">
        <f t="shared" si="347"/>
        <v>5.2291780777781405E-2</v>
      </c>
      <c r="O995" s="43">
        <f t="shared" si="334"/>
        <v>91.020000000000437</v>
      </c>
      <c r="P995" s="38">
        <f t="shared" si="335"/>
        <v>2.7946854919531638E-3</v>
      </c>
      <c r="R995" s="37">
        <v>45246</v>
      </c>
      <c r="S995" s="104"/>
      <c r="T995" s="101"/>
      <c r="U995" s="100"/>
      <c r="V995" s="102"/>
      <c r="W995" s="100"/>
      <c r="X995" s="102"/>
      <c r="Z995" s="37">
        <v>45246</v>
      </c>
      <c r="AA995" s="3">
        <f t="shared" si="346"/>
        <v>104430.42</v>
      </c>
      <c r="AB995" s="43">
        <f t="shared" si="355"/>
        <v>86987.739999999991</v>
      </c>
      <c r="AC995" s="3">
        <f t="shared" si="358"/>
        <v>17442.680000000004</v>
      </c>
      <c r="AD995" s="38">
        <f t="shared" si="348"/>
        <v>0.20051883173421925</v>
      </c>
      <c r="AE995" s="3">
        <f t="shared" ref="AE995:AE1005" si="361">AA995-AA994</f>
        <v>479.94999999999709</v>
      </c>
      <c r="AF995" s="38">
        <f t="shared" ref="AF995:AF1005" si="362">(AA995)/AA994-1</f>
        <v>4.6171027413344223E-3</v>
      </c>
    </row>
    <row r="996" spans="1:32" x14ac:dyDescent="0.45">
      <c r="A996" s="37">
        <v>45247</v>
      </c>
      <c r="B996" s="41">
        <v>71698.149999999994</v>
      </c>
      <c r="C996" s="3">
        <v>57075.15</v>
      </c>
      <c r="D996" s="3">
        <v>55950.74</v>
      </c>
      <c r="E996" s="3">
        <f t="shared" si="344"/>
        <v>15747.409999999996</v>
      </c>
      <c r="F996" s="38">
        <f t="shared" si="345"/>
        <v>0.28145132664912031</v>
      </c>
      <c r="G996" s="41">
        <f t="shared" si="359"/>
        <v>-72.290000000008149</v>
      </c>
      <c r="H996" s="38">
        <f t="shared" si="360"/>
        <v>-1.0072391920685764E-3</v>
      </c>
      <c r="J996" s="37">
        <v>45247</v>
      </c>
      <c r="K996" s="41">
        <v>32755.37</v>
      </c>
      <c r="L996" s="58">
        <v>31037</v>
      </c>
      <c r="M996" s="43">
        <f t="shared" si="339"/>
        <v>1718.369999999999</v>
      </c>
      <c r="N996" s="38">
        <f t="shared" si="347"/>
        <v>5.5365209266359461E-2</v>
      </c>
      <c r="O996" s="43">
        <f t="shared" si="334"/>
        <v>95.389999999999418</v>
      </c>
      <c r="P996" s="38">
        <f t="shared" si="335"/>
        <v>2.9206998902020498E-3</v>
      </c>
      <c r="R996" s="37">
        <v>45247</v>
      </c>
      <c r="S996" s="104"/>
      <c r="T996" s="101"/>
      <c r="U996" s="100"/>
      <c r="V996" s="102"/>
      <c r="W996" s="100"/>
      <c r="X996" s="102"/>
      <c r="Z996" s="37">
        <v>45247</v>
      </c>
      <c r="AA996" s="3">
        <f t="shared" si="346"/>
        <v>104453.51999999999</v>
      </c>
      <c r="AB996" s="43">
        <f t="shared" si="355"/>
        <v>86987.739999999991</v>
      </c>
      <c r="AC996" s="3">
        <f t="shared" si="358"/>
        <v>17465.779999999995</v>
      </c>
      <c r="AD996" s="38">
        <f t="shared" si="348"/>
        <v>0.20078438639743945</v>
      </c>
      <c r="AE996" s="3">
        <f t="shared" si="361"/>
        <v>23.099999999991269</v>
      </c>
      <c r="AF996" s="38">
        <f t="shared" si="362"/>
        <v>2.211999147374577E-4</v>
      </c>
    </row>
    <row r="997" spans="1:32" x14ac:dyDescent="0.45">
      <c r="A997" s="37">
        <v>45250</v>
      </c>
      <c r="B997" s="41">
        <v>72272.73</v>
      </c>
      <c r="C997" s="3">
        <v>57075.15</v>
      </c>
      <c r="D997" s="3">
        <v>55950.74</v>
      </c>
      <c r="E997" s="3">
        <f t="shared" si="344"/>
        <v>16321.989999999998</v>
      </c>
      <c r="F997" s="38">
        <f t="shared" si="345"/>
        <v>0.29172071718801207</v>
      </c>
      <c r="G997" s="41">
        <f t="shared" si="359"/>
        <v>574.58000000000175</v>
      </c>
      <c r="H997" s="38">
        <f t="shared" si="360"/>
        <v>8.0138748349853905E-3</v>
      </c>
      <c r="J997" s="37">
        <v>45250</v>
      </c>
      <c r="K997" s="41">
        <v>32877.39</v>
      </c>
      <c r="L997" s="58">
        <v>31037</v>
      </c>
      <c r="M997" s="43">
        <f t="shared" si="339"/>
        <v>1840.3899999999994</v>
      </c>
      <c r="N997" s="38">
        <f t="shared" si="347"/>
        <v>5.9296645938718306E-2</v>
      </c>
      <c r="O997" s="43">
        <f t="shared" si="334"/>
        <v>122.02000000000044</v>
      </c>
      <c r="P997" s="38">
        <f t="shared" si="335"/>
        <v>3.7251907091875314E-3</v>
      </c>
      <c r="R997" s="37">
        <v>45250</v>
      </c>
      <c r="S997" s="104"/>
      <c r="T997" s="101"/>
      <c r="U997" s="100"/>
      <c r="V997" s="102"/>
      <c r="W997" s="100"/>
      <c r="X997" s="102"/>
      <c r="Z997" s="37">
        <v>45250</v>
      </c>
      <c r="AA997" s="3">
        <f t="shared" si="346"/>
        <v>105150.12</v>
      </c>
      <c r="AB997" s="43">
        <f t="shared" si="355"/>
        <v>86987.739999999991</v>
      </c>
      <c r="AC997" s="3">
        <f t="shared" si="358"/>
        <v>18162.379999999997</v>
      </c>
      <c r="AD997" s="38">
        <f t="shared" si="348"/>
        <v>0.2087924114363704</v>
      </c>
      <c r="AE997" s="3">
        <f t="shared" si="361"/>
        <v>696.60000000000582</v>
      </c>
      <c r="AF997" s="38">
        <f t="shared" si="362"/>
        <v>6.6689949749898503E-3</v>
      </c>
    </row>
    <row r="998" spans="1:32" x14ac:dyDescent="0.45">
      <c r="A998" s="37">
        <v>45251</v>
      </c>
      <c r="B998" s="41">
        <v>71921.81</v>
      </c>
      <c r="C998" s="3">
        <v>57075.15</v>
      </c>
      <c r="D998" s="3">
        <v>55950.74</v>
      </c>
      <c r="E998" s="3">
        <f t="shared" si="344"/>
        <v>15971.07</v>
      </c>
      <c r="F998" s="38">
        <f t="shared" si="345"/>
        <v>0.28544877154439785</v>
      </c>
      <c r="G998" s="41">
        <f t="shared" si="359"/>
        <v>-350.91999999999825</v>
      </c>
      <c r="H998" s="38">
        <f t="shared" si="360"/>
        <v>-4.8554966721195969E-3</v>
      </c>
      <c r="J998" s="37">
        <v>45251</v>
      </c>
      <c r="K998" s="41">
        <v>32779.81</v>
      </c>
      <c r="L998" s="58">
        <v>31037</v>
      </c>
      <c r="M998" s="43">
        <f t="shared" si="339"/>
        <v>1742.8099999999977</v>
      </c>
      <c r="N998" s="38">
        <f t="shared" si="347"/>
        <v>5.6152656506749832E-2</v>
      </c>
      <c r="O998" s="43">
        <f t="shared" si="334"/>
        <v>-97.580000000001746</v>
      </c>
      <c r="P998" s="38">
        <f t="shared" si="335"/>
        <v>-2.9679971554920082E-3</v>
      </c>
      <c r="R998" s="37">
        <v>45251</v>
      </c>
      <c r="S998" s="104"/>
      <c r="T998" s="101"/>
      <c r="U998" s="100"/>
      <c r="V998" s="102"/>
      <c r="W998" s="100"/>
      <c r="X998" s="102"/>
      <c r="Z998" s="37">
        <v>45251</v>
      </c>
      <c r="AA998" s="3">
        <f t="shared" si="346"/>
        <v>104701.62</v>
      </c>
      <c r="AB998" s="43">
        <f t="shared" si="355"/>
        <v>86987.739999999991</v>
      </c>
      <c r="AC998" s="3">
        <f t="shared" si="358"/>
        <v>17713.879999999997</v>
      </c>
      <c r="AD998" s="38">
        <f t="shared" si="348"/>
        <v>0.20363651245566339</v>
      </c>
      <c r="AE998" s="3">
        <f t="shared" si="361"/>
        <v>-448.5</v>
      </c>
      <c r="AF998" s="38">
        <f t="shared" si="362"/>
        <v>-4.2653303676686294E-3</v>
      </c>
    </row>
    <row r="999" spans="1:32" x14ac:dyDescent="0.45">
      <c r="A999" s="37">
        <v>45252</v>
      </c>
      <c r="B999" s="41">
        <v>72210.149999999994</v>
      </c>
      <c r="C999" s="3">
        <v>57075.15</v>
      </c>
      <c r="D999" s="3">
        <v>55950.74</v>
      </c>
      <c r="E999" s="3">
        <f t="shared" si="344"/>
        <v>16259.409999999996</v>
      </c>
      <c r="F999" s="38">
        <f t="shared" si="345"/>
        <v>0.29060223332166824</v>
      </c>
      <c r="G999" s="41">
        <f t="shared" si="359"/>
        <v>288.33999999999651</v>
      </c>
      <c r="H999" s="38">
        <f t="shared" si="360"/>
        <v>4.0090759673594434E-3</v>
      </c>
      <c r="J999" s="37">
        <v>45252</v>
      </c>
      <c r="K999" s="41">
        <v>32803.89</v>
      </c>
      <c r="L999" s="58">
        <v>31037</v>
      </c>
      <c r="M999" s="43">
        <f t="shared" si="339"/>
        <v>1766.8899999999994</v>
      </c>
      <c r="N999" s="38">
        <f t="shared" si="347"/>
        <v>5.6928504687953074E-2</v>
      </c>
      <c r="O999" s="43">
        <f t="shared" si="334"/>
        <v>24.080000000001746</v>
      </c>
      <c r="P999" s="38">
        <f t="shared" si="335"/>
        <v>7.3459852268831227E-4</v>
      </c>
      <c r="R999" s="37">
        <v>45252</v>
      </c>
      <c r="S999" s="104"/>
      <c r="T999" s="101"/>
      <c r="U999" s="100"/>
      <c r="V999" s="102"/>
      <c r="W999" s="100"/>
      <c r="X999" s="102"/>
      <c r="Z999" s="37">
        <v>45252</v>
      </c>
      <c r="AA999" s="3">
        <f t="shared" si="346"/>
        <v>105014.04</v>
      </c>
      <c r="AB999" s="43">
        <f t="shared" si="355"/>
        <v>86987.739999999991</v>
      </c>
      <c r="AC999" s="3">
        <f t="shared" si="358"/>
        <v>18026.299999999996</v>
      </c>
      <c r="AD999" s="38">
        <f t="shared" si="348"/>
        <v>0.20722805305667213</v>
      </c>
      <c r="AE999" s="3">
        <f t="shared" si="361"/>
        <v>312.41999999999825</v>
      </c>
      <c r="AF999" s="38">
        <f t="shared" si="362"/>
        <v>2.9839079853779538E-3</v>
      </c>
    </row>
    <row r="1000" spans="1:32" x14ac:dyDescent="0.45">
      <c r="A1000" s="37">
        <v>45253</v>
      </c>
      <c r="B1000" s="41">
        <v>72220.009999999995</v>
      </c>
      <c r="C1000" s="3">
        <v>57075.15</v>
      </c>
      <c r="D1000" s="3">
        <v>55950.74</v>
      </c>
      <c r="E1000" s="3">
        <f t="shared" si="344"/>
        <v>16269.269999999997</v>
      </c>
      <c r="F1000" s="38">
        <f t="shared" si="345"/>
        <v>0.29077845976657324</v>
      </c>
      <c r="G1000" s="41">
        <f t="shared" si="359"/>
        <v>9.8600000000005821</v>
      </c>
      <c r="H1000" s="38">
        <f t="shared" si="360"/>
        <v>1.3654590109557496E-4</v>
      </c>
      <c r="J1000" s="37">
        <v>45253</v>
      </c>
      <c r="K1000" s="41">
        <v>32774.519999999997</v>
      </c>
      <c r="L1000" s="58">
        <v>31037</v>
      </c>
      <c r="M1000" s="43">
        <f t="shared" si="339"/>
        <v>1737.5199999999968</v>
      </c>
      <c r="N1000" s="38">
        <f t="shared" si="347"/>
        <v>5.5982214775912587E-2</v>
      </c>
      <c r="O1000" s="43">
        <f t="shared" si="334"/>
        <v>-29.370000000002619</v>
      </c>
      <c r="P1000" s="38">
        <f t="shared" si="335"/>
        <v>-8.9532064642339204E-4</v>
      </c>
      <c r="R1000" s="37">
        <v>45253</v>
      </c>
      <c r="S1000" s="104"/>
      <c r="T1000" s="101"/>
      <c r="U1000" s="100"/>
      <c r="V1000" s="102"/>
      <c r="W1000" s="100"/>
      <c r="X1000" s="102"/>
      <c r="Z1000" s="37">
        <v>45253</v>
      </c>
      <c r="AA1000" s="3">
        <f t="shared" si="346"/>
        <v>104994.53</v>
      </c>
      <c r="AB1000" s="43">
        <f t="shared" si="355"/>
        <v>86987.739999999991</v>
      </c>
      <c r="AC1000" s="3">
        <f t="shared" si="358"/>
        <v>18006.789999999994</v>
      </c>
      <c r="AD1000" s="38">
        <f t="shared" si="348"/>
        <v>0.20700376857704317</v>
      </c>
      <c r="AE1000" s="3">
        <f t="shared" si="361"/>
        <v>-19.509999999994761</v>
      </c>
      <c r="AF1000" s="38">
        <f t="shared" si="362"/>
        <v>-1.8578468174346163E-4</v>
      </c>
    </row>
    <row r="1001" spans="1:32" x14ac:dyDescent="0.45">
      <c r="A1001" s="37">
        <v>45254</v>
      </c>
      <c r="B1001" s="41">
        <v>71992.320000000007</v>
      </c>
      <c r="C1001" s="3">
        <v>57075.15</v>
      </c>
      <c r="D1001" s="3">
        <v>55950.74</v>
      </c>
      <c r="E1001" s="3">
        <f t="shared" si="344"/>
        <v>16041.580000000009</v>
      </c>
      <c r="F1001" s="38">
        <f t="shared" si="345"/>
        <v>0.2867089872269788</v>
      </c>
      <c r="G1001" s="41">
        <f t="shared" si="359"/>
        <v>-227.68999999998778</v>
      </c>
      <c r="H1001" s="38">
        <f t="shared" si="360"/>
        <v>-3.1527273396941835E-3</v>
      </c>
      <c r="J1001" s="37">
        <v>45254</v>
      </c>
      <c r="K1001" s="41">
        <v>32758.65</v>
      </c>
      <c r="L1001" s="58">
        <v>31037</v>
      </c>
      <c r="M1001" s="43">
        <f t="shared" si="339"/>
        <v>1721.6500000000015</v>
      </c>
      <c r="N1001" s="38">
        <f t="shared" si="347"/>
        <v>5.5470889583400407E-2</v>
      </c>
      <c r="O1001" s="43">
        <f t="shared" si="334"/>
        <v>-15.869999999995343</v>
      </c>
      <c r="P1001" s="38">
        <f t="shared" si="335"/>
        <v>-4.8421761783223882E-4</v>
      </c>
      <c r="R1001" s="37">
        <v>45254</v>
      </c>
      <c r="S1001" s="104"/>
      <c r="T1001" s="101"/>
      <c r="U1001" s="100"/>
      <c r="V1001" s="102"/>
      <c r="W1001" s="100"/>
      <c r="X1001" s="102"/>
      <c r="Z1001" s="37">
        <v>45254</v>
      </c>
      <c r="AA1001" s="3">
        <f t="shared" si="346"/>
        <v>104750.97</v>
      </c>
      <c r="AB1001" s="43">
        <f t="shared" si="355"/>
        <v>86987.739999999991</v>
      </c>
      <c r="AC1001" s="3">
        <f t="shared" si="358"/>
        <v>17763.23000000001</v>
      </c>
      <c r="AD1001" s="38">
        <f t="shared" si="348"/>
        <v>0.20420383378163409</v>
      </c>
      <c r="AE1001" s="3">
        <f t="shared" si="361"/>
        <v>-243.55999999999767</v>
      </c>
      <c r="AF1001" s="38">
        <f t="shared" si="362"/>
        <v>-2.3197398950212111E-3</v>
      </c>
    </row>
    <row r="1002" spans="1:32" x14ac:dyDescent="0.45">
      <c r="A1002" s="37">
        <v>45257</v>
      </c>
      <c r="B1002" s="41">
        <v>71580.100000000006</v>
      </c>
      <c r="C1002" s="3">
        <v>57075.15</v>
      </c>
      <c r="D1002" s="3">
        <v>55950.74</v>
      </c>
      <c r="E1002" s="3">
        <f t="shared" si="344"/>
        <v>15629.360000000008</v>
      </c>
      <c r="F1002" s="38">
        <f t="shared" si="345"/>
        <v>0.27934143498370179</v>
      </c>
      <c r="G1002" s="41">
        <f t="shared" si="359"/>
        <v>-412.22000000000116</v>
      </c>
      <c r="H1002" s="38">
        <f t="shared" si="360"/>
        <v>-5.7258885392219572E-3</v>
      </c>
      <c r="J1002" s="37">
        <v>45257</v>
      </c>
      <c r="K1002" s="41">
        <v>32789.480000000003</v>
      </c>
      <c r="L1002" s="58">
        <v>31037</v>
      </c>
      <c r="M1002" s="43">
        <f t="shared" si="339"/>
        <v>1752.4800000000032</v>
      </c>
      <c r="N1002" s="38">
        <f t="shared" si="347"/>
        <v>5.6464220124367692E-2</v>
      </c>
      <c r="O1002" s="43">
        <f t="shared" si="334"/>
        <v>30.830000000001746</v>
      </c>
      <c r="P1002" s="38">
        <f t="shared" si="335"/>
        <v>9.4112547372993127E-4</v>
      </c>
      <c r="R1002" s="37">
        <v>45257</v>
      </c>
      <c r="S1002" s="104"/>
      <c r="T1002" s="101"/>
      <c r="U1002" s="100"/>
      <c r="V1002" s="102"/>
      <c r="W1002" s="100"/>
      <c r="X1002" s="102"/>
      <c r="Z1002" s="37">
        <v>45257</v>
      </c>
      <c r="AA1002" s="3">
        <f t="shared" si="346"/>
        <v>104369.58000000002</v>
      </c>
      <c r="AB1002" s="43">
        <f t="shared" si="355"/>
        <v>86987.739999999991</v>
      </c>
      <c r="AC1002" s="3">
        <f t="shared" si="358"/>
        <v>17381.840000000011</v>
      </c>
      <c r="AD1002" s="38">
        <f t="shared" si="348"/>
        <v>0.19981942282901044</v>
      </c>
      <c r="AE1002" s="3">
        <f t="shared" si="361"/>
        <v>-381.38999999998487</v>
      </c>
      <c r="AF1002" s="38">
        <f t="shared" si="362"/>
        <v>-3.6409209384885566E-3</v>
      </c>
    </row>
    <row r="1003" spans="1:32" x14ac:dyDescent="0.45">
      <c r="A1003" s="37">
        <v>45258</v>
      </c>
      <c r="B1003" s="41">
        <v>71580.100000000006</v>
      </c>
      <c r="C1003" s="3">
        <v>57075.15</v>
      </c>
      <c r="D1003" s="3">
        <v>55950.74</v>
      </c>
      <c r="E1003" s="3">
        <f t="shared" si="344"/>
        <v>15629.360000000008</v>
      </c>
      <c r="F1003" s="38">
        <f t="shared" si="345"/>
        <v>0.27934143498370179</v>
      </c>
      <c r="G1003" s="41">
        <f t="shared" si="359"/>
        <v>0</v>
      </c>
      <c r="H1003" s="38">
        <f t="shared" si="360"/>
        <v>0</v>
      </c>
      <c r="J1003" s="37">
        <v>45258</v>
      </c>
      <c r="K1003" s="41">
        <v>32789.480000000003</v>
      </c>
      <c r="L1003" s="58">
        <v>31037</v>
      </c>
      <c r="M1003" s="43">
        <f t="shared" si="339"/>
        <v>1752.4800000000032</v>
      </c>
      <c r="N1003" s="38">
        <f t="shared" si="347"/>
        <v>5.6464220124367692E-2</v>
      </c>
      <c r="O1003" s="43">
        <f t="shared" si="334"/>
        <v>0</v>
      </c>
      <c r="P1003" s="38">
        <f t="shared" si="335"/>
        <v>0</v>
      </c>
      <c r="R1003" s="37">
        <v>45258</v>
      </c>
      <c r="S1003" s="104"/>
      <c r="T1003" s="101"/>
      <c r="U1003" s="100"/>
      <c r="V1003" s="102"/>
      <c r="W1003" s="100"/>
      <c r="X1003" s="102"/>
      <c r="Z1003" s="37">
        <v>45258</v>
      </c>
      <c r="AA1003" s="3">
        <f t="shared" si="346"/>
        <v>104369.58000000002</v>
      </c>
      <c r="AB1003" s="43">
        <f t="shared" si="355"/>
        <v>86987.739999999991</v>
      </c>
      <c r="AC1003" s="3">
        <f t="shared" si="358"/>
        <v>17381.840000000011</v>
      </c>
      <c r="AD1003" s="38">
        <f t="shared" si="348"/>
        <v>0.19981942282901044</v>
      </c>
      <c r="AE1003" s="3">
        <f t="shared" si="361"/>
        <v>0</v>
      </c>
      <c r="AF1003" s="38">
        <f t="shared" si="362"/>
        <v>0</v>
      </c>
    </row>
    <row r="1004" spans="1:32" x14ac:dyDescent="0.45">
      <c r="A1004" s="37">
        <v>45259</v>
      </c>
      <c r="B1004" s="41">
        <v>71711.740000000005</v>
      </c>
      <c r="C1004" s="3">
        <v>57075.15</v>
      </c>
      <c r="D1004" s="3">
        <v>55950.74</v>
      </c>
      <c r="E1004" s="3">
        <f t="shared" si="344"/>
        <v>15761.000000000007</v>
      </c>
      <c r="F1004" s="38">
        <f t="shared" si="345"/>
        <v>0.28169421887896395</v>
      </c>
      <c r="G1004" s="41">
        <f t="shared" si="359"/>
        <v>131.63999999999942</v>
      </c>
      <c r="H1004" s="38">
        <f t="shared" si="360"/>
        <v>1.8390586210412785E-3</v>
      </c>
      <c r="J1004" s="37">
        <v>45259</v>
      </c>
      <c r="K1004" s="41">
        <v>32905.300000000003</v>
      </c>
      <c r="L1004" s="58">
        <v>31037</v>
      </c>
      <c r="M1004" s="43">
        <f t="shared" si="339"/>
        <v>1868.3000000000029</v>
      </c>
      <c r="N1004" s="38">
        <f t="shared" si="347"/>
        <v>6.0195895221831996E-2</v>
      </c>
      <c r="O1004" s="43">
        <f t="shared" si="334"/>
        <v>115.81999999999971</v>
      </c>
      <c r="P1004" s="38">
        <f t="shared" si="335"/>
        <v>3.5322304592815268E-3</v>
      </c>
      <c r="R1004" s="37">
        <v>45259</v>
      </c>
      <c r="S1004" s="104"/>
      <c r="T1004" s="101"/>
      <c r="U1004" s="100"/>
      <c r="V1004" s="102"/>
      <c r="W1004" s="100"/>
      <c r="X1004" s="102"/>
      <c r="Z1004" s="37">
        <v>45259</v>
      </c>
      <c r="AA1004" s="3">
        <f t="shared" si="346"/>
        <v>104617.04000000001</v>
      </c>
      <c r="AB1004" s="43">
        <f t="shared" si="355"/>
        <v>86987.739999999991</v>
      </c>
      <c r="AC1004" s="3">
        <f t="shared" si="358"/>
        <v>17629.30000000001</v>
      </c>
      <c r="AD1004" s="38">
        <f t="shared" si="348"/>
        <v>0.2026641915285996</v>
      </c>
      <c r="AE1004" s="3">
        <f t="shared" si="361"/>
        <v>247.45999999999185</v>
      </c>
      <c r="AF1004" s="38">
        <f t="shared" si="362"/>
        <v>2.3709973729892919E-3</v>
      </c>
    </row>
    <row r="1005" spans="1:32" x14ac:dyDescent="0.45">
      <c r="A1005" s="37">
        <v>45260</v>
      </c>
      <c r="B1005" s="41">
        <v>71880.73</v>
      </c>
      <c r="C1005" s="3">
        <v>57075.15</v>
      </c>
      <c r="D1005" s="3">
        <v>55950.74</v>
      </c>
      <c r="E1005" s="3">
        <f t="shared" si="344"/>
        <v>15929.989999999998</v>
      </c>
      <c r="F1005" s="38">
        <f t="shared" si="345"/>
        <v>0.28471455426684256</v>
      </c>
      <c r="G1005" s="41">
        <f t="shared" si="359"/>
        <v>168.98999999999069</v>
      </c>
      <c r="H1005" s="38">
        <f t="shared" si="360"/>
        <v>2.3565179146398663E-3</v>
      </c>
      <c r="J1005" s="37">
        <v>45260</v>
      </c>
      <c r="K1005" s="41">
        <v>32970.050000000003</v>
      </c>
      <c r="L1005" s="58">
        <v>31037</v>
      </c>
      <c r="M1005" s="43">
        <f t="shared" si="339"/>
        <v>1933.0500000000029</v>
      </c>
      <c r="N1005" s="38">
        <f t="shared" si="347"/>
        <v>6.2282114895125362E-2</v>
      </c>
      <c r="O1005" s="43">
        <f t="shared" si="334"/>
        <v>64.75</v>
      </c>
      <c r="P1005" s="38">
        <f t="shared" si="335"/>
        <v>1.9677681103045241E-3</v>
      </c>
      <c r="R1005" s="37">
        <v>45260</v>
      </c>
      <c r="S1005" s="104"/>
      <c r="T1005" s="101"/>
      <c r="U1005" s="100"/>
      <c r="V1005" s="102"/>
      <c r="W1005" s="100"/>
      <c r="X1005" s="102"/>
      <c r="Z1005" s="37">
        <v>45260</v>
      </c>
      <c r="AA1005" s="3">
        <f t="shared" si="346"/>
        <v>104850.78</v>
      </c>
      <c r="AB1005" s="43">
        <f t="shared" si="355"/>
        <v>86987.739999999991</v>
      </c>
      <c r="AC1005" s="3">
        <f t="shared" si="358"/>
        <v>17863.04</v>
      </c>
      <c r="AD1005" s="38">
        <f t="shared" si="348"/>
        <v>0.20535123685245771</v>
      </c>
      <c r="AE1005" s="3">
        <f t="shared" si="361"/>
        <v>233.73999999999069</v>
      </c>
      <c r="AF1005" s="38">
        <f t="shared" si="362"/>
        <v>2.2342440581379908E-3</v>
      </c>
    </row>
    <row r="1006" spans="1:32" x14ac:dyDescent="0.45">
      <c r="A1006" s="37">
        <v>45261</v>
      </c>
      <c r="B1006" s="41">
        <v>72393.710000000006</v>
      </c>
      <c r="C1006" s="47">
        <f>C1005+300</f>
        <v>57375.15</v>
      </c>
      <c r="D1006" s="47">
        <f>D1005+300</f>
        <v>56250.74</v>
      </c>
      <c r="E1006" s="47">
        <f t="shared" si="344"/>
        <v>16142.970000000008</v>
      </c>
      <c r="F1006" s="38">
        <f t="shared" si="345"/>
        <v>0.28698235792098048</v>
      </c>
      <c r="G1006" s="49">
        <f>B1006-B1005-300</f>
        <v>212.98000000001048</v>
      </c>
      <c r="H1006" s="48">
        <f>(B1006-300)/B1005-1</f>
        <v>2.96296378737404E-3</v>
      </c>
      <c r="I1006" s="41"/>
      <c r="J1006" s="37">
        <v>45261</v>
      </c>
      <c r="K1006" s="41">
        <v>33211.360000000001</v>
      </c>
      <c r="L1006" s="58">
        <v>31037</v>
      </c>
      <c r="M1006" s="43">
        <f t="shared" si="339"/>
        <v>2174.3600000000006</v>
      </c>
      <c r="N1006" s="38">
        <f t="shared" si="347"/>
        <v>7.0057028707671609E-2</v>
      </c>
      <c r="O1006" s="43">
        <f t="shared" si="334"/>
        <v>241.30999999999767</v>
      </c>
      <c r="P1006" s="38">
        <f t="shared" si="335"/>
        <v>7.3190668500653366E-3</v>
      </c>
      <c r="R1006" s="37">
        <v>45261</v>
      </c>
      <c r="S1006" s="104"/>
      <c r="T1006" s="101"/>
      <c r="U1006" s="100"/>
      <c r="V1006" s="102"/>
      <c r="W1006" s="100"/>
      <c r="X1006" s="102"/>
      <c r="Z1006" s="37">
        <v>45261</v>
      </c>
      <c r="AA1006" s="3">
        <f t="shared" si="346"/>
        <v>105605.07</v>
      </c>
      <c r="AB1006" s="91">
        <f t="shared" si="355"/>
        <v>87287.739999999991</v>
      </c>
      <c r="AC1006" s="3">
        <f t="shared" si="358"/>
        <v>18317.330000000009</v>
      </c>
      <c r="AD1006" s="38">
        <f t="shared" si="348"/>
        <v>0.20984997434920438</v>
      </c>
      <c r="AE1006" s="47">
        <f>AA1006-AA1005-300</f>
        <v>454.29000000000815</v>
      </c>
      <c r="AF1006" s="48">
        <f>(AA1006-300)/AA1005-1</f>
        <v>4.3327288552361676E-3</v>
      </c>
    </row>
    <row r="1007" spans="1:32" x14ac:dyDescent="0.45">
      <c r="A1007" s="37">
        <v>45264</v>
      </c>
      <c r="B1007" s="41">
        <v>72219.14</v>
      </c>
      <c r="C1007" s="3">
        <v>57375.15</v>
      </c>
      <c r="D1007" s="3">
        <v>56250.74</v>
      </c>
      <c r="E1007" s="3">
        <f t="shared" si="344"/>
        <v>15968.400000000001</v>
      </c>
      <c r="F1007" s="38">
        <f t="shared" ref="F1007:F1028" si="363">B1007/D1007-1</f>
        <v>0.28387893208160464</v>
      </c>
      <c r="G1007" s="41">
        <f t="shared" ref="G1007:G1028" si="364">B1007-B1006</f>
        <v>-174.57000000000698</v>
      </c>
      <c r="H1007" s="38">
        <f t="shared" ref="H1007:H1026" si="365">(B1007)/B1006-1</f>
        <v>-2.4113973437748237E-3</v>
      </c>
      <c r="J1007" s="37">
        <v>45264</v>
      </c>
      <c r="K1007" s="41">
        <v>33195.129999999997</v>
      </c>
      <c r="L1007" s="58">
        <v>31037</v>
      </c>
      <c r="M1007" s="43">
        <f t="shared" si="339"/>
        <v>2158.1299999999974</v>
      </c>
      <c r="N1007" s="38">
        <f t="shared" si="347"/>
        <v>6.9534104455971857E-2</v>
      </c>
      <c r="O1007" s="43">
        <f t="shared" si="334"/>
        <v>-16.230000000003201</v>
      </c>
      <c r="P1007" s="38">
        <f t="shared" si="335"/>
        <v>-4.8868820789038647E-4</v>
      </c>
      <c r="R1007" s="37">
        <v>45264</v>
      </c>
      <c r="S1007" s="104"/>
      <c r="T1007" s="101"/>
      <c r="U1007" s="100"/>
      <c r="V1007" s="102"/>
      <c r="W1007" s="100"/>
      <c r="X1007" s="102"/>
      <c r="Z1007" s="37">
        <v>45264</v>
      </c>
      <c r="AA1007" s="3">
        <f t="shared" si="346"/>
        <v>105414.26999999999</v>
      </c>
      <c r="AB1007" s="43">
        <f t="shared" si="355"/>
        <v>87287.739999999991</v>
      </c>
      <c r="AC1007" s="3">
        <f t="shared" si="358"/>
        <v>18126.53</v>
      </c>
      <c r="AD1007" s="38">
        <f t="shared" si="348"/>
        <v>0.20766410036506855</v>
      </c>
      <c r="AE1007" s="3">
        <f t="shared" ref="AE1007:AE1017" si="366">AA1007-AA1006</f>
        <v>-190.80000000001746</v>
      </c>
      <c r="AF1007" s="38">
        <f t="shared" ref="AF1007:AF1017" si="367">(AA1007)/AA1006-1</f>
        <v>-1.8067314381782218E-3</v>
      </c>
    </row>
    <row r="1008" spans="1:32" x14ac:dyDescent="0.45">
      <c r="A1008" s="37">
        <v>45265</v>
      </c>
      <c r="B1008" s="41">
        <v>72219.14</v>
      </c>
      <c r="C1008" s="3">
        <v>57375.15</v>
      </c>
      <c r="D1008" s="3">
        <v>56250.74</v>
      </c>
      <c r="E1008" s="3">
        <f t="shared" si="344"/>
        <v>15968.400000000001</v>
      </c>
      <c r="F1008" s="38">
        <f t="shared" si="363"/>
        <v>0.28387893208160464</v>
      </c>
      <c r="G1008" s="41">
        <f t="shared" si="364"/>
        <v>0</v>
      </c>
      <c r="H1008" s="38">
        <f t="shared" si="365"/>
        <v>0</v>
      </c>
      <c r="J1008" s="37">
        <v>45265</v>
      </c>
      <c r="K1008" s="41">
        <v>33195.129999999997</v>
      </c>
      <c r="L1008" s="58">
        <v>31037</v>
      </c>
      <c r="M1008" s="43">
        <f t="shared" si="339"/>
        <v>2158.1299999999974</v>
      </c>
      <c r="N1008" s="38">
        <f t="shared" si="347"/>
        <v>6.9534104455971857E-2</v>
      </c>
      <c r="O1008" s="43">
        <f t="shared" si="334"/>
        <v>0</v>
      </c>
      <c r="P1008" s="38">
        <f t="shared" si="335"/>
        <v>0</v>
      </c>
      <c r="R1008" s="37">
        <v>45265</v>
      </c>
      <c r="S1008" s="104"/>
      <c r="T1008" s="101"/>
      <c r="U1008" s="100"/>
      <c r="V1008" s="102"/>
      <c r="W1008" s="100"/>
      <c r="X1008" s="102"/>
      <c r="Z1008" s="37">
        <v>45265</v>
      </c>
      <c r="AA1008" s="3">
        <f t="shared" si="346"/>
        <v>105414.26999999999</v>
      </c>
      <c r="AB1008" s="43">
        <f t="shared" si="355"/>
        <v>87287.739999999991</v>
      </c>
      <c r="AC1008" s="3">
        <f t="shared" si="358"/>
        <v>18126.53</v>
      </c>
      <c r="AD1008" s="38">
        <f t="shared" si="348"/>
        <v>0.20766410036506855</v>
      </c>
      <c r="AE1008" s="3">
        <f t="shared" si="366"/>
        <v>0</v>
      </c>
      <c r="AF1008" s="38">
        <f t="shared" si="367"/>
        <v>0</v>
      </c>
    </row>
    <row r="1009" spans="1:32" x14ac:dyDescent="0.45">
      <c r="A1009" s="37">
        <v>45266</v>
      </c>
      <c r="B1009" s="41">
        <v>72219.14</v>
      </c>
      <c r="C1009" s="3">
        <v>57375.15</v>
      </c>
      <c r="D1009" s="3">
        <v>56250.74</v>
      </c>
      <c r="E1009" s="3">
        <f t="shared" si="344"/>
        <v>15968.400000000001</v>
      </c>
      <c r="F1009" s="38">
        <f t="shared" si="363"/>
        <v>0.28387893208160464</v>
      </c>
      <c r="G1009" s="41">
        <f t="shared" si="364"/>
        <v>0</v>
      </c>
      <c r="H1009" s="38">
        <f t="shared" si="365"/>
        <v>0</v>
      </c>
      <c r="J1009" s="37">
        <v>45266</v>
      </c>
      <c r="K1009" s="41">
        <v>33195.129999999997</v>
      </c>
      <c r="L1009" s="58">
        <v>31037</v>
      </c>
      <c r="M1009" s="43">
        <f t="shared" si="339"/>
        <v>2158.1299999999974</v>
      </c>
      <c r="N1009" s="38">
        <f t="shared" si="347"/>
        <v>6.9534104455971857E-2</v>
      </c>
      <c r="O1009" s="43">
        <f t="shared" si="334"/>
        <v>0</v>
      </c>
      <c r="P1009" s="38">
        <f t="shared" si="335"/>
        <v>0</v>
      </c>
      <c r="R1009" s="37">
        <v>45266</v>
      </c>
      <c r="S1009" s="104"/>
      <c r="T1009" s="101"/>
      <c r="U1009" s="100"/>
      <c r="V1009" s="102"/>
      <c r="W1009" s="100"/>
      <c r="X1009" s="102"/>
      <c r="Z1009" s="37">
        <v>45266</v>
      </c>
      <c r="AA1009" s="3">
        <f t="shared" si="346"/>
        <v>105414.26999999999</v>
      </c>
      <c r="AB1009" s="43">
        <f t="shared" si="355"/>
        <v>87287.739999999991</v>
      </c>
      <c r="AC1009" s="3">
        <f t="shared" si="358"/>
        <v>18126.53</v>
      </c>
      <c r="AD1009" s="38">
        <f t="shared" si="348"/>
        <v>0.20766410036506855</v>
      </c>
      <c r="AE1009" s="3">
        <f t="shared" si="366"/>
        <v>0</v>
      </c>
      <c r="AF1009" s="38">
        <f t="shared" si="367"/>
        <v>0</v>
      </c>
    </row>
    <row r="1010" spans="1:32" x14ac:dyDescent="0.45">
      <c r="A1010" s="37">
        <v>45267</v>
      </c>
      <c r="B1010" s="41">
        <v>73094.75</v>
      </c>
      <c r="C1010" s="3">
        <v>57375.15</v>
      </c>
      <c r="D1010" s="3">
        <v>56250.74</v>
      </c>
      <c r="E1010" s="3">
        <f t="shared" si="344"/>
        <v>16844.010000000002</v>
      </c>
      <c r="F1010" s="38">
        <f t="shared" si="363"/>
        <v>0.29944512729965878</v>
      </c>
      <c r="G1010" s="41">
        <f t="shared" si="364"/>
        <v>875.61000000000058</v>
      </c>
      <c r="H1010" s="38">
        <f t="shared" si="365"/>
        <v>1.2124348199106239E-2</v>
      </c>
      <c r="J1010" s="37">
        <v>45267</v>
      </c>
      <c r="K1010" s="41">
        <v>33259.879999999997</v>
      </c>
      <c r="L1010" s="58">
        <v>31037</v>
      </c>
      <c r="M1010" s="43">
        <f t="shared" si="339"/>
        <v>2222.8799999999974</v>
      </c>
      <c r="N1010" s="38">
        <f t="shared" si="347"/>
        <v>7.1620324129265001E-2</v>
      </c>
      <c r="O1010" s="43">
        <f t="shared" si="334"/>
        <v>64.75</v>
      </c>
      <c r="P1010" s="38">
        <f t="shared" si="335"/>
        <v>1.9505873301295384E-3</v>
      </c>
      <c r="R1010" s="37">
        <v>45267</v>
      </c>
      <c r="S1010" s="104"/>
      <c r="T1010" s="101"/>
      <c r="U1010" s="100"/>
      <c r="V1010" s="102"/>
      <c r="W1010" s="100"/>
      <c r="X1010" s="102"/>
      <c r="Z1010" s="37">
        <v>45267</v>
      </c>
      <c r="AA1010" s="3">
        <f t="shared" si="346"/>
        <v>106354.63</v>
      </c>
      <c r="AB1010" s="43">
        <f t="shared" si="355"/>
        <v>87287.739999999991</v>
      </c>
      <c r="AC1010" s="3">
        <f t="shared" si="358"/>
        <v>19066.89</v>
      </c>
      <c r="AD1010" s="38">
        <f t="shared" si="348"/>
        <v>0.21843720549987911</v>
      </c>
      <c r="AE1010" s="3">
        <f t="shared" si="366"/>
        <v>940.36000000001513</v>
      </c>
      <c r="AF1010" s="38">
        <f t="shared" si="367"/>
        <v>8.9206138789370559E-3</v>
      </c>
    </row>
    <row r="1011" spans="1:32" x14ac:dyDescent="0.45">
      <c r="A1011" s="37">
        <v>45268</v>
      </c>
      <c r="B1011" s="41">
        <v>73094.75</v>
      </c>
      <c r="C1011" s="3">
        <v>57375.15</v>
      </c>
      <c r="D1011" s="3">
        <v>56250.74</v>
      </c>
      <c r="E1011" s="3">
        <f t="shared" si="344"/>
        <v>16844.010000000002</v>
      </c>
      <c r="F1011" s="38">
        <f t="shared" si="363"/>
        <v>0.29944512729965878</v>
      </c>
      <c r="G1011" s="41">
        <f t="shared" si="364"/>
        <v>0</v>
      </c>
      <c r="H1011" s="38">
        <f t="shared" si="365"/>
        <v>0</v>
      </c>
      <c r="J1011" s="37">
        <v>45268</v>
      </c>
      <c r="K1011" s="41">
        <v>33259.879999999997</v>
      </c>
      <c r="L1011" s="58">
        <v>31037</v>
      </c>
      <c r="M1011" s="43">
        <f t="shared" si="339"/>
        <v>2222.8799999999974</v>
      </c>
      <c r="N1011" s="38">
        <f t="shared" si="347"/>
        <v>7.1620324129265001E-2</v>
      </c>
      <c r="O1011" s="43">
        <f t="shared" si="334"/>
        <v>0</v>
      </c>
      <c r="P1011" s="38">
        <f t="shared" si="335"/>
        <v>0</v>
      </c>
      <c r="R1011" s="37">
        <v>45268</v>
      </c>
      <c r="S1011" s="104"/>
      <c r="T1011" s="101"/>
      <c r="U1011" s="100"/>
      <c r="V1011" s="102"/>
      <c r="W1011" s="100"/>
      <c r="X1011" s="102"/>
      <c r="Z1011" s="37">
        <v>45268</v>
      </c>
      <c r="AA1011" s="3">
        <f t="shared" si="346"/>
        <v>106354.63</v>
      </c>
      <c r="AB1011" s="43">
        <f t="shared" si="355"/>
        <v>87287.739999999991</v>
      </c>
      <c r="AC1011" s="3">
        <f t="shared" si="358"/>
        <v>19066.89</v>
      </c>
      <c r="AD1011" s="38">
        <f t="shared" si="348"/>
        <v>0.21843720549987911</v>
      </c>
      <c r="AE1011" s="3">
        <f t="shared" si="366"/>
        <v>0</v>
      </c>
      <c r="AF1011" s="38">
        <f t="shared" si="367"/>
        <v>0</v>
      </c>
    </row>
    <row r="1012" spans="1:32" x14ac:dyDescent="0.45">
      <c r="A1012" s="37">
        <v>45271</v>
      </c>
      <c r="B1012" s="41">
        <v>73299.360000000001</v>
      </c>
      <c r="C1012" s="3">
        <v>57375.15</v>
      </c>
      <c r="D1012" s="3">
        <v>56250.74</v>
      </c>
      <c r="E1012" s="3">
        <f t="shared" si="344"/>
        <v>17048.620000000003</v>
      </c>
      <c r="F1012" s="38">
        <f t="shared" si="363"/>
        <v>0.30308259055791975</v>
      </c>
      <c r="G1012" s="41">
        <f t="shared" si="364"/>
        <v>204.61000000000058</v>
      </c>
      <c r="H1012" s="38">
        <f t="shared" si="365"/>
        <v>2.7992434477168704E-3</v>
      </c>
      <c r="J1012" s="37">
        <v>45271</v>
      </c>
      <c r="K1012" s="41">
        <v>33239.629999999997</v>
      </c>
      <c r="L1012" s="58">
        <v>31037</v>
      </c>
      <c r="M1012" s="43">
        <f t="shared" si="339"/>
        <v>2202.6299999999974</v>
      </c>
      <c r="N1012" s="38">
        <f t="shared" si="347"/>
        <v>7.0967877049972428E-2</v>
      </c>
      <c r="O1012" s="43">
        <f t="shared" si="334"/>
        <v>-20.25</v>
      </c>
      <c r="P1012" s="38">
        <f t="shared" si="335"/>
        <v>-6.088416434455457E-4</v>
      </c>
      <c r="R1012" s="37">
        <v>45271</v>
      </c>
      <c r="S1012" s="104"/>
      <c r="T1012" s="101"/>
      <c r="U1012" s="100"/>
      <c r="V1012" s="102"/>
      <c r="W1012" s="100"/>
      <c r="X1012" s="102"/>
      <c r="Z1012" s="37">
        <v>45271</v>
      </c>
      <c r="AA1012" s="3">
        <f t="shared" si="346"/>
        <v>106538.98999999999</v>
      </c>
      <c r="AB1012" s="43">
        <f t="shared" si="355"/>
        <v>87287.739999999991</v>
      </c>
      <c r="AC1012" s="3">
        <f t="shared" si="358"/>
        <v>19251.25</v>
      </c>
      <c r="AD1012" s="38">
        <f t="shared" si="348"/>
        <v>0.22054930050886878</v>
      </c>
      <c r="AE1012" s="3">
        <f t="shared" si="366"/>
        <v>184.35999999998603</v>
      </c>
      <c r="AF1012" s="38">
        <f t="shared" si="367"/>
        <v>1.733445925203192E-3</v>
      </c>
    </row>
    <row r="1013" spans="1:32" x14ac:dyDescent="0.45">
      <c r="A1013" s="37">
        <v>45272</v>
      </c>
      <c r="B1013" s="41">
        <v>73704.2</v>
      </c>
      <c r="C1013" s="3">
        <v>57375.15</v>
      </c>
      <c r="D1013" s="3">
        <v>56250.74</v>
      </c>
      <c r="E1013" s="3">
        <f t="shared" si="344"/>
        <v>17453.46</v>
      </c>
      <c r="F1013" s="38">
        <f t="shared" si="363"/>
        <v>0.31027965143214109</v>
      </c>
      <c r="G1013" s="41">
        <f t="shared" si="364"/>
        <v>404.83999999999651</v>
      </c>
      <c r="H1013" s="38">
        <f t="shared" si="365"/>
        <v>5.5231041580716678E-3</v>
      </c>
      <c r="J1013" s="37">
        <v>45272</v>
      </c>
      <c r="K1013" s="41">
        <v>33239.82</v>
      </c>
      <c r="L1013" s="58">
        <v>31037</v>
      </c>
      <c r="M1013" s="43">
        <f t="shared" si="339"/>
        <v>2202.8199999999997</v>
      </c>
      <c r="N1013" s="38">
        <f t="shared" si="347"/>
        <v>7.0973998775654801E-2</v>
      </c>
      <c r="O1013" s="43">
        <f t="shared" si="334"/>
        <v>0.19000000000232831</v>
      </c>
      <c r="P1013" s="38">
        <f t="shared" si="335"/>
        <v>5.7160684401313944E-6</v>
      </c>
      <c r="R1013" s="37">
        <v>45272</v>
      </c>
      <c r="S1013" s="104"/>
      <c r="T1013" s="101"/>
      <c r="U1013" s="100"/>
      <c r="V1013" s="102"/>
      <c r="W1013" s="100"/>
      <c r="X1013" s="102"/>
      <c r="Z1013" s="37">
        <v>45272</v>
      </c>
      <c r="AA1013" s="3">
        <f t="shared" si="346"/>
        <v>106944.01999999999</v>
      </c>
      <c r="AB1013" s="43">
        <f t="shared" si="355"/>
        <v>87287.739999999991</v>
      </c>
      <c r="AC1013" s="3">
        <f t="shared" si="358"/>
        <v>19656.28</v>
      </c>
      <c r="AD1013" s="38">
        <f t="shared" si="348"/>
        <v>0.22518947105286502</v>
      </c>
      <c r="AE1013" s="3">
        <f t="shared" si="366"/>
        <v>405.02999999999884</v>
      </c>
      <c r="AF1013" s="38">
        <f t="shared" si="367"/>
        <v>3.8017067742053268E-3</v>
      </c>
    </row>
    <row r="1014" spans="1:32" x14ac:dyDescent="0.45">
      <c r="A1014" s="37">
        <v>45273</v>
      </c>
      <c r="B1014" s="41">
        <v>74336.39</v>
      </c>
      <c r="C1014" s="3">
        <v>57375.15</v>
      </c>
      <c r="D1014" s="3">
        <v>56250.74</v>
      </c>
      <c r="E1014" s="3">
        <f t="shared" si="344"/>
        <v>18085.650000000001</v>
      </c>
      <c r="F1014" s="38">
        <f t="shared" si="363"/>
        <v>0.32151843691300774</v>
      </c>
      <c r="G1014" s="41">
        <f t="shared" si="364"/>
        <v>632.19000000000233</v>
      </c>
      <c r="H1014" s="38">
        <f t="shared" si="365"/>
        <v>8.5773945039766541E-3</v>
      </c>
      <c r="J1014" s="37">
        <v>45273</v>
      </c>
      <c r="K1014" s="41">
        <v>33657.5</v>
      </c>
      <c r="L1014" s="58">
        <v>31037</v>
      </c>
      <c r="M1014" s="43">
        <f t="shared" si="339"/>
        <v>2620.5</v>
      </c>
      <c r="N1014" s="38">
        <f t="shared" si="347"/>
        <v>8.4431485001772E-2</v>
      </c>
      <c r="O1014" s="43">
        <f t="shared" si="334"/>
        <v>417.68000000000029</v>
      </c>
      <c r="P1014" s="38">
        <f t="shared" si="335"/>
        <v>1.2565651679220968E-2</v>
      </c>
      <c r="R1014" s="37">
        <v>45273</v>
      </c>
      <c r="S1014" s="104"/>
      <c r="T1014" s="101"/>
      <c r="U1014" s="100"/>
      <c r="V1014" s="102"/>
      <c r="W1014" s="100"/>
      <c r="X1014" s="102"/>
      <c r="Z1014" s="37">
        <v>45273</v>
      </c>
      <c r="AA1014" s="3">
        <f t="shared" si="346"/>
        <v>107993.89</v>
      </c>
      <c r="AB1014" s="43">
        <f t="shared" si="355"/>
        <v>87287.739999999991</v>
      </c>
      <c r="AC1014" s="3">
        <f t="shared" si="358"/>
        <v>20706.150000000001</v>
      </c>
      <c r="AD1014" s="38">
        <f t="shared" si="348"/>
        <v>0.23721716245603353</v>
      </c>
      <c r="AE1014" s="3">
        <f t="shared" si="366"/>
        <v>1049.8700000000099</v>
      </c>
      <c r="AF1014" s="38">
        <f t="shared" si="367"/>
        <v>9.8170051958026416E-3</v>
      </c>
    </row>
    <row r="1015" spans="1:32" x14ac:dyDescent="0.45">
      <c r="A1015" s="37">
        <v>45274</v>
      </c>
      <c r="B1015" s="41">
        <v>74337.27</v>
      </c>
      <c r="C1015" s="3">
        <v>57375.15</v>
      </c>
      <c r="D1015" s="3">
        <v>56250.74</v>
      </c>
      <c r="E1015" s="3">
        <f t="shared" si="344"/>
        <v>18086.530000000006</v>
      </c>
      <c r="F1015" s="38">
        <f t="shared" si="363"/>
        <v>0.32153408115164361</v>
      </c>
      <c r="G1015" s="41">
        <f t="shared" si="364"/>
        <v>0.88000000000465661</v>
      </c>
      <c r="H1015" s="38">
        <f t="shared" si="365"/>
        <v>1.1838078227910387E-5</v>
      </c>
      <c r="J1015" s="37">
        <v>45274</v>
      </c>
      <c r="K1015" s="41">
        <v>33676.11</v>
      </c>
      <c r="L1015" s="58">
        <v>31037</v>
      </c>
      <c r="M1015" s="43">
        <f t="shared" si="339"/>
        <v>2639.1100000000006</v>
      </c>
      <c r="N1015" s="38">
        <f t="shared" si="347"/>
        <v>8.50310919225441E-2</v>
      </c>
      <c r="O1015" s="43">
        <f t="shared" si="334"/>
        <v>18.610000000000582</v>
      </c>
      <c r="P1015" s="38">
        <f t="shared" si="335"/>
        <v>5.5292282552188432E-4</v>
      </c>
      <c r="R1015" s="37">
        <v>45274</v>
      </c>
      <c r="S1015" s="104"/>
      <c r="T1015" s="101"/>
      <c r="U1015" s="100"/>
      <c r="V1015" s="102"/>
      <c r="W1015" s="100"/>
      <c r="X1015" s="102"/>
      <c r="Z1015" s="37">
        <v>45274</v>
      </c>
      <c r="AA1015" s="3">
        <f t="shared" si="346"/>
        <v>108013.38</v>
      </c>
      <c r="AB1015" s="43">
        <f t="shared" si="355"/>
        <v>87287.739999999991</v>
      </c>
      <c r="AC1015" s="3">
        <f t="shared" si="358"/>
        <v>20725.640000000007</v>
      </c>
      <c r="AD1015" s="38">
        <f t="shared" si="348"/>
        <v>0.23744044696311328</v>
      </c>
      <c r="AE1015" s="3">
        <f t="shared" si="366"/>
        <v>19.490000000005239</v>
      </c>
      <c r="AF1015" s="38">
        <f t="shared" si="367"/>
        <v>1.8047317306568722E-4</v>
      </c>
    </row>
    <row r="1016" spans="1:32" x14ac:dyDescent="0.45">
      <c r="A1016" s="37">
        <v>45275</v>
      </c>
      <c r="B1016" s="41">
        <v>74337.27</v>
      </c>
      <c r="C1016" s="3">
        <v>57375.15</v>
      </c>
      <c r="D1016" s="3">
        <v>56250.74</v>
      </c>
      <c r="E1016" s="3">
        <f t="shared" si="344"/>
        <v>18086.530000000006</v>
      </c>
      <c r="F1016" s="38">
        <f t="shared" si="363"/>
        <v>0.32153408115164361</v>
      </c>
      <c r="G1016" s="41">
        <f t="shared" si="364"/>
        <v>0</v>
      </c>
      <c r="H1016" s="38">
        <f t="shared" si="365"/>
        <v>0</v>
      </c>
      <c r="J1016" s="37">
        <v>45275</v>
      </c>
      <c r="K1016" s="41">
        <v>33676.11</v>
      </c>
      <c r="L1016" s="58">
        <v>31037</v>
      </c>
      <c r="M1016" s="43">
        <f t="shared" si="339"/>
        <v>2639.1100000000006</v>
      </c>
      <c r="N1016" s="38">
        <f t="shared" si="347"/>
        <v>8.50310919225441E-2</v>
      </c>
      <c r="O1016" s="43">
        <f t="shared" si="334"/>
        <v>0</v>
      </c>
      <c r="P1016" s="38">
        <f t="shared" si="335"/>
        <v>0</v>
      </c>
      <c r="R1016" s="37">
        <v>45275</v>
      </c>
      <c r="S1016" s="104"/>
      <c r="T1016" s="101"/>
      <c r="U1016" s="100"/>
      <c r="V1016" s="102"/>
      <c r="W1016" s="100"/>
      <c r="X1016" s="102"/>
      <c r="Z1016" s="37">
        <v>45275</v>
      </c>
      <c r="AA1016" s="3">
        <f t="shared" si="346"/>
        <v>108013.38</v>
      </c>
      <c r="AB1016" s="43">
        <f t="shared" si="355"/>
        <v>87287.739999999991</v>
      </c>
      <c r="AC1016" s="3">
        <f t="shared" si="358"/>
        <v>20725.640000000007</v>
      </c>
      <c r="AD1016" s="38">
        <f t="shared" si="348"/>
        <v>0.23744044696311328</v>
      </c>
      <c r="AE1016" s="3">
        <f t="shared" si="366"/>
        <v>0</v>
      </c>
      <c r="AF1016" s="38">
        <f t="shared" si="367"/>
        <v>0</v>
      </c>
    </row>
    <row r="1017" spans="1:32" x14ac:dyDescent="0.45">
      <c r="A1017" s="37">
        <v>45278</v>
      </c>
      <c r="B1017" s="41">
        <v>74722.710000000006</v>
      </c>
      <c r="C1017" s="3">
        <v>57375.15</v>
      </c>
      <c r="D1017" s="3">
        <v>56250.74</v>
      </c>
      <c r="E1017" s="3">
        <f t="shared" si="344"/>
        <v>18471.970000000008</v>
      </c>
      <c r="F1017" s="38">
        <f t="shared" si="363"/>
        <v>0.32838625767412144</v>
      </c>
      <c r="G1017" s="41">
        <f t="shared" si="364"/>
        <v>385.44000000000233</v>
      </c>
      <c r="H1017" s="38">
        <f t="shared" si="365"/>
        <v>5.1850168831866217E-3</v>
      </c>
      <c r="J1017" s="37">
        <v>45278</v>
      </c>
      <c r="K1017" s="41">
        <v>33721.89</v>
      </c>
      <c r="L1017" s="58">
        <v>31037</v>
      </c>
      <c r="M1017" s="43">
        <f t="shared" si="339"/>
        <v>2684.8899999999994</v>
      </c>
      <c r="N1017" s="38">
        <f t="shared" si="347"/>
        <v>8.6506105615877793E-2</v>
      </c>
      <c r="O1017" s="43">
        <f t="shared" ref="O1017:O1080" si="368">K1017-K1016</f>
        <v>45.779999999998836</v>
      </c>
      <c r="P1017" s="38">
        <f t="shared" ref="P1017:P1080" si="369">K1017/K1016-1</f>
        <v>1.359420669430067E-3</v>
      </c>
      <c r="R1017" s="37">
        <v>45278</v>
      </c>
      <c r="S1017" s="104"/>
      <c r="T1017" s="101"/>
      <c r="U1017" s="100"/>
      <c r="V1017" s="102"/>
      <c r="W1017" s="100"/>
      <c r="X1017" s="102"/>
      <c r="Z1017" s="37">
        <v>45278</v>
      </c>
      <c r="AA1017" s="3">
        <f t="shared" si="346"/>
        <v>108444.6</v>
      </c>
      <c r="AB1017" s="43">
        <f t="shared" si="355"/>
        <v>87287.739999999991</v>
      </c>
      <c r="AC1017" s="3">
        <f t="shared" si="358"/>
        <v>21156.860000000008</v>
      </c>
      <c r="AD1017" s="38">
        <f t="shared" si="348"/>
        <v>0.24238065964361111</v>
      </c>
      <c r="AE1017" s="3">
        <f t="shared" si="366"/>
        <v>431.22000000000116</v>
      </c>
      <c r="AF1017" s="38">
        <f t="shared" si="367"/>
        <v>3.9922831782506218E-3</v>
      </c>
    </row>
    <row r="1018" spans="1:32" x14ac:dyDescent="0.45">
      <c r="A1018" s="37">
        <v>45279</v>
      </c>
      <c r="B1018" s="41">
        <v>73971.39</v>
      </c>
      <c r="C1018" s="47">
        <f>C1017+300</f>
        <v>57675.15</v>
      </c>
      <c r="D1018" s="47">
        <f>D1017+300</f>
        <v>56550.74</v>
      </c>
      <c r="E1018" s="3">
        <f t="shared" si="344"/>
        <v>17420.650000000001</v>
      </c>
      <c r="F1018" s="38">
        <f t="shared" si="363"/>
        <v>0.3080534401495012</v>
      </c>
      <c r="G1018" s="41">
        <f>B1018-B1017-300</f>
        <v>-1051.320000000007</v>
      </c>
      <c r="H1018" s="48">
        <f>(B1018-300)/B1017-1</f>
        <v>-1.406961819238095E-2</v>
      </c>
      <c r="J1018" s="37">
        <v>45279</v>
      </c>
      <c r="K1018" s="41">
        <v>33716.239999999998</v>
      </c>
      <c r="L1018" s="58">
        <v>31037</v>
      </c>
      <c r="M1018" s="43">
        <f t="shared" si="339"/>
        <v>2679.239999999998</v>
      </c>
      <c r="N1018" s="38">
        <f t="shared" si="347"/>
        <v>8.6324064825852975E-2</v>
      </c>
      <c r="O1018" s="43">
        <f t="shared" si="368"/>
        <v>-5.6500000000014552</v>
      </c>
      <c r="P1018" s="38">
        <f t="shared" si="369"/>
        <v>-1.6754695540499576E-4</v>
      </c>
      <c r="R1018" s="37">
        <v>45279</v>
      </c>
      <c r="S1018" s="41">
        <v>8000</v>
      </c>
      <c r="T1018" s="101"/>
      <c r="U1018" s="100"/>
      <c r="V1018" s="102"/>
      <c r="W1018" s="100"/>
      <c r="X1018" s="102"/>
      <c r="Z1018" s="37">
        <v>45279</v>
      </c>
      <c r="AA1018" s="3">
        <f t="shared" si="346"/>
        <v>107687.63</v>
      </c>
      <c r="AB1018" s="91">
        <f t="shared" si="355"/>
        <v>87587.739999999991</v>
      </c>
      <c r="AC1018" s="3">
        <f t="shared" si="358"/>
        <v>20099.89</v>
      </c>
      <c r="AD1018" s="38">
        <f t="shared" si="348"/>
        <v>0.22948291621635653</v>
      </c>
      <c r="AE1018" s="47">
        <f>AA1018-AA1017-300</f>
        <v>-1056.9700000000012</v>
      </c>
      <c r="AF1018" s="48">
        <f>(AA1018-300)/AA1017-1</f>
        <v>-9.7466356093341977E-3</v>
      </c>
    </row>
    <row r="1019" spans="1:32" x14ac:dyDescent="0.45">
      <c r="A1019" s="37">
        <v>45280</v>
      </c>
      <c r="B1019" s="41">
        <v>73971.39</v>
      </c>
      <c r="C1019" s="3">
        <v>57675.15</v>
      </c>
      <c r="D1019" s="3">
        <f t="shared" ref="D1019:D1026" si="370">D1018</f>
        <v>56550.74</v>
      </c>
      <c r="E1019" s="3">
        <f t="shared" si="344"/>
        <v>17420.650000000001</v>
      </c>
      <c r="F1019" s="38">
        <f t="shared" si="363"/>
        <v>0.3080534401495012</v>
      </c>
      <c r="G1019" s="41">
        <f t="shared" si="364"/>
        <v>0</v>
      </c>
      <c r="H1019" s="38">
        <f t="shared" si="365"/>
        <v>0</v>
      </c>
      <c r="J1019" s="37">
        <v>45280</v>
      </c>
      <c r="K1019" s="41">
        <v>33716.239999999998</v>
      </c>
      <c r="L1019" s="58">
        <v>31037</v>
      </c>
      <c r="M1019" s="43">
        <f t="shared" si="339"/>
        <v>2679.239999999998</v>
      </c>
      <c r="N1019" s="38">
        <f t="shared" si="347"/>
        <v>8.6324064825852975E-2</v>
      </c>
      <c r="O1019" s="43">
        <f t="shared" si="368"/>
        <v>0</v>
      </c>
      <c r="P1019" s="38">
        <f t="shared" si="369"/>
        <v>0</v>
      </c>
      <c r="R1019" s="37">
        <v>45280</v>
      </c>
      <c r="S1019" s="41">
        <v>7896.89</v>
      </c>
      <c r="T1019" s="3">
        <v>8000</v>
      </c>
      <c r="U1019" s="43">
        <f t="shared" ref="U1019:U1050" si="371">S1019-T1019</f>
        <v>-103.10999999999967</v>
      </c>
      <c r="V1019" s="38">
        <f t="shared" ref="V1019:V1050" si="372">S1019/T1019-1</f>
        <v>-1.2888750000000004E-2</v>
      </c>
      <c r="W1019" s="43">
        <f t="shared" ref="W1019:W1028" si="373">S1019-S1018</f>
        <v>-103.10999999999967</v>
      </c>
      <c r="X1019" s="38">
        <f t="shared" ref="X1019:X1028" si="374">S1019/S1018-1</f>
        <v>-1.2888750000000004E-2</v>
      </c>
      <c r="Z1019" s="37">
        <v>45280</v>
      </c>
      <c r="AA1019" s="41">
        <f t="shared" ref="AA1019:AA1060" si="375">B1019+K1019+S1019</f>
        <v>115584.52</v>
      </c>
      <c r="AB1019" s="43">
        <f t="shared" ref="AB1019:AC1029" si="376">D1019+L1019+T1019</f>
        <v>95587.739999999991</v>
      </c>
      <c r="AC1019" s="43">
        <f t="shared" si="376"/>
        <v>19996.78</v>
      </c>
      <c r="AD1019" s="38">
        <f t="shared" si="348"/>
        <v>0.20919816704527183</v>
      </c>
      <c r="AE1019" s="41">
        <f t="shared" ref="AE1019:AE1053" si="377">G1019+O1019+W1019</f>
        <v>-103.10999999999967</v>
      </c>
      <c r="AF1019" s="38">
        <f>(AA1019-8000)/AA1018-1</f>
        <v>-9.5749158933111644E-4</v>
      </c>
    </row>
    <row r="1020" spans="1:32" x14ac:dyDescent="0.45">
      <c r="A1020" s="37">
        <v>45281</v>
      </c>
      <c r="B1020" s="41">
        <v>74285.25</v>
      </c>
      <c r="C1020" s="3">
        <v>57675.15</v>
      </c>
      <c r="D1020" s="3">
        <f t="shared" si="370"/>
        <v>56550.74</v>
      </c>
      <c r="E1020" s="3">
        <f t="shared" si="344"/>
        <v>17734.510000000002</v>
      </c>
      <c r="F1020" s="38">
        <f t="shared" si="363"/>
        <v>0.31360350014871607</v>
      </c>
      <c r="G1020" s="41">
        <f t="shared" si="364"/>
        <v>313.86000000000058</v>
      </c>
      <c r="H1020" s="38">
        <f t="shared" si="365"/>
        <v>4.2429917837152331E-3</v>
      </c>
      <c r="J1020" s="37">
        <v>45281</v>
      </c>
      <c r="K1020" s="41">
        <v>33802.51</v>
      </c>
      <c r="L1020" s="58">
        <v>31037</v>
      </c>
      <c r="M1020" s="43">
        <f t="shared" si="339"/>
        <v>2765.510000000002</v>
      </c>
      <c r="N1020" s="38">
        <f t="shared" si="347"/>
        <v>8.9103650481683117E-2</v>
      </c>
      <c r="O1020" s="43">
        <f t="shared" si="368"/>
        <v>86.270000000004075</v>
      </c>
      <c r="P1020" s="38">
        <f t="shared" si="369"/>
        <v>2.5587076138977594E-3</v>
      </c>
      <c r="R1020" s="37">
        <v>45281</v>
      </c>
      <c r="S1020" s="41">
        <v>7940.93</v>
      </c>
      <c r="T1020" s="3">
        <v>8000</v>
      </c>
      <c r="U1020" s="43">
        <f t="shared" si="371"/>
        <v>-59.069999999999709</v>
      </c>
      <c r="V1020" s="38">
        <f t="shared" si="372"/>
        <v>-7.3837499999999112E-3</v>
      </c>
      <c r="W1020" s="43">
        <f t="shared" si="373"/>
        <v>44.039999999999964</v>
      </c>
      <c r="X1020" s="38">
        <f t="shared" si="374"/>
        <v>5.576878999201007E-3</v>
      </c>
      <c r="Z1020" s="37">
        <v>45281</v>
      </c>
      <c r="AA1020" s="3">
        <f t="shared" si="375"/>
        <v>116028.69</v>
      </c>
      <c r="AB1020" s="43">
        <f t="shared" si="376"/>
        <v>95587.739999999991</v>
      </c>
      <c r="AC1020" s="43">
        <f t="shared" si="376"/>
        <v>20440.950000000004</v>
      </c>
      <c r="AD1020" s="38">
        <f t="shared" si="348"/>
        <v>0.21384489266092088</v>
      </c>
      <c r="AE1020" s="41">
        <f t="shared" si="377"/>
        <v>444.17000000000462</v>
      </c>
      <c r="AF1020" s="38">
        <f t="shared" ref="AF1020:AF1025" si="378">(AA1020)/AA1019-1</f>
        <v>3.842815629636176E-3</v>
      </c>
    </row>
    <row r="1021" spans="1:32" x14ac:dyDescent="0.45">
      <c r="A1021" s="37">
        <v>45282</v>
      </c>
      <c r="B1021" s="41">
        <v>74325.960000000006</v>
      </c>
      <c r="C1021" s="3">
        <v>57675.15</v>
      </c>
      <c r="D1021" s="3">
        <f t="shared" si="370"/>
        <v>56550.74</v>
      </c>
      <c r="E1021" s="3">
        <f t="shared" si="344"/>
        <v>17775.220000000008</v>
      </c>
      <c r="F1021" s="38">
        <f t="shared" si="363"/>
        <v>0.31432338462768139</v>
      </c>
      <c r="G1021" s="41">
        <f t="shared" si="364"/>
        <v>40.710000000006403</v>
      </c>
      <c r="H1021" s="38">
        <f t="shared" si="365"/>
        <v>5.4802265591091803E-4</v>
      </c>
      <c r="J1021" s="37">
        <v>45282</v>
      </c>
      <c r="K1021" s="41">
        <v>33782.839999999997</v>
      </c>
      <c r="L1021" s="58">
        <v>31037</v>
      </c>
      <c r="M1021" s="43">
        <f t="shared" si="339"/>
        <v>2745.8399999999965</v>
      </c>
      <c r="N1021" s="38">
        <f t="shared" si="347"/>
        <v>8.8469890775525917E-2</v>
      </c>
      <c r="O1021" s="43">
        <f t="shared" si="368"/>
        <v>-19.67000000000553</v>
      </c>
      <c r="P1021" s="38">
        <f t="shared" si="369"/>
        <v>-5.8190944991975968E-4</v>
      </c>
      <c r="R1021" s="37">
        <v>45282</v>
      </c>
      <c r="S1021" s="41">
        <v>7940.93</v>
      </c>
      <c r="T1021" s="3">
        <v>8000</v>
      </c>
      <c r="U1021" s="43">
        <f t="shared" si="371"/>
        <v>-59.069999999999709</v>
      </c>
      <c r="V1021" s="38">
        <f t="shared" si="372"/>
        <v>-7.3837499999999112E-3</v>
      </c>
      <c r="W1021" s="43">
        <f t="shared" si="373"/>
        <v>0</v>
      </c>
      <c r="X1021" s="38">
        <f t="shared" si="374"/>
        <v>0</v>
      </c>
      <c r="Z1021" s="37">
        <v>45282</v>
      </c>
      <c r="AA1021" s="3">
        <f t="shared" si="375"/>
        <v>116049.73000000001</v>
      </c>
      <c r="AB1021" s="43">
        <f t="shared" si="376"/>
        <v>95587.739999999991</v>
      </c>
      <c r="AC1021" s="43">
        <f t="shared" si="376"/>
        <v>20461.990000000005</v>
      </c>
      <c r="AD1021" s="38">
        <f t="shared" si="348"/>
        <v>0.21406500457067001</v>
      </c>
      <c r="AE1021" s="41">
        <f t="shared" si="377"/>
        <v>21.040000000000873</v>
      </c>
      <c r="AF1021" s="38">
        <f t="shared" si="378"/>
        <v>1.8133446133017372E-4</v>
      </c>
    </row>
    <row r="1022" spans="1:32" x14ac:dyDescent="0.45">
      <c r="A1022" s="37">
        <v>45286</v>
      </c>
      <c r="B1022" s="41">
        <v>74325.960000000006</v>
      </c>
      <c r="C1022" s="3">
        <v>57675.15</v>
      </c>
      <c r="D1022" s="3">
        <f t="shared" si="370"/>
        <v>56550.74</v>
      </c>
      <c r="E1022" s="3">
        <f t="shared" si="344"/>
        <v>17775.220000000008</v>
      </c>
      <c r="F1022" s="38">
        <f t="shared" si="363"/>
        <v>0.31432338462768139</v>
      </c>
      <c r="G1022" s="41">
        <f t="shared" si="364"/>
        <v>0</v>
      </c>
      <c r="H1022" s="38">
        <f t="shared" si="365"/>
        <v>0</v>
      </c>
      <c r="J1022" s="37">
        <v>45286</v>
      </c>
      <c r="K1022" s="41">
        <v>33782.839999999997</v>
      </c>
      <c r="L1022" s="58">
        <v>31037</v>
      </c>
      <c r="M1022" s="43">
        <f t="shared" si="339"/>
        <v>2745.8399999999965</v>
      </c>
      <c r="N1022" s="38">
        <f t="shared" si="347"/>
        <v>8.8469890775525917E-2</v>
      </c>
      <c r="O1022" s="43">
        <f t="shared" si="368"/>
        <v>0</v>
      </c>
      <c r="P1022" s="38">
        <f t="shared" si="369"/>
        <v>0</v>
      </c>
      <c r="R1022" s="37">
        <v>45286</v>
      </c>
      <c r="S1022" s="41">
        <v>7965.64</v>
      </c>
      <c r="T1022" s="3">
        <v>8000</v>
      </c>
      <c r="U1022" s="43">
        <f t="shared" si="371"/>
        <v>-34.359999999999673</v>
      </c>
      <c r="V1022" s="38">
        <f t="shared" si="372"/>
        <v>-4.2949999999999378E-3</v>
      </c>
      <c r="W1022" s="43">
        <f t="shared" si="373"/>
        <v>24.710000000000036</v>
      </c>
      <c r="X1022" s="38">
        <f t="shared" si="374"/>
        <v>3.1117262083912856E-3</v>
      </c>
      <c r="Z1022" s="37">
        <v>45286</v>
      </c>
      <c r="AA1022" s="3">
        <f t="shared" si="375"/>
        <v>116074.44</v>
      </c>
      <c r="AB1022" s="43">
        <f t="shared" si="376"/>
        <v>95587.739999999991</v>
      </c>
      <c r="AC1022" s="43">
        <f t="shared" si="376"/>
        <v>20486.700000000004</v>
      </c>
      <c r="AD1022" s="38">
        <f t="shared" si="348"/>
        <v>0.21432351052551324</v>
      </c>
      <c r="AE1022" s="41">
        <f t="shared" si="377"/>
        <v>24.710000000000036</v>
      </c>
      <c r="AF1022" s="38">
        <f t="shared" si="378"/>
        <v>2.1292595855237906E-4</v>
      </c>
    </row>
    <row r="1023" spans="1:32" x14ac:dyDescent="0.45">
      <c r="A1023" s="37">
        <v>45287</v>
      </c>
      <c r="B1023" s="41">
        <v>74513.94</v>
      </c>
      <c r="C1023" s="3">
        <v>57675.15</v>
      </c>
      <c r="D1023" s="3">
        <f t="shared" si="370"/>
        <v>56550.74</v>
      </c>
      <c r="E1023" s="3">
        <f t="shared" si="344"/>
        <v>17963.200000000004</v>
      </c>
      <c r="F1023" s="38">
        <f t="shared" si="363"/>
        <v>0.31764747906039781</v>
      </c>
      <c r="G1023" s="41">
        <f t="shared" si="364"/>
        <v>187.97999999999593</v>
      </c>
      <c r="H1023" s="38">
        <f t="shared" si="365"/>
        <v>2.5291297952962921E-3</v>
      </c>
      <c r="J1023" s="37">
        <v>45287</v>
      </c>
      <c r="K1023" s="41">
        <v>33996.230000000003</v>
      </c>
      <c r="L1023" s="58">
        <v>31037</v>
      </c>
      <c r="M1023" s="43">
        <f t="shared" si="339"/>
        <v>2959.2300000000032</v>
      </c>
      <c r="N1023" s="38">
        <f t="shared" si="347"/>
        <v>9.534523310887022E-2</v>
      </c>
      <c r="O1023" s="43">
        <f t="shared" si="368"/>
        <v>213.39000000000669</v>
      </c>
      <c r="P1023" s="38">
        <f t="shared" si="369"/>
        <v>6.3165204583157664E-3</v>
      </c>
      <c r="R1023" s="37">
        <v>45287</v>
      </c>
      <c r="S1023" s="41">
        <v>7965.64</v>
      </c>
      <c r="T1023" s="3">
        <v>8000</v>
      </c>
      <c r="U1023" s="43">
        <f t="shared" si="371"/>
        <v>-34.359999999999673</v>
      </c>
      <c r="V1023" s="38">
        <f t="shared" si="372"/>
        <v>-4.2949999999999378E-3</v>
      </c>
      <c r="W1023" s="43">
        <f t="shared" si="373"/>
        <v>0</v>
      </c>
      <c r="X1023" s="38">
        <f t="shared" si="374"/>
        <v>0</v>
      </c>
      <c r="Z1023" s="37">
        <v>45287</v>
      </c>
      <c r="AA1023" s="3">
        <f t="shared" si="375"/>
        <v>116475.81000000001</v>
      </c>
      <c r="AB1023" s="43">
        <f t="shared" si="376"/>
        <v>95587.739999999991</v>
      </c>
      <c r="AC1023" s="43">
        <f t="shared" si="376"/>
        <v>20888.070000000007</v>
      </c>
      <c r="AD1023" s="38">
        <f t="shared" si="348"/>
        <v>0.21852247997494256</v>
      </c>
      <c r="AE1023" s="41">
        <f t="shared" si="377"/>
        <v>401.37000000000262</v>
      </c>
      <c r="AF1023" s="38">
        <f t="shared" si="378"/>
        <v>3.4578672100422647E-3</v>
      </c>
    </row>
    <row r="1024" spans="1:32" x14ac:dyDescent="0.45">
      <c r="A1024" s="37">
        <v>45288</v>
      </c>
      <c r="B1024" s="41">
        <v>74650.64</v>
      </c>
      <c r="C1024" s="3">
        <v>57675.15</v>
      </c>
      <c r="D1024" s="3">
        <f t="shared" si="370"/>
        <v>56550.74</v>
      </c>
      <c r="E1024" s="3">
        <f t="shared" si="344"/>
        <v>18099.900000000001</v>
      </c>
      <c r="F1024" s="38">
        <f t="shared" si="363"/>
        <v>0.32006477722484261</v>
      </c>
      <c r="G1024" s="41">
        <f t="shared" si="364"/>
        <v>136.69999999999709</v>
      </c>
      <c r="H1024" s="38">
        <f t="shared" si="365"/>
        <v>1.8345560575645514E-3</v>
      </c>
      <c r="J1024" s="37">
        <v>45288</v>
      </c>
      <c r="K1024" s="41">
        <v>33933.33</v>
      </c>
      <c r="L1024" s="58">
        <v>31037</v>
      </c>
      <c r="M1024" s="43">
        <f t="shared" si="339"/>
        <v>2896.3300000000017</v>
      </c>
      <c r="N1024" s="38">
        <f t="shared" si="347"/>
        <v>9.3318619711956652E-2</v>
      </c>
      <c r="O1024" s="43">
        <f t="shared" si="368"/>
        <v>-62.900000000001455</v>
      </c>
      <c r="P1024" s="38">
        <f t="shared" si="369"/>
        <v>-1.8502051551010368E-3</v>
      </c>
      <c r="R1024" s="37">
        <v>45288</v>
      </c>
      <c r="S1024" s="41">
        <v>8127.21</v>
      </c>
      <c r="T1024" s="3">
        <v>8000</v>
      </c>
      <c r="U1024" s="43">
        <f t="shared" si="371"/>
        <v>127.21000000000004</v>
      </c>
      <c r="V1024" s="38">
        <f t="shared" si="372"/>
        <v>1.5901249999999978E-2</v>
      </c>
      <c r="W1024" s="43">
        <f t="shared" si="373"/>
        <v>161.56999999999971</v>
      </c>
      <c r="X1024" s="38">
        <f t="shared" si="374"/>
        <v>2.0283367061529223E-2</v>
      </c>
      <c r="Z1024" s="37">
        <v>45288</v>
      </c>
      <c r="AA1024" s="3">
        <f t="shared" si="375"/>
        <v>116711.18000000001</v>
      </c>
      <c r="AB1024" s="43">
        <f t="shared" si="376"/>
        <v>95587.739999999991</v>
      </c>
      <c r="AC1024" s="43">
        <f t="shared" si="376"/>
        <v>21123.440000000002</v>
      </c>
      <c r="AD1024" s="38">
        <f t="shared" si="348"/>
        <v>0.22098482504137062</v>
      </c>
      <c r="AE1024" s="41">
        <f t="shared" si="377"/>
        <v>235.36999999999534</v>
      </c>
      <c r="AF1024" s="38">
        <f t="shared" si="378"/>
        <v>2.0207629378150571E-3</v>
      </c>
    </row>
    <row r="1025" spans="1:32" x14ac:dyDescent="0.45">
      <c r="A1025" s="37">
        <v>45289</v>
      </c>
      <c r="B1025" s="41">
        <v>74472.72</v>
      </c>
      <c r="C1025" s="3">
        <v>57675.15</v>
      </c>
      <c r="D1025" s="3">
        <f t="shared" si="370"/>
        <v>56550.74</v>
      </c>
      <c r="E1025" s="3">
        <f t="shared" si="344"/>
        <v>17921.980000000003</v>
      </c>
      <c r="F1025" s="38">
        <f t="shared" si="363"/>
        <v>0.31691857613180674</v>
      </c>
      <c r="G1025" s="41">
        <f t="shared" si="364"/>
        <v>-177.91999999999825</v>
      </c>
      <c r="H1025" s="38">
        <f t="shared" si="365"/>
        <v>-2.3833687159279249E-3</v>
      </c>
      <c r="J1025" s="37">
        <v>45289</v>
      </c>
      <c r="K1025" s="41">
        <v>33955.97</v>
      </c>
      <c r="L1025" s="58">
        <v>31037</v>
      </c>
      <c r="M1025" s="43">
        <f t="shared" ref="M1025:M1088" si="379">K1025-L1025</f>
        <v>2918.9700000000012</v>
      </c>
      <c r="N1025" s="38">
        <f t="shared" si="347"/>
        <v>9.4048071656410048E-2</v>
      </c>
      <c r="O1025" s="43">
        <f t="shared" si="368"/>
        <v>22.639999999999418</v>
      </c>
      <c r="P1025" s="38">
        <f t="shared" si="369"/>
        <v>6.6719063528397626E-4</v>
      </c>
      <c r="R1025" s="37">
        <v>45289</v>
      </c>
      <c r="S1025" s="41">
        <v>8127.21</v>
      </c>
      <c r="T1025" s="3">
        <v>8000</v>
      </c>
      <c r="U1025" s="43">
        <f t="shared" si="371"/>
        <v>127.21000000000004</v>
      </c>
      <c r="V1025" s="38">
        <f t="shared" si="372"/>
        <v>1.5901249999999978E-2</v>
      </c>
      <c r="W1025" s="43">
        <f t="shared" si="373"/>
        <v>0</v>
      </c>
      <c r="X1025" s="38">
        <f t="shared" si="374"/>
        <v>0</v>
      </c>
      <c r="Z1025" s="37">
        <v>45289</v>
      </c>
      <c r="AA1025" s="3">
        <f t="shared" si="375"/>
        <v>116555.90000000001</v>
      </c>
      <c r="AB1025" s="43">
        <f t="shared" si="376"/>
        <v>95587.739999999991</v>
      </c>
      <c r="AC1025" s="43">
        <f t="shared" si="376"/>
        <v>20968.160000000003</v>
      </c>
      <c r="AD1025" s="38">
        <f t="shared" si="348"/>
        <v>0.21936034893177747</v>
      </c>
      <c r="AE1025" s="41">
        <f t="shared" si="377"/>
        <v>-155.27999999999884</v>
      </c>
      <c r="AF1025" s="38">
        <f t="shared" si="378"/>
        <v>-1.3304637996119917E-3</v>
      </c>
    </row>
    <row r="1026" spans="1:32" x14ac:dyDescent="0.45">
      <c r="A1026" s="37">
        <v>45293</v>
      </c>
      <c r="B1026" s="41">
        <v>74590.23</v>
      </c>
      <c r="C1026" s="3">
        <v>57675.15</v>
      </c>
      <c r="D1026" s="3">
        <f t="shared" si="370"/>
        <v>56550.74</v>
      </c>
      <c r="E1026" s="3">
        <f t="shared" si="344"/>
        <v>18039.489999999998</v>
      </c>
      <c r="F1026" s="38">
        <f t="shared" si="363"/>
        <v>0.31899653302503195</v>
      </c>
      <c r="G1026" s="41">
        <f t="shared" si="364"/>
        <v>117.50999999999476</v>
      </c>
      <c r="H1026" s="38">
        <f t="shared" si="365"/>
        <v>1.577893220497284E-3</v>
      </c>
      <c r="J1026" s="37">
        <v>45293</v>
      </c>
      <c r="K1026" s="41">
        <v>33835.360000000001</v>
      </c>
      <c r="L1026" s="58">
        <v>31037</v>
      </c>
      <c r="M1026" s="43">
        <f t="shared" si="379"/>
        <v>2798.3600000000006</v>
      </c>
      <c r="N1026" s="38">
        <f t="shared" si="347"/>
        <v>9.0162064632535399E-2</v>
      </c>
      <c r="O1026" s="43">
        <f t="shared" si="368"/>
        <v>-120.61000000000058</v>
      </c>
      <c r="P1026" s="38">
        <f t="shared" si="369"/>
        <v>-3.5519527199487921E-3</v>
      </c>
      <c r="R1026" s="37">
        <v>45293</v>
      </c>
      <c r="S1026" s="41">
        <v>8019.92</v>
      </c>
      <c r="T1026" s="3">
        <v>8000</v>
      </c>
      <c r="U1026" s="43">
        <f t="shared" si="371"/>
        <v>19.920000000000073</v>
      </c>
      <c r="V1026" s="38">
        <f t="shared" si="372"/>
        <v>2.4900000000001032E-3</v>
      </c>
      <c r="W1026" s="43">
        <f t="shared" si="373"/>
        <v>-107.28999999999996</v>
      </c>
      <c r="X1026" s="38">
        <f t="shared" si="374"/>
        <v>-1.3201332314533465E-2</v>
      </c>
      <c r="Z1026" s="37">
        <v>45293</v>
      </c>
      <c r="AA1026" s="3">
        <f t="shared" si="375"/>
        <v>116445.51</v>
      </c>
      <c r="AB1026" s="43">
        <f t="shared" ref="AB1026:AB1057" si="380">D1026+L1026+T1026</f>
        <v>95587.739999999991</v>
      </c>
      <c r="AC1026" s="43">
        <f t="shared" si="376"/>
        <v>20857.769999999997</v>
      </c>
      <c r="AD1026" s="38">
        <f t="shared" si="348"/>
        <v>0.21820549371708142</v>
      </c>
      <c r="AE1026" s="41">
        <f t="shared" si="377"/>
        <v>-110.39000000000578</v>
      </c>
      <c r="AF1026" s="38">
        <f>(AA1026)/AA1025-1</f>
        <v>-9.4709920304347772E-4</v>
      </c>
    </row>
    <row r="1027" spans="1:32" x14ac:dyDescent="0.45">
      <c r="A1027" s="37">
        <v>45294</v>
      </c>
      <c r="B1027" s="41">
        <v>73997.350000000006</v>
      </c>
      <c r="C1027" s="111">
        <f>C1026+134</f>
        <v>57809.15</v>
      </c>
      <c r="D1027" s="111">
        <f>D1026+134</f>
        <v>56684.74</v>
      </c>
      <c r="E1027" s="3">
        <f t="shared" si="344"/>
        <v>17312.610000000008</v>
      </c>
      <c r="F1027" s="38">
        <f t="shared" si="363"/>
        <v>0.30541923628828505</v>
      </c>
      <c r="G1027" s="41">
        <f>B1027-B1026-134</f>
        <v>-726.8799999999901</v>
      </c>
      <c r="H1027" s="113">
        <f>(B1027-134)/(B1026)-1</f>
        <v>-9.7449759841200523E-3</v>
      </c>
      <c r="J1027" s="37">
        <v>45294</v>
      </c>
      <c r="K1027" s="41">
        <v>33781.17</v>
      </c>
      <c r="L1027" s="58">
        <v>31037</v>
      </c>
      <c r="M1027" s="43">
        <f t="shared" si="379"/>
        <v>2744.1699999999983</v>
      </c>
      <c r="N1027" s="38">
        <f t="shared" si="347"/>
        <v>8.8416084028739794E-2</v>
      </c>
      <c r="O1027" s="43">
        <f t="shared" si="368"/>
        <v>-54.190000000002328</v>
      </c>
      <c r="P1027" s="38">
        <f t="shared" si="369"/>
        <v>-1.601578939901982E-3</v>
      </c>
      <c r="R1027" s="37">
        <v>45294</v>
      </c>
      <c r="S1027" s="41">
        <v>7953.53</v>
      </c>
      <c r="T1027" s="3">
        <v>8000</v>
      </c>
      <c r="U1027" s="43">
        <f t="shared" si="371"/>
        <v>-46.470000000000255</v>
      </c>
      <c r="V1027" s="38">
        <f t="shared" si="372"/>
        <v>-5.8087500000000292E-3</v>
      </c>
      <c r="W1027" s="43">
        <f t="shared" si="373"/>
        <v>-66.390000000000327</v>
      </c>
      <c r="X1027" s="38">
        <f t="shared" si="374"/>
        <v>-8.2781374377799422E-3</v>
      </c>
      <c r="Z1027" s="37">
        <v>45294</v>
      </c>
      <c r="AA1027" s="3">
        <f t="shared" si="375"/>
        <v>115732.05</v>
      </c>
      <c r="AB1027" s="112">
        <f t="shared" si="380"/>
        <v>95721.739999999991</v>
      </c>
      <c r="AC1027" s="112">
        <f t="shared" si="376"/>
        <v>20010.310000000005</v>
      </c>
      <c r="AD1027" s="113">
        <f t="shared" ref="AD1027:AD1058" si="381">(AA1027)/(AB1027)-1</f>
        <v>0.20904665961985236</v>
      </c>
      <c r="AE1027" s="117">
        <f t="shared" si="377"/>
        <v>-847.45999999999276</v>
      </c>
      <c r="AF1027" s="113">
        <f>(AA1027-134)/AA1026-1</f>
        <v>-7.2777387466462784E-3</v>
      </c>
    </row>
    <row r="1028" spans="1:32" x14ac:dyDescent="0.45">
      <c r="A1028" s="37">
        <v>45295</v>
      </c>
      <c r="B1028" s="41">
        <v>73746.42</v>
      </c>
      <c r="C1028" s="3">
        <f t="shared" ref="C1028:D1030" si="382">C1027</f>
        <v>57809.15</v>
      </c>
      <c r="D1028" s="3">
        <f t="shared" si="382"/>
        <v>56684.74</v>
      </c>
      <c r="E1028" s="3">
        <f t="shared" ref="E1028:E1059" si="383">B1028-D1028</f>
        <v>17061.68</v>
      </c>
      <c r="F1028" s="38">
        <f t="shared" si="363"/>
        <v>0.30099247169520416</v>
      </c>
      <c r="G1028" s="41">
        <f t="shared" si="364"/>
        <v>-250.93000000000757</v>
      </c>
      <c r="H1028" s="38">
        <f>(B1028)/B1027-1</f>
        <v>-3.39106738281858E-3</v>
      </c>
      <c r="J1028" s="37">
        <v>45295</v>
      </c>
      <c r="K1028" s="41">
        <v>33731.82</v>
      </c>
      <c r="L1028" s="58">
        <v>31037</v>
      </c>
      <c r="M1028" s="43">
        <f t="shared" si="379"/>
        <v>2694.8199999999997</v>
      </c>
      <c r="N1028" s="38">
        <f t="shared" ref="N1028:N1059" si="384">K1028/L1028-1</f>
        <v>8.6826046331797579E-2</v>
      </c>
      <c r="O1028" s="43">
        <f t="shared" si="368"/>
        <v>-49.349999999998545</v>
      </c>
      <c r="P1028" s="38">
        <f t="shared" si="369"/>
        <v>-1.4608730248241164E-3</v>
      </c>
      <c r="R1028" s="37">
        <v>45295</v>
      </c>
      <c r="S1028" s="41">
        <v>7906.28</v>
      </c>
      <c r="T1028" s="3">
        <v>8000</v>
      </c>
      <c r="U1028" s="43">
        <f t="shared" si="371"/>
        <v>-93.720000000000255</v>
      </c>
      <c r="V1028" s="38">
        <f t="shared" si="372"/>
        <v>-1.1715000000000031E-2</v>
      </c>
      <c r="W1028" s="43">
        <f t="shared" si="373"/>
        <v>-47.25</v>
      </c>
      <c r="X1028" s="38">
        <f t="shared" si="374"/>
        <v>-5.9407583802412178E-3</v>
      </c>
      <c r="Z1028" s="37">
        <v>45295</v>
      </c>
      <c r="AA1028" s="3">
        <f t="shared" si="375"/>
        <v>115384.51999999999</v>
      </c>
      <c r="AB1028" s="43">
        <f t="shared" si="380"/>
        <v>95721.739999999991</v>
      </c>
      <c r="AC1028" s="43">
        <f t="shared" si="376"/>
        <v>19662.78</v>
      </c>
      <c r="AD1028" s="38">
        <f t="shared" si="381"/>
        <v>0.20541603192754332</v>
      </c>
      <c r="AE1028" s="41">
        <f t="shared" si="377"/>
        <v>-347.53000000000611</v>
      </c>
      <c r="AF1028" s="38">
        <f>(AA1028)/AA1027-1</f>
        <v>-3.0028846806050558E-3</v>
      </c>
    </row>
    <row r="1029" spans="1:32" x14ac:dyDescent="0.45">
      <c r="A1029" s="37">
        <v>45296</v>
      </c>
      <c r="B1029" s="41">
        <v>73945.48</v>
      </c>
      <c r="C1029" s="3">
        <f t="shared" si="382"/>
        <v>57809.15</v>
      </c>
      <c r="D1029" s="3">
        <f t="shared" si="382"/>
        <v>56684.74</v>
      </c>
      <c r="E1029" s="3">
        <f t="shared" si="383"/>
        <v>17260.739999999998</v>
      </c>
      <c r="F1029" s="38">
        <f t="shared" ref="F1029:F1060" si="385">B1029/D1029-1</f>
        <v>0.30450417519776929</v>
      </c>
      <c r="G1029" s="41">
        <f>B1029-B1028</f>
        <v>199.05999999999767</v>
      </c>
      <c r="H1029" s="38">
        <f>(B1029)/B1028-1</f>
        <v>2.6992496720519288E-3</v>
      </c>
      <c r="J1029" s="37">
        <v>45296</v>
      </c>
      <c r="K1029" s="41">
        <v>33751.480000000003</v>
      </c>
      <c r="L1029" s="58">
        <v>31037</v>
      </c>
      <c r="M1029" s="43">
        <f t="shared" si="379"/>
        <v>2714.4800000000032</v>
      </c>
      <c r="N1029" s="38">
        <f t="shared" si="384"/>
        <v>8.7459483841866303E-2</v>
      </c>
      <c r="O1029" s="43">
        <f t="shared" si="368"/>
        <v>19.660000000003492</v>
      </c>
      <c r="P1029" s="38">
        <f t="shared" si="369"/>
        <v>5.8283247094292889E-4</v>
      </c>
      <c r="R1029" s="37">
        <v>45296</v>
      </c>
      <c r="S1029" s="41">
        <v>8078.86</v>
      </c>
      <c r="T1029" s="110">
        <f>T1028+153</f>
        <v>8153</v>
      </c>
      <c r="U1029" s="108">
        <f t="shared" si="371"/>
        <v>-74.140000000000327</v>
      </c>
      <c r="V1029" s="109">
        <f t="shared" si="372"/>
        <v>-9.0935851833681136E-3</v>
      </c>
      <c r="W1029" s="108">
        <f>(S1029-153)-S1028</f>
        <v>19.579999999999927</v>
      </c>
      <c r="X1029" s="109">
        <f>(S1029-153)/S1028-1</f>
        <v>2.4765123420875668E-3</v>
      </c>
      <c r="Z1029" s="37">
        <v>45296</v>
      </c>
      <c r="AA1029" s="3">
        <f t="shared" si="375"/>
        <v>115775.81999999999</v>
      </c>
      <c r="AB1029" s="108">
        <f t="shared" si="380"/>
        <v>95874.739999999991</v>
      </c>
      <c r="AC1029" s="108">
        <f t="shared" si="376"/>
        <v>19901.080000000002</v>
      </c>
      <c r="AD1029" s="109">
        <f t="shared" si="381"/>
        <v>0.20757375717524762</v>
      </c>
      <c r="AE1029" s="116">
        <f t="shared" si="377"/>
        <v>238.30000000000109</v>
      </c>
      <c r="AF1029" s="109">
        <f>(AA1029-153)/AA1028-1</f>
        <v>2.0652683739552646E-3</v>
      </c>
    </row>
    <row r="1030" spans="1:32" x14ac:dyDescent="0.45">
      <c r="A1030" s="37">
        <v>45299</v>
      </c>
      <c r="B1030" s="41">
        <v>75088.14</v>
      </c>
      <c r="C1030" s="3">
        <f t="shared" si="382"/>
        <v>57809.15</v>
      </c>
      <c r="D1030" s="3">
        <f t="shared" si="382"/>
        <v>56684.74</v>
      </c>
      <c r="E1030" s="3">
        <f t="shared" si="383"/>
        <v>18403.400000000001</v>
      </c>
      <c r="F1030" s="38">
        <f t="shared" si="385"/>
        <v>0.32466233416612655</v>
      </c>
      <c r="G1030" s="41">
        <f>B1030-B1029</f>
        <v>1142.6600000000035</v>
      </c>
      <c r="H1030" s="38">
        <f>(B1030)/B1029-1</f>
        <v>1.5452736259200739E-2</v>
      </c>
      <c r="J1030" s="37">
        <v>45299</v>
      </c>
      <c r="K1030" s="41">
        <v>33958.57</v>
      </c>
      <c r="L1030" s="58">
        <v>31037</v>
      </c>
      <c r="M1030" s="43">
        <f t="shared" si="379"/>
        <v>2921.5699999999997</v>
      </c>
      <c r="N1030" s="38">
        <f t="shared" si="384"/>
        <v>9.4131842639430419E-2</v>
      </c>
      <c r="O1030" s="43">
        <f t="shared" si="368"/>
        <v>207.08999999999651</v>
      </c>
      <c r="P1030" s="38">
        <f t="shared" si="369"/>
        <v>6.1357309368359481E-3</v>
      </c>
      <c r="R1030" s="37">
        <v>45299</v>
      </c>
      <c r="S1030" s="41">
        <v>8237.64</v>
      </c>
      <c r="T1030" s="3">
        <f>T1029</f>
        <v>8153</v>
      </c>
      <c r="U1030" s="43">
        <f t="shared" si="371"/>
        <v>84.639999999999418</v>
      </c>
      <c r="V1030" s="38">
        <f t="shared" si="372"/>
        <v>1.0381454679259106E-2</v>
      </c>
      <c r="W1030" s="43">
        <f>S1030-S1029</f>
        <v>158.77999999999975</v>
      </c>
      <c r="X1030" s="38">
        <f>S1030/S1029-1</f>
        <v>1.9653763030922589E-2</v>
      </c>
      <c r="Z1030" s="37">
        <v>45299</v>
      </c>
      <c r="AA1030" s="3">
        <f t="shared" si="375"/>
        <v>117284.34999999999</v>
      </c>
      <c r="AB1030" s="43">
        <f t="shared" si="380"/>
        <v>95874.739999999991</v>
      </c>
      <c r="AC1030" s="43">
        <f t="shared" ref="AC1030:AC1061" si="386">E1030+M1030+U1030</f>
        <v>21409.61</v>
      </c>
      <c r="AD1030" s="38">
        <f t="shared" si="381"/>
        <v>0.22330814143537703</v>
      </c>
      <c r="AE1030" s="41">
        <f t="shared" si="377"/>
        <v>1508.5299999999997</v>
      </c>
      <c r="AF1030" s="38">
        <f>(AA1030)/AA1029-1</f>
        <v>1.302975008080276E-2</v>
      </c>
    </row>
    <row r="1031" spans="1:32" x14ac:dyDescent="0.45">
      <c r="A1031" s="37">
        <v>45300</v>
      </c>
      <c r="B1031" s="41">
        <v>75185.61</v>
      </c>
      <c r="C1031" s="3">
        <f t="shared" ref="C1031:C1188" si="387">C1030</f>
        <v>57809.15</v>
      </c>
      <c r="D1031" s="3">
        <f t="shared" ref="D1031:D1188" si="388">D1030</f>
        <v>56684.74</v>
      </c>
      <c r="E1031" s="3">
        <f t="shared" si="383"/>
        <v>18500.870000000003</v>
      </c>
      <c r="F1031" s="38">
        <f t="shared" si="385"/>
        <v>0.32638184456698571</v>
      </c>
      <c r="G1031" s="41">
        <f>B1031-B1030</f>
        <v>97.470000000001164</v>
      </c>
      <c r="H1031" s="38">
        <f>(B1031)/B1030-1</f>
        <v>1.2980745028443597E-3</v>
      </c>
      <c r="J1031" s="37">
        <v>45300</v>
      </c>
      <c r="K1031" s="41">
        <v>33915.699999999997</v>
      </c>
      <c r="L1031" s="58">
        <v>31037</v>
      </c>
      <c r="M1031" s="43">
        <f t="shared" si="379"/>
        <v>2878.6999999999971</v>
      </c>
      <c r="N1031" s="38">
        <f t="shared" si="384"/>
        <v>9.2750588007861401E-2</v>
      </c>
      <c r="O1031" s="43">
        <f t="shared" si="368"/>
        <v>-42.870000000002619</v>
      </c>
      <c r="P1031" s="38">
        <f t="shared" si="369"/>
        <v>-1.2624206496328894E-3</v>
      </c>
      <c r="R1031" s="37">
        <v>45300</v>
      </c>
      <c r="S1031" s="41">
        <v>8278.64</v>
      </c>
      <c r="T1031" s="3">
        <f>T1030</f>
        <v>8153</v>
      </c>
      <c r="U1031" s="43">
        <f t="shared" si="371"/>
        <v>125.63999999999942</v>
      </c>
      <c r="V1031" s="38">
        <f t="shared" si="372"/>
        <v>1.541027842511955E-2</v>
      </c>
      <c r="W1031" s="43">
        <f>S1031-S1030</f>
        <v>41</v>
      </c>
      <c r="X1031" s="38">
        <f>S1031/S1030-1</f>
        <v>4.977153650802979E-3</v>
      </c>
      <c r="Z1031" s="37">
        <v>45300</v>
      </c>
      <c r="AA1031" s="3">
        <f t="shared" si="375"/>
        <v>117379.95</v>
      </c>
      <c r="AB1031" s="43">
        <f t="shared" si="380"/>
        <v>95874.739999999991</v>
      </c>
      <c r="AC1031" s="43">
        <f t="shared" si="386"/>
        <v>21505.21</v>
      </c>
      <c r="AD1031" s="38">
        <f t="shared" si="381"/>
        <v>0.22430527582134774</v>
      </c>
      <c r="AE1031" s="41">
        <f t="shared" si="377"/>
        <v>95.599999999998545</v>
      </c>
      <c r="AF1031" s="38">
        <f>(AA1031)/AA1030-1</f>
        <v>8.1511301379944001E-4</v>
      </c>
    </row>
    <row r="1032" spans="1:32" x14ac:dyDescent="0.45">
      <c r="A1032" s="37">
        <v>45301</v>
      </c>
      <c r="B1032" s="41">
        <v>75465.62</v>
      </c>
      <c r="C1032" s="3">
        <f t="shared" si="387"/>
        <v>57809.15</v>
      </c>
      <c r="D1032" s="3">
        <f t="shared" si="388"/>
        <v>56684.74</v>
      </c>
      <c r="E1032" s="3">
        <f t="shared" si="383"/>
        <v>18780.879999999997</v>
      </c>
      <c r="F1032" s="38">
        <f t="shared" si="385"/>
        <v>0.33132162200973303</v>
      </c>
      <c r="G1032" s="41">
        <f>B1032-B1031</f>
        <v>280.00999999999476</v>
      </c>
      <c r="H1032" s="38">
        <f>(B1032)/B1031-1</f>
        <v>3.7242498930312173E-3</v>
      </c>
      <c r="J1032" s="37">
        <v>45301</v>
      </c>
      <c r="K1032" s="41">
        <v>33917</v>
      </c>
      <c r="L1032" s="58">
        <v>31037</v>
      </c>
      <c r="M1032" s="43">
        <f t="shared" si="379"/>
        <v>2880</v>
      </c>
      <c r="N1032" s="38">
        <f t="shared" si="384"/>
        <v>9.2792473499371697E-2</v>
      </c>
      <c r="O1032" s="43">
        <f t="shared" si="368"/>
        <v>1.3000000000029104</v>
      </c>
      <c r="P1032" s="38">
        <f t="shared" si="369"/>
        <v>3.8330330790925515E-5</v>
      </c>
      <c r="R1032" s="37">
        <v>45301</v>
      </c>
      <c r="S1032" s="41">
        <v>8324.75</v>
      </c>
      <c r="T1032" s="3">
        <f>T1031</f>
        <v>8153</v>
      </c>
      <c r="U1032" s="43">
        <f t="shared" si="371"/>
        <v>171.75</v>
      </c>
      <c r="V1032" s="38">
        <f t="shared" si="372"/>
        <v>2.1065865325647026E-2</v>
      </c>
      <c r="W1032" s="43">
        <f>S1032-S1031</f>
        <v>46.110000000000582</v>
      </c>
      <c r="X1032" s="38">
        <f>S1032/S1031-1</f>
        <v>5.5697554187645881E-3</v>
      </c>
      <c r="Z1032" s="37">
        <v>45301</v>
      </c>
      <c r="AA1032" s="3">
        <f t="shared" si="375"/>
        <v>117707.37</v>
      </c>
      <c r="AB1032" s="43">
        <f t="shared" si="380"/>
        <v>95874.739999999991</v>
      </c>
      <c r="AC1032" s="43">
        <f t="shared" si="386"/>
        <v>21832.629999999997</v>
      </c>
      <c r="AD1032" s="38">
        <f t="shared" si="381"/>
        <v>0.22772035679053748</v>
      </c>
      <c r="AE1032" s="41">
        <f t="shared" si="377"/>
        <v>327.41999999999825</v>
      </c>
      <c r="AF1032" s="38">
        <f>(AA1032)/AA1031-1</f>
        <v>2.78940313060283E-3</v>
      </c>
    </row>
    <row r="1033" spans="1:32" x14ac:dyDescent="0.45">
      <c r="A1033" s="37">
        <v>45302</v>
      </c>
      <c r="B1033" s="41">
        <v>75461.81</v>
      </c>
      <c r="C1033" s="111">
        <f>C1032+134</f>
        <v>57943.15</v>
      </c>
      <c r="D1033" s="111">
        <f>D1032+134</f>
        <v>56818.74</v>
      </c>
      <c r="E1033" s="3">
        <f t="shared" si="383"/>
        <v>18643.07</v>
      </c>
      <c r="F1033" s="38">
        <f t="shared" si="385"/>
        <v>0.32811480860012021</v>
      </c>
      <c r="G1033" s="41">
        <f>B1033-B1032-134</f>
        <v>-137.80999999999767</v>
      </c>
      <c r="H1033" s="113">
        <f>(B1033-134)/B1032-1</f>
        <v>-1.8261295673446254E-3</v>
      </c>
      <c r="J1033" s="37">
        <v>45302</v>
      </c>
      <c r="K1033" s="41">
        <v>33897.699999999997</v>
      </c>
      <c r="L1033" s="58">
        <v>31037</v>
      </c>
      <c r="M1033" s="43">
        <f t="shared" si="379"/>
        <v>2860.6999999999971</v>
      </c>
      <c r="N1033" s="38">
        <f t="shared" si="384"/>
        <v>9.2170635048490324E-2</v>
      </c>
      <c r="O1033" s="43">
        <f t="shared" si="368"/>
        <v>-19.30000000000291</v>
      </c>
      <c r="P1033" s="38">
        <f t="shared" si="369"/>
        <v>-5.6903617654868732E-4</v>
      </c>
      <c r="R1033" s="37">
        <v>45302</v>
      </c>
      <c r="S1033" s="41">
        <v>8347.61</v>
      </c>
      <c r="T1033" s="3">
        <f>T1032</f>
        <v>8153</v>
      </c>
      <c r="U1033" s="43">
        <f t="shared" si="371"/>
        <v>194.61000000000058</v>
      </c>
      <c r="V1033" s="38">
        <f t="shared" si="372"/>
        <v>2.3869741199558536E-2</v>
      </c>
      <c r="W1033" s="43">
        <f>S1033-S1032</f>
        <v>22.860000000000582</v>
      </c>
      <c r="X1033" s="38">
        <f>S1033/S1032-1</f>
        <v>2.746028409261525E-3</v>
      </c>
      <c r="Z1033" s="37">
        <v>45302</v>
      </c>
      <c r="AA1033" s="3">
        <f t="shared" si="375"/>
        <v>117707.12</v>
      </c>
      <c r="AB1033" s="112">
        <f t="shared" si="380"/>
        <v>96008.739999999991</v>
      </c>
      <c r="AC1033" s="112">
        <f t="shared" si="386"/>
        <v>21698.379999999997</v>
      </c>
      <c r="AD1033" s="113">
        <f t="shared" si="381"/>
        <v>0.22600421586618058</v>
      </c>
      <c r="AE1033" s="117">
        <f t="shared" si="377"/>
        <v>-134.25</v>
      </c>
      <c r="AF1033" s="113">
        <f>(AA1033-134)/AA1032-1</f>
        <v>-1.1405403077139331E-3</v>
      </c>
    </row>
    <row r="1034" spans="1:32" x14ac:dyDescent="0.45">
      <c r="A1034" s="37">
        <v>45303</v>
      </c>
      <c r="B1034" s="41">
        <v>75561.929999999993</v>
      </c>
      <c r="C1034" s="3">
        <f t="shared" si="387"/>
        <v>57943.15</v>
      </c>
      <c r="D1034" s="3">
        <f t="shared" si="388"/>
        <v>56818.74</v>
      </c>
      <c r="E1034" s="3">
        <f t="shared" si="383"/>
        <v>18743.189999999995</v>
      </c>
      <c r="F1034" s="38">
        <f t="shared" si="385"/>
        <v>0.32987690328930208</v>
      </c>
      <c r="G1034" s="41">
        <f>B1034-B1033</f>
        <v>100.11999999999534</v>
      </c>
      <c r="H1034" s="38">
        <f>(B1034)/B1033-1</f>
        <v>1.3267638292799866E-3</v>
      </c>
      <c r="J1034" s="37">
        <v>45303</v>
      </c>
      <c r="K1034" s="41">
        <v>33973.599999999999</v>
      </c>
      <c r="L1034" s="58">
        <v>31037</v>
      </c>
      <c r="M1034" s="43">
        <f t="shared" si="379"/>
        <v>2936.5999999999985</v>
      </c>
      <c r="N1034" s="38">
        <f t="shared" si="384"/>
        <v>9.4616103360505077E-2</v>
      </c>
      <c r="O1034" s="43">
        <f t="shared" si="368"/>
        <v>75.900000000001455</v>
      </c>
      <c r="P1034" s="38">
        <f t="shared" si="369"/>
        <v>2.2390899677560139E-3</v>
      </c>
      <c r="R1034" s="37">
        <v>45303</v>
      </c>
      <c r="S1034" s="41">
        <v>8513.99</v>
      </c>
      <c r="T1034" s="110">
        <f>T1033+153</f>
        <v>8306</v>
      </c>
      <c r="U1034" s="108">
        <f t="shared" si="371"/>
        <v>207.98999999999978</v>
      </c>
      <c r="V1034" s="109">
        <f t="shared" si="372"/>
        <v>2.5040934264387138E-2</v>
      </c>
      <c r="W1034" s="108">
        <f>(S1034-153)-S1033</f>
        <v>13.3799999999992</v>
      </c>
      <c r="X1034" s="109">
        <f>(S1034-153)/S1033-1</f>
        <v>1.6028539905432737E-3</v>
      </c>
      <c r="Z1034" s="37">
        <v>45303</v>
      </c>
      <c r="AA1034" s="3">
        <f t="shared" si="375"/>
        <v>118049.52</v>
      </c>
      <c r="AB1034" s="108">
        <f t="shared" si="380"/>
        <v>96161.739999999991</v>
      </c>
      <c r="AC1034" s="108">
        <f t="shared" si="386"/>
        <v>21887.779999999992</v>
      </c>
      <c r="AD1034" s="109">
        <f t="shared" si="381"/>
        <v>0.22761422578252022</v>
      </c>
      <c r="AE1034" s="116">
        <f t="shared" si="377"/>
        <v>189.399999999996</v>
      </c>
      <c r="AF1034" s="109">
        <f>(AA1034-153)/AA1033-1</f>
        <v>1.6090785332272262E-3</v>
      </c>
    </row>
    <row r="1035" spans="1:32" x14ac:dyDescent="0.45">
      <c r="A1035" s="37">
        <v>45306</v>
      </c>
      <c r="B1035" s="41">
        <v>75826.34</v>
      </c>
      <c r="C1035" s="111">
        <f>C1034+134</f>
        <v>58077.15</v>
      </c>
      <c r="D1035" s="111">
        <f>D1034+134</f>
        <v>56952.74</v>
      </c>
      <c r="E1035" s="3">
        <f t="shared" si="383"/>
        <v>18873.599999999999</v>
      </c>
      <c r="F1035" s="38">
        <f t="shared" si="385"/>
        <v>0.33139055293915631</v>
      </c>
      <c r="G1035" s="41">
        <f>B1035-B1034-134</f>
        <v>130.41000000000349</v>
      </c>
      <c r="H1035" s="113">
        <f>(B1035-134)/(B1034)-1</f>
        <v>1.7258690983674718E-3</v>
      </c>
      <c r="J1035" s="37">
        <v>45306</v>
      </c>
      <c r="K1035" s="41">
        <v>34030.75</v>
      </c>
      <c r="L1035" s="58">
        <v>31037</v>
      </c>
      <c r="M1035" s="43">
        <f t="shared" si="379"/>
        <v>2993.75</v>
      </c>
      <c r="N1035" s="38">
        <f t="shared" si="384"/>
        <v>9.6457454006508403E-2</v>
      </c>
      <c r="O1035" s="43">
        <f t="shared" si="368"/>
        <v>57.150000000001455</v>
      </c>
      <c r="P1035" s="38">
        <f t="shared" si="369"/>
        <v>1.6821885228530675E-3</v>
      </c>
      <c r="R1035" s="37">
        <v>45306</v>
      </c>
      <c r="S1035" s="41">
        <v>8527.82</v>
      </c>
      <c r="T1035" s="3">
        <f>T1034</f>
        <v>8306</v>
      </c>
      <c r="U1035" s="43">
        <f t="shared" si="371"/>
        <v>221.81999999999971</v>
      </c>
      <c r="V1035" s="38">
        <f t="shared" si="372"/>
        <v>2.6705995665783799E-2</v>
      </c>
      <c r="W1035" s="43">
        <f>S1035-S1034</f>
        <v>13.829999999999927</v>
      </c>
      <c r="X1035" s="38">
        <f>S1035/S1034-1</f>
        <v>1.6243852764685762E-3</v>
      </c>
      <c r="Z1035" s="37">
        <v>45306</v>
      </c>
      <c r="AA1035" s="3">
        <f t="shared" si="375"/>
        <v>118384.91</v>
      </c>
      <c r="AB1035" s="112">
        <f t="shared" si="380"/>
        <v>96295.739999999991</v>
      </c>
      <c r="AC1035" s="112">
        <f t="shared" si="386"/>
        <v>22089.17</v>
      </c>
      <c r="AD1035" s="113">
        <f t="shared" si="381"/>
        <v>0.22938885977718249</v>
      </c>
      <c r="AE1035" s="117">
        <f t="shared" si="377"/>
        <v>201.39000000000487</v>
      </c>
      <c r="AF1035" s="113">
        <f>(AA1035-134)/AA1034-1</f>
        <v>1.7059789823796745E-3</v>
      </c>
    </row>
    <row r="1036" spans="1:32" x14ac:dyDescent="0.45">
      <c r="A1036" s="37">
        <v>45307</v>
      </c>
      <c r="B1036" s="41">
        <v>75838.77</v>
      </c>
      <c r="C1036" s="3">
        <f t="shared" si="387"/>
        <v>58077.15</v>
      </c>
      <c r="D1036" s="3">
        <f t="shared" si="388"/>
        <v>56952.74</v>
      </c>
      <c r="E1036" s="3">
        <f t="shared" si="383"/>
        <v>18886.030000000006</v>
      </c>
      <c r="F1036" s="38">
        <f t="shared" si="385"/>
        <v>0.33160880407158655</v>
      </c>
      <c r="G1036" s="41">
        <f>B1036-B1035</f>
        <v>12.430000000007567</v>
      </c>
      <c r="H1036" s="38">
        <f>(B1036)/B1035-1</f>
        <v>1.6392720524294191E-4</v>
      </c>
      <c r="J1036" s="37">
        <v>45307</v>
      </c>
      <c r="K1036" s="41">
        <v>33832.94</v>
      </c>
      <c r="L1036" s="58">
        <v>31037</v>
      </c>
      <c r="M1036" s="43">
        <f t="shared" si="379"/>
        <v>2795.9400000000023</v>
      </c>
      <c r="N1036" s="38">
        <f t="shared" si="384"/>
        <v>9.0084093179108926E-2</v>
      </c>
      <c r="O1036" s="43">
        <f t="shared" si="368"/>
        <v>-197.80999999999767</v>
      </c>
      <c r="P1036" s="38">
        <f t="shared" si="369"/>
        <v>-5.8126841165709875E-3</v>
      </c>
      <c r="R1036" s="37">
        <v>45307</v>
      </c>
      <c r="S1036" s="41">
        <v>8566.64</v>
      </c>
      <c r="T1036" s="3">
        <f>T1035</f>
        <v>8306</v>
      </c>
      <c r="U1036" s="43">
        <f t="shared" si="371"/>
        <v>260.63999999999942</v>
      </c>
      <c r="V1036" s="38">
        <f t="shared" si="372"/>
        <v>3.1379725499638855E-2</v>
      </c>
      <c r="W1036" s="43">
        <f>S1036-S1035</f>
        <v>38.819999999999709</v>
      </c>
      <c r="X1036" s="38">
        <f>S1036/S1035-1</f>
        <v>4.5521598720423828E-3</v>
      </c>
      <c r="Z1036" s="37">
        <v>45307</v>
      </c>
      <c r="AA1036" s="3">
        <f t="shared" si="375"/>
        <v>118238.35</v>
      </c>
      <c r="AB1036" s="43">
        <f t="shared" si="380"/>
        <v>96295.739999999991</v>
      </c>
      <c r="AC1036" s="43">
        <f t="shared" si="386"/>
        <v>21942.610000000008</v>
      </c>
      <c r="AD1036" s="38">
        <f t="shared" si="381"/>
        <v>0.22786688175406322</v>
      </c>
      <c r="AE1036" s="41">
        <f t="shared" si="377"/>
        <v>-146.5599999999904</v>
      </c>
      <c r="AF1036" s="38">
        <f>(AA1036)/AA1035-1</f>
        <v>-1.2379956195430752E-3</v>
      </c>
    </row>
    <row r="1037" spans="1:32" x14ac:dyDescent="0.45">
      <c r="A1037" s="37">
        <v>45308</v>
      </c>
      <c r="B1037" s="41">
        <v>75488.639999999999</v>
      </c>
      <c r="C1037" s="3">
        <f t="shared" si="387"/>
        <v>58077.15</v>
      </c>
      <c r="D1037" s="3">
        <f t="shared" si="388"/>
        <v>56952.74</v>
      </c>
      <c r="E1037" s="3">
        <f t="shared" si="383"/>
        <v>18535.900000000001</v>
      </c>
      <c r="F1037" s="38">
        <f t="shared" si="385"/>
        <v>0.32546107527047874</v>
      </c>
      <c r="G1037" s="41">
        <f>B1037-B1036</f>
        <v>-350.13000000000466</v>
      </c>
      <c r="H1037" s="38">
        <f>(B1037)/B1036-1</f>
        <v>-4.6167679143530593E-3</v>
      </c>
      <c r="J1037" s="37">
        <v>45308</v>
      </c>
      <c r="K1037" s="41">
        <v>33588.199999999997</v>
      </c>
      <c r="L1037" s="58">
        <v>31037</v>
      </c>
      <c r="M1037" s="43">
        <f t="shared" si="379"/>
        <v>2551.1999999999971</v>
      </c>
      <c r="N1037" s="38">
        <f t="shared" si="384"/>
        <v>8.2198666108193263E-2</v>
      </c>
      <c r="O1037" s="43">
        <f t="shared" si="368"/>
        <v>-244.74000000000524</v>
      </c>
      <c r="P1037" s="38">
        <f t="shared" si="369"/>
        <v>-7.2337786784123503E-3</v>
      </c>
      <c r="R1037" s="37">
        <v>45308</v>
      </c>
      <c r="S1037" s="41">
        <v>8529.43</v>
      </c>
      <c r="T1037" s="3">
        <f>T1036</f>
        <v>8306</v>
      </c>
      <c r="U1037" s="43">
        <f t="shared" si="371"/>
        <v>223.43000000000029</v>
      </c>
      <c r="V1037" s="38">
        <f t="shared" si="372"/>
        <v>2.6899831447146694E-2</v>
      </c>
      <c r="W1037" s="43">
        <f>S1037-S1036</f>
        <v>-37.209999999999127</v>
      </c>
      <c r="X1037" s="38">
        <f>S1037/S1036-1</f>
        <v>-4.3435932874498207E-3</v>
      </c>
      <c r="Z1037" s="37">
        <v>45308</v>
      </c>
      <c r="AA1037" s="3">
        <f t="shared" si="375"/>
        <v>117606.26999999999</v>
      </c>
      <c r="AB1037" s="43">
        <f t="shared" si="380"/>
        <v>96295.739999999991</v>
      </c>
      <c r="AC1037" s="43">
        <f t="shared" si="386"/>
        <v>21310.53</v>
      </c>
      <c r="AD1037" s="38">
        <f t="shared" si="381"/>
        <v>0.22130293614234642</v>
      </c>
      <c r="AE1037" s="41">
        <f t="shared" si="377"/>
        <v>-632.08000000000902</v>
      </c>
      <c r="AF1037" s="38">
        <f>(AA1037)/AA1036-1</f>
        <v>-5.3458120821207045E-3</v>
      </c>
    </row>
    <row r="1038" spans="1:32" x14ac:dyDescent="0.45">
      <c r="A1038" s="37">
        <v>45309</v>
      </c>
      <c r="B1038" s="41">
        <v>76021.63</v>
      </c>
      <c r="C1038" s="3">
        <f t="shared" si="387"/>
        <v>58077.15</v>
      </c>
      <c r="D1038" s="3">
        <f t="shared" si="388"/>
        <v>56952.74</v>
      </c>
      <c r="E1038" s="3">
        <f t="shared" si="383"/>
        <v>19068.890000000007</v>
      </c>
      <c r="F1038" s="38">
        <f t="shared" si="385"/>
        <v>0.3348195363383748</v>
      </c>
      <c r="G1038" s="41">
        <f>B1038-B1037</f>
        <v>532.99000000000524</v>
      </c>
      <c r="H1038" s="38">
        <f>(B1038)/B1037-1</f>
        <v>7.0605325516528428E-3</v>
      </c>
      <c r="J1038" s="37">
        <v>45309</v>
      </c>
      <c r="K1038" s="41">
        <v>33640.339999999997</v>
      </c>
      <c r="L1038" s="58">
        <v>31037</v>
      </c>
      <c r="M1038" s="43">
        <f t="shared" si="379"/>
        <v>2603.3399999999965</v>
      </c>
      <c r="N1038" s="38">
        <f t="shared" si="384"/>
        <v>8.3878596513838222E-2</v>
      </c>
      <c r="O1038" s="43">
        <f t="shared" si="368"/>
        <v>52.139999999999418</v>
      </c>
      <c r="P1038" s="38">
        <f t="shared" si="369"/>
        <v>1.552330878106023E-3</v>
      </c>
      <c r="R1038" s="37">
        <v>45309</v>
      </c>
      <c r="S1038" s="41">
        <v>8641.84</v>
      </c>
      <c r="T1038" s="3">
        <f>T1037</f>
        <v>8306</v>
      </c>
      <c r="U1038" s="43">
        <f t="shared" si="371"/>
        <v>335.84000000000015</v>
      </c>
      <c r="V1038" s="38">
        <f t="shared" si="372"/>
        <v>4.0433421622923182E-2</v>
      </c>
      <c r="W1038" s="43">
        <f>S1038-S1037</f>
        <v>112.40999999999985</v>
      </c>
      <c r="X1038" s="38">
        <f>S1038/S1037-1</f>
        <v>1.3179075272321761E-2</v>
      </c>
      <c r="Z1038" s="37">
        <v>45309</v>
      </c>
      <c r="AA1038" s="3">
        <f t="shared" si="375"/>
        <v>118303.81</v>
      </c>
      <c r="AB1038" s="43">
        <f t="shared" si="380"/>
        <v>96295.739999999991</v>
      </c>
      <c r="AC1038" s="43">
        <f t="shared" si="386"/>
        <v>22008.070000000003</v>
      </c>
      <c r="AD1038" s="38">
        <f t="shared" si="381"/>
        <v>0.22854666260418166</v>
      </c>
      <c r="AE1038" s="41">
        <f t="shared" si="377"/>
        <v>697.54000000000451</v>
      </c>
      <c r="AF1038" s="38">
        <f>(AA1038)/AA1037-1</f>
        <v>5.931146358098216E-3</v>
      </c>
    </row>
    <row r="1039" spans="1:32" x14ac:dyDescent="0.45">
      <c r="A1039" s="37">
        <v>45310</v>
      </c>
      <c r="B1039" s="41">
        <v>76592.58</v>
      </c>
      <c r="C1039" s="3">
        <f t="shared" si="387"/>
        <v>58077.15</v>
      </c>
      <c r="D1039" s="3">
        <f t="shared" si="388"/>
        <v>56952.74</v>
      </c>
      <c r="E1039" s="3">
        <f t="shared" si="383"/>
        <v>19639.840000000004</v>
      </c>
      <c r="F1039" s="38">
        <f t="shared" si="385"/>
        <v>0.3448445149434427</v>
      </c>
      <c r="G1039" s="41">
        <f>B1039-B1038</f>
        <v>570.94999999999709</v>
      </c>
      <c r="H1039" s="38">
        <f>(B1039)/B1038-1</f>
        <v>7.5103625113011052E-3</v>
      </c>
      <c r="J1039" s="37">
        <v>45310</v>
      </c>
      <c r="K1039" s="41">
        <v>33754.639999999999</v>
      </c>
      <c r="L1039" s="58">
        <v>31037</v>
      </c>
      <c r="M1039" s="43">
        <f t="shared" si="379"/>
        <v>2717.6399999999994</v>
      </c>
      <c r="N1039" s="38">
        <f t="shared" si="384"/>
        <v>8.7561297805844651E-2</v>
      </c>
      <c r="O1039" s="43">
        <f t="shared" si="368"/>
        <v>114.30000000000291</v>
      </c>
      <c r="P1039" s="38">
        <f t="shared" si="369"/>
        <v>3.3977064441086391E-3</v>
      </c>
      <c r="R1039" s="37">
        <v>45310</v>
      </c>
      <c r="S1039" s="41">
        <v>8923.39</v>
      </c>
      <c r="T1039" s="110">
        <f>T1038+153</f>
        <v>8459</v>
      </c>
      <c r="U1039" s="108">
        <f t="shared" si="371"/>
        <v>464.38999999999942</v>
      </c>
      <c r="V1039" s="109">
        <f t="shared" si="372"/>
        <v>5.4898924222721357E-2</v>
      </c>
      <c r="W1039" s="108">
        <f>(S1039-153)-S1038</f>
        <v>128.54999999999927</v>
      </c>
      <c r="X1039" s="109">
        <f>(S1039-153)/S1038-1</f>
        <v>1.4875304333336281E-2</v>
      </c>
      <c r="Z1039" s="37">
        <v>45310</v>
      </c>
      <c r="AA1039" s="3">
        <f t="shared" si="375"/>
        <v>119270.61</v>
      </c>
      <c r="AB1039" s="108">
        <f t="shared" si="380"/>
        <v>96448.739999999991</v>
      </c>
      <c r="AC1039" s="108">
        <f t="shared" si="386"/>
        <v>22821.870000000003</v>
      </c>
      <c r="AD1039" s="109">
        <f t="shared" si="381"/>
        <v>0.23662175369009497</v>
      </c>
      <c r="AE1039" s="116">
        <f t="shared" si="377"/>
        <v>813.79999999999927</v>
      </c>
      <c r="AF1039" s="109">
        <f>(AA1039-153)/AA1038-1</f>
        <v>6.8788993355328731E-3</v>
      </c>
    </row>
    <row r="1040" spans="1:32" x14ac:dyDescent="0.45">
      <c r="A1040" s="37">
        <v>45313</v>
      </c>
      <c r="B1040" s="41">
        <v>77307.47</v>
      </c>
      <c r="C1040" s="111">
        <f>C1039+134</f>
        <v>58211.15</v>
      </c>
      <c r="D1040" s="111">
        <f>D1039+134</f>
        <v>57086.74</v>
      </c>
      <c r="E1040" s="3">
        <f t="shared" si="383"/>
        <v>20220.730000000003</v>
      </c>
      <c r="F1040" s="38">
        <f t="shared" si="385"/>
        <v>0.35421062754678245</v>
      </c>
      <c r="G1040" s="41">
        <f>B1040-B1039-134</f>
        <v>580.88999999999942</v>
      </c>
      <c r="H1040" s="113">
        <f>(B1040-134)/B1039-1</f>
        <v>7.5841550186714901E-3</v>
      </c>
      <c r="J1040" s="37">
        <v>45313</v>
      </c>
      <c r="K1040" s="41">
        <v>33841.29</v>
      </c>
      <c r="L1040" s="58">
        <v>31037</v>
      </c>
      <c r="M1040" s="43">
        <f t="shared" si="379"/>
        <v>2804.2900000000009</v>
      </c>
      <c r="N1040" s="38">
        <f t="shared" si="384"/>
        <v>9.0353126913039317E-2</v>
      </c>
      <c r="O1040" s="43">
        <f t="shared" si="368"/>
        <v>86.650000000001455</v>
      </c>
      <c r="P1040" s="38">
        <f t="shared" si="369"/>
        <v>2.5670544849538679E-3</v>
      </c>
      <c r="R1040" s="37">
        <v>45313</v>
      </c>
      <c r="S1040" s="41">
        <v>8962.93</v>
      </c>
      <c r="T1040" s="3">
        <f>T1039</f>
        <v>8459</v>
      </c>
      <c r="U1040" s="43">
        <f t="shared" si="371"/>
        <v>503.93000000000029</v>
      </c>
      <c r="V1040" s="38">
        <f t="shared" si="372"/>
        <v>5.9573235607045749E-2</v>
      </c>
      <c r="W1040" s="43">
        <f>S1040-S1039</f>
        <v>39.540000000000873</v>
      </c>
      <c r="X1040" s="38">
        <f>S1040/S1039-1</f>
        <v>4.4310514277645652E-3</v>
      </c>
      <c r="Z1040" s="37">
        <v>45313</v>
      </c>
      <c r="AA1040" s="3">
        <f t="shared" si="375"/>
        <v>120111.69</v>
      </c>
      <c r="AB1040" s="112">
        <f t="shared" si="380"/>
        <v>96582.739999999991</v>
      </c>
      <c r="AC1040" s="112">
        <f t="shared" si="386"/>
        <v>23528.950000000004</v>
      </c>
      <c r="AD1040" s="113">
        <f t="shared" si="381"/>
        <v>0.24361443877032296</v>
      </c>
      <c r="AE1040" s="117">
        <f t="shared" si="377"/>
        <v>707.08000000000175</v>
      </c>
      <c r="AF1040" s="113">
        <f>(AA1040-134)/AA1039-1</f>
        <v>5.9283674326811031E-3</v>
      </c>
    </row>
    <row r="1041" spans="1:32" x14ac:dyDescent="0.45">
      <c r="A1041" s="37">
        <v>45314</v>
      </c>
      <c r="B1041" s="41">
        <v>77406.11</v>
      </c>
      <c r="C1041" s="3">
        <f t="shared" si="387"/>
        <v>58211.15</v>
      </c>
      <c r="D1041" s="3">
        <f t="shared" si="388"/>
        <v>57086.74</v>
      </c>
      <c r="E1041" s="3">
        <f t="shared" si="383"/>
        <v>20319.370000000003</v>
      </c>
      <c r="F1041" s="38">
        <f t="shared" si="385"/>
        <v>0.35593852442791452</v>
      </c>
      <c r="G1041" s="41">
        <f>B1041-B1040</f>
        <v>98.639999999999418</v>
      </c>
      <c r="H1041" s="38">
        <f>(B1041)/B1040-1</f>
        <v>1.2759439676399698E-3</v>
      </c>
      <c r="J1041" s="37">
        <v>45314</v>
      </c>
      <c r="K1041" s="41">
        <v>33904.379999999997</v>
      </c>
      <c r="L1041" s="58">
        <v>31037</v>
      </c>
      <c r="M1041" s="43">
        <f t="shared" si="379"/>
        <v>2867.3799999999974</v>
      </c>
      <c r="N1041" s="38">
        <f t="shared" si="384"/>
        <v>9.2385862035634814E-2</v>
      </c>
      <c r="O1041" s="43">
        <f t="shared" si="368"/>
        <v>63.089999999996508</v>
      </c>
      <c r="P1041" s="38">
        <f t="shared" si="369"/>
        <v>1.8642906343109278E-3</v>
      </c>
      <c r="R1041" s="37">
        <v>45314</v>
      </c>
      <c r="S1041" s="41">
        <v>8992.56</v>
      </c>
      <c r="T1041" s="3">
        <f>T1040</f>
        <v>8459</v>
      </c>
      <c r="U1041" s="43">
        <f t="shared" si="371"/>
        <v>533.55999999999949</v>
      </c>
      <c r="V1041" s="38">
        <f t="shared" si="372"/>
        <v>6.3076013713204704E-2</v>
      </c>
      <c r="W1041" s="43">
        <f>S1041-S1040</f>
        <v>29.6299999999992</v>
      </c>
      <c r="X1041" s="38">
        <f>S1041/S1040-1</f>
        <v>3.3058386041171506E-3</v>
      </c>
      <c r="Z1041" s="37">
        <v>45314</v>
      </c>
      <c r="AA1041" s="3">
        <f t="shared" si="375"/>
        <v>120303.04999999999</v>
      </c>
      <c r="AB1041" s="43">
        <f t="shared" si="380"/>
        <v>96582.739999999991</v>
      </c>
      <c r="AC1041" s="43">
        <f t="shared" si="386"/>
        <v>23720.309999999998</v>
      </c>
      <c r="AD1041" s="38">
        <f t="shared" si="381"/>
        <v>0.24559574516109195</v>
      </c>
      <c r="AE1041" s="41">
        <f t="shared" si="377"/>
        <v>191.35999999999513</v>
      </c>
      <c r="AF1041" s="38">
        <f>(AA1041)/AA1040-1</f>
        <v>1.5931838108345087E-3</v>
      </c>
    </row>
    <row r="1042" spans="1:32" x14ac:dyDescent="0.45">
      <c r="A1042" s="37">
        <v>45315</v>
      </c>
      <c r="B1042" s="41">
        <v>77702.880000000005</v>
      </c>
      <c r="C1042" s="3">
        <f t="shared" si="387"/>
        <v>58211.15</v>
      </c>
      <c r="D1042" s="3">
        <f t="shared" si="388"/>
        <v>57086.74</v>
      </c>
      <c r="E1042" s="3">
        <f t="shared" si="383"/>
        <v>20616.140000000007</v>
      </c>
      <c r="F1042" s="38">
        <f t="shared" si="385"/>
        <v>0.36113710469366445</v>
      </c>
      <c r="G1042" s="41">
        <f>B1042-B1041</f>
        <v>296.77000000000407</v>
      </c>
      <c r="H1042" s="38">
        <f>(B1042)/B1041-1</f>
        <v>3.8339350730840493E-3</v>
      </c>
      <c r="J1042" s="37">
        <v>45315</v>
      </c>
      <c r="K1042" s="41">
        <v>33939.269999999997</v>
      </c>
      <c r="L1042" s="58">
        <v>31037</v>
      </c>
      <c r="M1042" s="43">
        <f t="shared" si="379"/>
        <v>2902.2699999999968</v>
      </c>
      <c r="N1042" s="38">
        <f t="shared" si="384"/>
        <v>9.3510004188549045E-2</v>
      </c>
      <c r="O1042" s="43">
        <f t="shared" si="368"/>
        <v>34.889999999999418</v>
      </c>
      <c r="P1042" s="38">
        <f t="shared" si="369"/>
        <v>1.0290705802613598E-3</v>
      </c>
      <c r="R1042" s="37">
        <v>45315</v>
      </c>
      <c r="S1042" s="41">
        <v>9079.7800000000007</v>
      </c>
      <c r="T1042" s="3">
        <f>T1041</f>
        <v>8459</v>
      </c>
      <c r="U1042" s="43">
        <f t="shared" si="371"/>
        <v>620.78000000000065</v>
      </c>
      <c r="V1042" s="38">
        <f t="shared" si="372"/>
        <v>7.3386925168459793E-2</v>
      </c>
      <c r="W1042" s="43">
        <f>S1042-S1041</f>
        <v>87.220000000001164</v>
      </c>
      <c r="X1042" s="38">
        <f>S1042/S1041-1</f>
        <v>9.6991290577990164E-3</v>
      </c>
      <c r="Z1042" s="37">
        <v>45315</v>
      </c>
      <c r="AA1042" s="3">
        <f t="shared" si="375"/>
        <v>120721.93</v>
      </c>
      <c r="AB1042" s="43">
        <f t="shared" si="380"/>
        <v>96582.739999999991</v>
      </c>
      <c r="AC1042" s="43">
        <f t="shared" si="386"/>
        <v>24139.190000000002</v>
      </c>
      <c r="AD1042" s="38">
        <f t="shared" si="381"/>
        <v>0.24993275195961528</v>
      </c>
      <c r="AE1042" s="41">
        <f t="shared" si="377"/>
        <v>418.88000000000466</v>
      </c>
      <c r="AF1042" s="38">
        <f>(AA1042)/AA1041-1</f>
        <v>3.4818734853356847E-3</v>
      </c>
    </row>
    <row r="1043" spans="1:32" x14ac:dyDescent="0.45">
      <c r="A1043" s="37">
        <v>45316</v>
      </c>
      <c r="B1043" s="41">
        <v>77801.52</v>
      </c>
      <c r="C1043" s="3">
        <f t="shared" si="387"/>
        <v>58211.15</v>
      </c>
      <c r="D1043" s="3">
        <f t="shared" si="388"/>
        <v>57086.74</v>
      </c>
      <c r="E1043" s="3">
        <f t="shared" si="383"/>
        <v>20714.780000000006</v>
      </c>
      <c r="F1043" s="38">
        <f t="shared" si="385"/>
        <v>0.36286500157479673</v>
      </c>
      <c r="G1043" s="41">
        <f>B1043-B1042</f>
        <v>98.639999999999418</v>
      </c>
      <c r="H1043" s="38">
        <f>(B1043)/B1042-1</f>
        <v>1.2694510164874551E-3</v>
      </c>
      <c r="J1043" s="37">
        <v>45316</v>
      </c>
      <c r="K1043" s="41">
        <v>33994.01</v>
      </c>
      <c r="L1043" s="58">
        <v>31037</v>
      </c>
      <c r="M1043" s="43">
        <f t="shared" si="379"/>
        <v>2957.010000000002</v>
      </c>
      <c r="N1043" s="38">
        <f t="shared" si="384"/>
        <v>9.5273705577214374E-2</v>
      </c>
      <c r="O1043" s="43">
        <f t="shared" si="368"/>
        <v>54.740000000005239</v>
      </c>
      <c r="P1043" s="38">
        <f t="shared" si="369"/>
        <v>1.6128808898956404E-3</v>
      </c>
      <c r="R1043" s="37">
        <v>45316</v>
      </c>
      <c r="S1043" s="41">
        <v>9053.06</v>
      </c>
      <c r="T1043" s="3">
        <f>T1042</f>
        <v>8459</v>
      </c>
      <c r="U1043" s="43">
        <f t="shared" si="371"/>
        <v>594.05999999999949</v>
      </c>
      <c r="V1043" s="38">
        <f t="shared" si="372"/>
        <v>7.0228159356897857E-2</v>
      </c>
      <c r="W1043" s="43">
        <f>S1043-S1042</f>
        <v>-26.720000000001164</v>
      </c>
      <c r="X1043" s="38">
        <f>S1043/S1042-1</f>
        <v>-2.9428025789172141E-3</v>
      </c>
      <c r="Z1043" s="37">
        <v>45316</v>
      </c>
      <c r="AA1043" s="3">
        <f t="shared" si="375"/>
        <v>120848.59</v>
      </c>
      <c r="AB1043" s="43">
        <f t="shared" si="380"/>
        <v>96582.739999999991</v>
      </c>
      <c r="AC1043" s="43">
        <f t="shared" si="386"/>
        <v>24265.850000000006</v>
      </c>
      <c r="AD1043" s="38">
        <f t="shared" si="381"/>
        <v>0.25124416640074632</v>
      </c>
      <c r="AE1043" s="41">
        <f t="shared" si="377"/>
        <v>126.66000000000349</v>
      </c>
      <c r="AF1043" s="38">
        <f>(AA1043)/AA1042-1</f>
        <v>1.0491879975742524E-3</v>
      </c>
    </row>
    <row r="1044" spans="1:32" x14ac:dyDescent="0.45">
      <c r="A1044" s="37">
        <v>45317</v>
      </c>
      <c r="B1044" s="41">
        <v>77618.02</v>
      </c>
      <c r="C1044" s="3">
        <f t="shared" si="387"/>
        <v>58211.15</v>
      </c>
      <c r="D1044" s="3">
        <f t="shared" si="388"/>
        <v>57086.74</v>
      </c>
      <c r="E1044" s="3">
        <f t="shared" si="383"/>
        <v>20531.280000000006</v>
      </c>
      <c r="F1044" s="38">
        <f t="shared" si="385"/>
        <v>0.35965059486668904</v>
      </c>
      <c r="G1044" s="41">
        <f>B1044-B1043</f>
        <v>-183.5</v>
      </c>
      <c r="H1044" s="38">
        <f>(B1044)/B1043-1</f>
        <v>-2.358565745245067E-3</v>
      </c>
      <c r="J1044" s="37">
        <v>45317</v>
      </c>
      <c r="K1044" s="41">
        <v>33973.410000000003</v>
      </c>
      <c r="L1044" s="58">
        <v>31037</v>
      </c>
      <c r="M1044" s="43">
        <f t="shared" si="379"/>
        <v>2936.4100000000035</v>
      </c>
      <c r="N1044" s="38">
        <f t="shared" si="384"/>
        <v>9.4609981634823148E-2</v>
      </c>
      <c r="O1044" s="43">
        <f t="shared" si="368"/>
        <v>-20.599999999998545</v>
      </c>
      <c r="P1044" s="38">
        <f t="shared" si="369"/>
        <v>-6.0598911396447797E-4</v>
      </c>
      <c r="R1044" s="37">
        <v>45317</v>
      </c>
      <c r="S1044" s="41">
        <v>9137.35</v>
      </c>
      <c r="T1044" s="110">
        <f>T1043+153</f>
        <v>8612</v>
      </c>
      <c r="U1044" s="108">
        <f t="shared" si="371"/>
        <v>525.35000000000036</v>
      </c>
      <c r="V1044" s="109">
        <f t="shared" si="372"/>
        <v>6.1002090106827778E-2</v>
      </c>
      <c r="W1044" s="108">
        <f>(S1044-153)-S1043</f>
        <v>-68.709999999999127</v>
      </c>
      <c r="X1044" s="109">
        <f>(S1044-153)/S1043-1</f>
        <v>-7.5896989526191838E-3</v>
      </c>
      <c r="Z1044" s="37">
        <v>45317</v>
      </c>
      <c r="AA1044" s="3">
        <f t="shared" si="375"/>
        <v>120728.78000000001</v>
      </c>
      <c r="AB1044" s="108">
        <f t="shared" si="380"/>
        <v>96735.739999999991</v>
      </c>
      <c r="AC1044" s="108">
        <f t="shared" si="386"/>
        <v>23993.040000000008</v>
      </c>
      <c r="AD1044" s="109">
        <f t="shared" si="381"/>
        <v>0.24802663420985893</v>
      </c>
      <c r="AE1044" s="116">
        <f t="shared" si="377"/>
        <v>-272.80999999999767</v>
      </c>
      <c r="AF1044" s="109">
        <f>(AA1044-153)/AA1043-1</f>
        <v>-2.2574529003605015E-3</v>
      </c>
    </row>
    <row r="1045" spans="1:32" x14ac:dyDescent="0.45">
      <c r="A1045" s="37">
        <v>45320</v>
      </c>
      <c r="B1045" s="41">
        <v>78207.539999999994</v>
      </c>
      <c r="C1045" s="111">
        <f>C1044+134</f>
        <v>58345.15</v>
      </c>
      <c r="D1045" s="111">
        <f>D1044+134</f>
        <v>57220.74</v>
      </c>
      <c r="E1045" s="3">
        <f t="shared" si="383"/>
        <v>20986.799999999996</v>
      </c>
      <c r="F1045" s="38">
        <f t="shared" si="385"/>
        <v>0.36676911203874663</v>
      </c>
      <c r="G1045" s="41">
        <f>B1045-B1044-134</f>
        <v>455.51999999998952</v>
      </c>
      <c r="H1045" s="113">
        <f>(B1045-134)/B1044-1</f>
        <v>5.8687402744876938E-3</v>
      </c>
      <c r="J1045" s="37">
        <v>45320</v>
      </c>
      <c r="K1045" s="41">
        <v>34114.800000000003</v>
      </c>
      <c r="L1045" s="58">
        <v>31037</v>
      </c>
      <c r="M1045" s="43">
        <f t="shared" si="379"/>
        <v>3077.8000000000029</v>
      </c>
      <c r="N1045" s="38">
        <f t="shared" si="384"/>
        <v>9.916551213068292E-2</v>
      </c>
      <c r="O1045" s="43">
        <f t="shared" si="368"/>
        <v>141.38999999999942</v>
      </c>
      <c r="P1045" s="38">
        <f t="shared" si="369"/>
        <v>4.1617841717977999E-3</v>
      </c>
      <c r="R1045" s="37">
        <v>45320</v>
      </c>
      <c r="S1045" s="41">
        <v>9203.68</v>
      </c>
      <c r="T1045" s="3">
        <f>T1044</f>
        <v>8612</v>
      </c>
      <c r="U1045" s="43">
        <f t="shared" si="371"/>
        <v>591.68000000000029</v>
      </c>
      <c r="V1045" s="38">
        <f t="shared" si="372"/>
        <v>6.8704133766837039E-2</v>
      </c>
      <c r="W1045" s="43">
        <f>S1045-S1044</f>
        <v>66.329999999999927</v>
      </c>
      <c r="X1045" s="38">
        <f>S1045/S1044-1</f>
        <v>7.2592162935642968E-3</v>
      </c>
      <c r="Z1045" s="37">
        <v>45320</v>
      </c>
      <c r="AA1045" s="3">
        <f t="shared" si="375"/>
        <v>121526.01999999999</v>
      </c>
      <c r="AB1045" s="112">
        <f t="shared" si="380"/>
        <v>96869.739999999991</v>
      </c>
      <c r="AC1045" s="112">
        <f t="shared" si="386"/>
        <v>24656.28</v>
      </c>
      <c r="AD1045" s="113">
        <f t="shared" si="381"/>
        <v>0.25453025888166936</v>
      </c>
      <c r="AE1045" s="117">
        <f t="shared" si="377"/>
        <v>663.23999999998887</v>
      </c>
      <c r="AF1045" s="113">
        <f>(AA1045-134)/AA1044-1</f>
        <v>5.4936362315594067E-3</v>
      </c>
    </row>
    <row r="1046" spans="1:32" x14ac:dyDescent="0.45">
      <c r="A1046" s="37">
        <v>45321</v>
      </c>
      <c r="B1046" s="41">
        <v>78050.17</v>
      </c>
      <c r="C1046" s="3">
        <f t="shared" si="387"/>
        <v>58345.15</v>
      </c>
      <c r="D1046" s="3">
        <f t="shared" si="388"/>
        <v>57220.74</v>
      </c>
      <c r="E1046" s="3">
        <f t="shared" si="383"/>
        <v>20829.43</v>
      </c>
      <c r="F1046" s="38">
        <f t="shared" si="385"/>
        <v>0.36401888546006234</v>
      </c>
      <c r="G1046" s="41">
        <f>B1046-B1045</f>
        <v>-157.36999999999534</v>
      </c>
      <c r="H1046" s="38">
        <f>(B1046)/B1045-1</f>
        <v>-2.0122100759082384E-3</v>
      </c>
      <c r="J1046" s="37">
        <v>45321</v>
      </c>
      <c r="K1046" s="41">
        <v>34163.980000000003</v>
      </c>
      <c r="L1046" s="58">
        <v>31037</v>
      </c>
      <c r="M1046" s="43">
        <f t="shared" si="379"/>
        <v>3126.9800000000032</v>
      </c>
      <c r="N1046" s="38">
        <f t="shared" si="384"/>
        <v>0.10075007249411994</v>
      </c>
      <c r="O1046" s="43">
        <f t="shared" si="368"/>
        <v>49.180000000000291</v>
      </c>
      <c r="P1046" s="38">
        <f t="shared" si="369"/>
        <v>1.4416030579103012E-3</v>
      </c>
      <c r="R1046" s="37">
        <v>45321</v>
      </c>
      <c r="S1046" s="41">
        <v>9133.75</v>
      </c>
      <c r="T1046" s="3">
        <f>T1045</f>
        <v>8612</v>
      </c>
      <c r="U1046" s="43">
        <f t="shared" si="371"/>
        <v>521.75</v>
      </c>
      <c r="V1046" s="38">
        <f t="shared" si="372"/>
        <v>6.0584068741291297E-2</v>
      </c>
      <c r="W1046" s="43">
        <f>S1046-S1045</f>
        <v>-69.930000000000291</v>
      </c>
      <c r="X1046" s="38">
        <f>S1046/S1045-1</f>
        <v>-7.598047737426783E-3</v>
      </c>
      <c r="Z1046" s="37">
        <v>45321</v>
      </c>
      <c r="AA1046" s="3">
        <f t="shared" si="375"/>
        <v>121347.9</v>
      </c>
      <c r="AB1046" s="43">
        <f t="shared" si="380"/>
        <v>96869.739999999991</v>
      </c>
      <c r="AC1046" s="43">
        <f t="shared" si="386"/>
        <v>24478.160000000003</v>
      </c>
      <c r="AD1046" s="38">
        <f t="shared" si="381"/>
        <v>0.25269150097853066</v>
      </c>
      <c r="AE1046" s="41">
        <f t="shared" si="377"/>
        <v>-178.11999999999534</v>
      </c>
      <c r="AF1046" s="38">
        <f>(AA1046)/AA1045-1</f>
        <v>-1.4656943426600844E-3</v>
      </c>
    </row>
    <row r="1047" spans="1:32" x14ac:dyDescent="0.45">
      <c r="A1047" s="37">
        <v>45322</v>
      </c>
      <c r="B1047" s="41">
        <v>77000.649999999994</v>
      </c>
      <c r="C1047" s="3">
        <f t="shared" si="387"/>
        <v>58345.15</v>
      </c>
      <c r="D1047" s="3">
        <f t="shared" si="388"/>
        <v>57220.74</v>
      </c>
      <c r="E1047" s="3">
        <f t="shared" si="383"/>
        <v>19779.909999999996</v>
      </c>
      <c r="F1047" s="38">
        <f t="shared" si="385"/>
        <v>0.34567728414557375</v>
      </c>
      <c r="G1047" s="41">
        <f>B1047-B1046</f>
        <v>-1049.5200000000041</v>
      </c>
      <c r="H1047" s="38">
        <f>(B1047)/B1046-1</f>
        <v>-1.3446735606085225E-2</v>
      </c>
      <c r="J1047" s="37">
        <v>45322</v>
      </c>
      <c r="K1047" s="41">
        <v>34022.400000000001</v>
      </c>
      <c r="L1047" s="58">
        <v>31037</v>
      </c>
      <c r="M1047" s="43">
        <f t="shared" si="379"/>
        <v>2985.4000000000015</v>
      </c>
      <c r="N1047" s="38">
        <f t="shared" si="384"/>
        <v>9.6188420272578012E-2</v>
      </c>
      <c r="O1047" s="43">
        <f t="shared" si="368"/>
        <v>-141.58000000000175</v>
      </c>
      <c r="P1047" s="38">
        <f t="shared" si="369"/>
        <v>-4.1441307482324996E-3</v>
      </c>
      <c r="R1047" s="37">
        <v>45322</v>
      </c>
      <c r="S1047" s="41">
        <v>8986.42</v>
      </c>
      <c r="T1047" s="3">
        <f>T1046</f>
        <v>8612</v>
      </c>
      <c r="U1047" s="43">
        <f t="shared" si="371"/>
        <v>374.42000000000007</v>
      </c>
      <c r="V1047" s="38">
        <f t="shared" si="372"/>
        <v>4.3476544356711555E-2</v>
      </c>
      <c r="W1047" s="43">
        <f>S1047-S1046</f>
        <v>-147.32999999999993</v>
      </c>
      <c r="X1047" s="38">
        <f>S1047/S1046-1</f>
        <v>-1.6130286027097318E-2</v>
      </c>
      <c r="Z1047" s="37">
        <v>45322</v>
      </c>
      <c r="AA1047" s="3">
        <f t="shared" si="375"/>
        <v>120009.46999999999</v>
      </c>
      <c r="AB1047" s="43">
        <f t="shared" si="380"/>
        <v>96869.739999999991</v>
      </c>
      <c r="AC1047" s="43">
        <f t="shared" si="386"/>
        <v>23139.729999999996</v>
      </c>
      <c r="AD1047" s="38">
        <f t="shared" si="381"/>
        <v>0.23887469915785875</v>
      </c>
      <c r="AE1047" s="41">
        <f t="shared" si="377"/>
        <v>-1338.4300000000057</v>
      </c>
      <c r="AF1047" s="38">
        <f>(AA1047)/AA1046-1</f>
        <v>-1.1029692314411754E-2</v>
      </c>
    </row>
    <row r="1048" spans="1:32" x14ac:dyDescent="0.45">
      <c r="A1048" s="37">
        <v>45323</v>
      </c>
      <c r="B1048" s="41">
        <v>77640.11</v>
      </c>
      <c r="C1048" s="3">
        <f t="shared" si="387"/>
        <v>58345.15</v>
      </c>
      <c r="D1048" s="3">
        <f t="shared" si="388"/>
        <v>57220.74</v>
      </c>
      <c r="E1048" s="3">
        <f t="shared" si="383"/>
        <v>20419.370000000003</v>
      </c>
      <c r="F1048" s="38">
        <f t="shared" si="385"/>
        <v>0.35685260274508868</v>
      </c>
      <c r="G1048" s="41">
        <f>B1048-B1047</f>
        <v>639.4600000000064</v>
      </c>
      <c r="H1048" s="38">
        <f>(B1048)/B1047-1</f>
        <v>8.3046052208650689E-3</v>
      </c>
      <c r="J1048" s="37">
        <v>45323</v>
      </c>
      <c r="K1048" s="41">
        <v>34207.58</v>
      </c>
      <c r="L1048" s="58">
        <v>31037</v>
      </c>
      <c r="M1048" s="43">
        <f t="shared" si="379"/>
        <v>3170.5800000000017</v>
      </c>
      <c r="N1048" s="38">
        <f t="shared" si="384"/>
        <v>0.10215484744015213</v>
      </c>
      <c r="O1048" s="43">
        <f t="shared" si="368"/>
        <v>185.18000000000029</v>
      </c>
      <c r="P1048" s="38">
        <f t="shared" si="369"/>
        <v>5.4428846877352388E-3</v>
      </c>
      <c r="R1048" s="37">
        <v>45323</v>
      </c>
      <c r="S1048" s="41">
        <v>9057.73</v>
      </c>
      <c r="T1048" s="3">
        <f>T1047</f>
        <v>8612</v>
      </c>
      <c r="U1048" s="43">
        <f t="shared" si="371"/>
        <v>445.72999999999956</v>
      </c>
      <c r="V1048" s="38">
        <f t="shared" si="372"/>
        <v>5.1756850905712914E-2</v>
      </c>
      <c r="W1048" s="43">
        <f>S1048-S1047</f>
        <v>71.309999999999491</v>
      </c>
      <c r="X1048" s="38">
        <f>S1048/S1047-1</f>
        <v>7.9353068296383888E-3</v>
      </c>
      <c r="Z1048" s="37">
        <v>45323</v>
      </c>
      <c r="AA1048" s="3">
        <f t="shared" si="375"/>
        <v>120905.42</v>
      </c>
      <c r="AB1048" s="43">
        <f t="shared" si="380"/>
        <v>96869.739999999991</v>
      </c>
      <c r="AC1048" s="43">
        <f t="shared" si="386"/>
        <v>24035.680000000004</v>
      </c>
      <c r="AD1048" s="38">
        <f t="shared" si="381"/>
        <v>0.24812371747875051</v>
      </c>
      <c r="AE1048" s="41">
        <f t="shared" si="377"/>
        <v>895.95000000000618</v>
      </c>
      <c r="AF1048" s="38">
        <f>(AA1048)/AA1047-1</f>
        <v>7.4656608349326081E-3</v>
      </c>
    </row>
    <row r="1049" spans="1:32" x14ac:dyDescent="0.45">
      <c r="A1049" s="37">
        <v>45324</v>
      </c>
      <c r="B1049" s="41">
        <v>78746.36</v>
      </c>
      <c r="C1049" s="3">
        <f t="shared" si="387"/>
        <v>58345.15</v>
      </c>
      <c r="D1049" s="3">
        <f t="shared" si="388"/>
        <v>57220.74</v>
      </c>
      <c r="E1049" s="3">
        <f t="shared" si="383"/>
        <v>21525.620000000003</v>
      </c>
      <c r="F1049" s="38">
        <f t="shared" si="385"/>
        <v>0.37618562779859199</v>
      </c>
      <c r="G1049" s="41">
        <f>B1049-B1048</f>
        <v>1106.25</v>
      </c>
      <c r="H1049" s="38">
        <f>(B1049)/B1048-1</f>
        <v>1.4248434217828843E-2</v>
      </c>
      <c r="J1049" s="37">
        <v>45324</v>
      </c>
      <c r="K1049" s="41">
        <v>34162.31</v>
      </c>
      <c r="L1049" s="58">
        <v>31037</v>
      </c>
      <c r="M1049" s="43">
        <f t="shared" si="379"/>
        <v>3125.3099999999977</v>
      </c>
      <c r="N1049" s="38">
        <f t="shared" si="384"/>
        <v>0.10069626574733381</v>
      </c>
      <c r="O1049" s="43">
        <f t="shared" si="368"/>
        <v>-45.270000000004075</v>
      </c>
      <c r="P1049" s="38">
        <f t="shared" si="369"/>
        <v>-1.3233908975731623E-3</v>
      </c>
      <c r="R1049" s="37">
        <v>45324</v>
      </c>
      <c r="S1049" s="41">
        <v>9412.3799999999992</v>
      </c>
      <c r="T1049" s="110">
        <f>T1048+153</f>
        <v>8765</v>
      </c>
      <c r="U1049" s="108">
        <f t="shared" si="371"/>
        <v>647.3799999999992</v>
      </c>
      <c r="V1049" s="109">
        <f t="shared" si="372"/>
        <v>7.3859669138619521E-2</v>
      </c>
      <c r="W1049" s="108">
        <f>(S1049-153)-S1048</f>
        <v>201.64999999999964</v>
      </c>
      <c r="X1049" s="109">
        <f>(S1049-153)/S1048-1</f>
        <v>2.2262752367314897E-2</v>
      </c>
      <c r="Z1049" s="37">
        <v>45324</v>
      </c>
      <c r="AA1049" s="3">
        <f t="shared" si="375"/>
        <v>122321.05</v>
      </c>
      <c r="AB1049" s="108">
        <f t="shared" si="380"/>
        <v>97022.739999999991</v>
      </c>
      <c r="AC1049" s="108">
        <f t="shared" si="386"/>
        <v>25298.309999999998</v>
      </c>
      <c r="AD1049" s="109">
        <f t="shared" si="381"/>
        <v>0.26074619207826966</v>
      </c>
      <c r="AE1049" s="116">
        <f t="shared" si="377"/>
        <v>1262.6299999999956</v>
      </c>
      <c r="AF1049" s="109">
        <f>(AA1049-153)/AA1048-1</f>
        <v>1.0443121573871617E-2</v>
      </c>
    </row>
    <row r="1050" spans="1:32" x14ac:dyDescent="0.45">
      <c r="A1050" s="37">
        <v>45327</v>
      </c>
      <c r="B1050" s="41">
        <v>79015.44</v>
      </c>
      <c r="C1050" s="111">
        <f>C1049+134</f>
        <v>58479.15</v>
      </c>
      <c r="D1050" s="111">
        <f>D1049+134</f>
        <v>57354.74</v>
      </c>
      <c r="E1050" s="3">
        <f t="shared" si="383"/>
        <v>21660.700000000004</v>
      </c>
      <c r="F1050" s="38">
        <f t="shared" si="385"/>
        <v>0.37766189856322252</v>
      </c>
      <c r="G1050" s="41">
        <f>B1050-B1049-134</f>
        <v>135.08000000000175</v>
      </c>
      <c r="H1050" s="113">
        <f>(B1050-134)/B1049-1</f>
        <v>1.7153808760177469E-3</v>
      </c>
      <c r="J1050" s="37">
        <v>45327</v>
      </c>
      <c r="K1050" s="41">
        <v>33973.22</v>
      </c>
      <c r="L1050" s="58">
        <v>31037</v>
      </c>
      <c r="M1050" s="43">
        <f t="shared" si="379"/>
        <v>2936.2200000000012</v>
      </c>
      <c r="N1050" s="38">
        <f t="shared" si="384"/>
        <v>9.4603859909140775E-2</v>
      </c>
      <c r="O1050" s="43">
        <f t="shared" si="368"/>
        <v>-189.08999999999651</v>
      </c>
      <c r="P1050" s="38">
        <f t="shared" si="369"/>
        <v>-5.5350472494394287E-3</v>
      </c>
      <c r="R1050" s="37">
        <v>45327</v>
      </c>
      <c r="S1050" s="41">
        <v>9453.65</v>
      </c>
      <c r="T1050" s="3">
        <f>T1049</f>
        <v>8765</v>
      </c>
      <c r="U1050" s="43">
        <f t="shared" si="371"/>
        <v>688.64999999999964</v>
      </c>
      <c r="V1050" s="38">
        <f t="shared" si="372"/>
        <v>7.8568168853394127E-2</v>
      </c>
      <c r="W1050" s="43">
        <f>S1050-S1049</f>
        <v>41.270000000000437</v>
      </c>
      <c r="X1050" s="38">
        <f>S1050/S1049-1</f>
        <v>4.3846508534504114E-3</v>
      </c>
      <c r="Z1050" s="37">
        <v>45327</v>
      </c>
      <c r="AA1050" s="3">
        <f t="shared" si="375"/>
        <v>122442.31</v>
      </c>
      <c r="AB1050" s="112">
        <f t="shared" si="380"/>
        <v>97156.739999999991</v>
      </c>
      <c r="AC1050" s="112">
        <f t="shared" si="386"/>
        <v>25285.570000000007</v>
      </c>
      <c r="AD1050" s="113">
        <f t="shared" si="381"/>
        <v>0.26025543878890955</v>
      </c>
      <c r="AE1050" s="117">
        <f t="shared" si="377"/>
        <v>-12.739999999994325</v>
      </c>
      <c r="AF1050" s="113">
        <f>(AA1050-134)/AA1049-1</f>
        <v>-1.0415214715708832E-4</v>
      </c>
    </row>
    <row r="1051" spans="1:32" x14ac:dyDescent="0.45">
      <c r="A1051" s="37">
        <v>45328</v>
      </c>
      <c r="B1051" s="41">
        <v>78941.95</v>
      </c>
      <c r="C1051" s="3">
        <f t="shared" si="387"/>
        <v>58479.15</v>
      </c>
      <c r="D1051" s="3">
        <f t="shared" si="388"/>
        <v>57354.74</v>
      </c>
      <c r="E1051" s="3">
        <f t="shared" si="383"/>
        <v>21587.21</v>
      </c>
      <c r="F1051" s="38">
        <f t="shared" si="385"/>
        <v>0.37638057464823316</v>
      </c>
      <c r="G1051" s="41">
        <f>B1051-B1050</f>
        <v>-73.490000000005239</v>
      </c>
      <c r="H1051" s="38">
        <f>(B1051)/B1050-1</f>
        <v>-9.3007138857925664E-4</v>
      </c>
      <c r="J1051" s="37">
        <v>45328</v>
      </c>
      <c r="K1051" s="41">
        <v>34078.06</v>
      </c>
      <c r="L1051" s="58">
        <v>31037</v>
      </c>
      <c r="M1051" s="43">
        <f t="shared" si="379"/>
        <v>3041.0599999999977</v>
      </c>
      <c r="N1051" s="38">
        <f t="shared" si="384"/>
        <v>9.7981763701388669E-2</v>
      </c>
      <c r="O1051" s="43">
        <f t="shared" si="368"/>
        <v>104.83999999999651</v>
      </c>
      <c r="P1051" s="38">
        <f t="shared" si="369"/>
        <v>3.0859600591288672E-3</v>
      </c>
      <c r="R1051" s="37">
        <v>45328</v>
      </c>
      <c r="S1051" s="41">
        <v>9393.8700000000008</v>
      </c>
      <c r="T1051" s="3">
        <f>T1050</f>
        <v>8765</v>
      </c>
      <c r="U1051" s="43">
        <f t="shared" ref="U1051:U1082" si="389">S1051-T1051</f>
        <v>628.8700000000008</v>
      </c>
      <c r="V1051" s="38">
        <f t="shared" ref="V1051:V1082" si="390">S1051/T1051-1</f>
        <v>7.1747860810039921E-2</v>
      </c>
      <c r="W1051" s="43">
        <f>S1051-S1050</f>
        <v>-59.779999999998836</v>
      </c>
      <c r="X1051" s="38">
        <f>S1051/S1050-1</f>
        <v>-6.3234835222373276E-3</v>
      </c>
      <c r="Z1051" s="37">
        <v>45328</v>
      </c>
      <c r="AA1051" s="3">
        <f t="shared" si="375"/>
        <v>122413.87999999999</v>
      </c>
      <c r="AB1051" s="43">
        <f t="shared" si="380"/>
        <v>97156.739999999991</v>
      </c>
      <c r="AC1051" s="43">
        <f t="shared" si="386"/>
        <v>25257.14</v>
      </c>
      <c r="AD1051" s="38">
        <f t="shared" si="381"/>
        <v>0.25996281884303651</v>
      </c>
      <c r="AE1051" s="41">
        <f t="shared" si="377"/>
        <v>-28.430000000007567</v>
      </c>
      <c r="AF1051" s="38">
        <f>(AA1051)/AA1050-1</f>
        <v>-2.3219098038906871E-4</v>
      </c>
    </row>
    <row r="1052" spans="1:32" x14ac:dyDescent="0.45">
      <c r="A1052" s="37">
        <v>45329</v>
      </c>
      <c r="B1052" s="41">
        <v>79391.37</v>
      </c>
      <c r="C1052" s="3">
        <f t="shared" si="387"/>
        <v>58479.15</v>
      </c>
      <c r="D1052" s="3">
        <f t="shared" si="388"/>
        <v>57354.74</v>
      </c>
      <c r="E1052" s="3">
        <f t="shared" si="383"/>
        <v>22036.629999999997</v>
      </c>
      <c r="F1052" s="38">
        <f t="shared" si="385"/>
        <v>0.38421636991118779</v>
      </c>
      <c r="G1052" s="41">
        <f>B1052-B1051</f>
        <v>449.41999999999825</v>
      </c>
      <c r="H1052" s="38">
        <f>(B1052)/B1051-1</f>
        <v>5.693044065924413E-3</v>
      </c>
      <c r="J1052" s="37">
        <v>45329</v>
      </c>
      <c r="K1052" s="41">
        <v>34081.589999999997</v>
      </c>
      <c r="L1052" s="58">
        <v>31037</v>
      </c>
      <c r="M1052" s="43">
        <f t="shared" si="379"/>
        <v>3044.5899999999965</v>
      </c>
      <c r="N1052" s="38">
        <f t="shared" si="384"/>
        <v>9.8095498920643065E-2</v>
      </c>
      <c r="O1052" s="43">
        <f t="shared" si="368"/>
        <v>3.5299999999988358</v>
      </c>
      <c r="P1052" s="38">
        <f t="shared" si="369"/>
        <v>1.0358570881074947E-4</v>
      </c>
      <c r="R1052" s="37">
        <v>45329</v>
      </c>
      <c r="S1052" s="41">
        <v>9473.98</v>
      </c>
      <c r="T1052" s="3">
        <f>T1051</f>
        <v>8765</v>
      </c>
      <c r="U1052" s="43">
        <f t="shared" si="389"/>
        <v>708.97999999999956</v>
      </c>
      <c r="V1052" s="38">
        <f t="shared" si="390"/>
        <v>8.0887621220764316E-2</v>
      </c>
      <c r="W1052" s="43">
        <f>S1052-S1051</f>
        <v>80.109999999998763</v>
      </c>
      <c r="X1052" s="38">
        <f>S1052/S1051-1</f>
        <v>8.5279017061123952E-3</v>
      </c>
      <c r="Z1052" s="37">
        <v>45329</v>
      </c>
      <c r="AA1052" s="3">
        <f t="shared" si="375"/>
        <v>122946.93999999999</v>
      </c>
      <c r="AB1052" s="43">
        <f t="shared" si="380"/>
        <v>97156.739999999991</v>
      </c>
      <c r="AC1052" s="43">
        <f t="shared" si="386"/>
        <v>25790.199999999993</v>
      </c>
      <c r="AD1052" s="38">
        <f t="shared" si="381"/>
        <v>0.26544941709653913</v>
      </c>
      <c r="AE1052" s="41">
        <f t="shared" si="377"/>
        <v>533.05999999999585</v>
      </c>
      <c r="AF1052" s="38">
        <f>(AA1052)/AA1051-1</f>
        <v>4.3545715567547827E-3</v>
      </c>
    </row>
    <row r="1053" spans="1:32" x14ac:dyDescent="0.45">
      <c r="A1053" s="37">
        <v>45330</v>
      </c>
      <c r="B1053" s="41">
        <v>79539.34</v>
      </c>
      <c r="C1053" s="3">
        <f t="shared" si="387"/>
        <v>58479.15</v>
      </c>
      <c r="D1053" s="3">
        <f t="shared" si="388"/>
        <v>57354.74</v>
      </c>
      <c r="E1053" s="3">
        <f t="shared" si="383"/>
        <v>22184.6</v>
      </c>
      <c r="F1053" s="38">
        <f t="shared" si="385"/>
        <v>0.3867962787382524</v>
      </c>
      <c r="G1053" s="41">
        <f>B1053-B1052</f>
        <v>147.97000000000116</v>
      </c>
      <c r="H1053" s="38">
        <f>(B1053)/B1052-1</f>
        <v>1.8638045923631275E-3</v>
      </c>
      <c r="J1053" s="37">
        <v>45330</v>
      </c>
      <c r="K1053" s="41">
        <v>33991.22</v>
      </c>
      <c r="L1053" s="58">
        <v>31037</v>
      </c>
      <c r="M1053" s="43">
        <f t="shared" si="379"/>
        <v>2954.2200000000012</v>
      </c>
      <c r="N1053" s="38">
        <f t="shared" si="384"/>
        <v>9.5183812868511852E-2</v>
      </c>
      <c r="O1053" s="43">
        <f t="shared" si="368"/>
        <v>-90.369999999995343</v>
      </c>
      <c r="P1053" s="38">
        <f t="shared" si="369"/>
        <v>-2.6515781687413975E-3</v>
      </c>
      <c r="R1053" s="37">
        <v>45330</v>
      </c>
      <c r="S1053" s="41">
        <v>9486.91</v>
      </c>
      <c r="T1053" s="3">
        <f>T1052</f>
        <v>8765</v>
      </c>
      <c r="U1053" s="43">
        <f t="shared" si="389"/>
        <v>721.90999999999985</v>
      </c>
      <c r="V1053" s="38">
        <f t="shared" si="390"/>
        <v>8.2362806617227502E-2</v>
      </c>
      <c r="W1053" s="43">
        <f>S1053-S1052</f>
        <v>12.930000000000291</v>
      </c>
      <c r="X1053" s="38">
        <f>S1053/S1052-1</f>
        <v>1.3647907215341704E-3</v>
      </c>
      <c r="Z1053" s="37">
        <v>45330</v>
      </c>
      <c r="AA1053" s="3">
        <f t="shared" si="375"/>
        <v>123017.47</v>
      </c>
      <c r="AB1053" s="43">
        <f t="shared" si="380"/>
        <v>97156.739999999991</v>
      </c>
      <c r="AC1053" s="43">
        <f t="shared" si="386"/>
        <v>25860.73</v>
      </c>
      <c r="AD1053" s="38">
        <f t="shared" si="381"/>
        <v>0.26617535746876664</v>
      </c>
      <c r="AE1053" s="41">
        <f t="shared" si="377"/>
        <v>70.530000000006112</v>
      </c>
      <c r="AF1053" s="38">
        <f>(AA1053)/AA1052-1</f>
        <v>5.736621017164989E-4</v>
      </c>
    </row>
    <row r="1054" spans="1:32" x14ac:dyDescent="0.45">
      <c r="A1054" s="37">
        <v>45331</v>
      </c>
      <c r="B1054" s="41">
        <v>80041.75</v>
      </c>
      <c r="C1054" s="3">
        <f t="shared" si="387"/>
        <v>58479.15</v>
      </c>
      <c r="D1054" s="3">
        <f t="shared" si="388"/>
        <v>57354.74</v>
      </c>
      <c r="E1054" s="3">
        <f t="shared" si="383"/>
        <v>22687.010000000002</v>
      </c>
      <c r="F1054" s="38">
        <f t="shared" si="385"/>
        <v>0.39555597322906544</v>
      </c>
      <c r="G1054" s="41">
        <f>B1054-B1053</f>
        <v>502.41000000000349</v>
      </c>
      <c r="H1054" s="38">
        <f>(B1054)/B1053-1</f>
        <v>6.3164969686699823E-3</v>
      </c>
      <c r="J1054" s="37">
        <v>45331</v>
      </c>
      <c r="K1054" s="41">
        <v>34092.910000000003</v>
      </c>
      <c r="L1054" s="58">
        <v>31037</v>
      </c>
      <c r="M1054" s="43">
        <f t="shared" si="379"/>
        <v>3055.9100000000035</v>
      </c>
      <c r="N1054" s="38">
        <f t="shared" si="384"/>
        <v>9.8460224892869874E-2</v>
      </c>
      <c r="O1054" s="43">
        <f t="shared" si="368"/>
        <v>101.69000000000233</v>
      </c>
      <c r="P1054" s="38">
        <f t="shared" si="369"/>
        <v>2.9916549038251361E-3</v>
      </c>
      <c r="R1054" s="37">
        <v>45331</v>
      </c>
      <c r="S1054" s="41">
        <v>9734.7199999999993</v>
      </c>
      <c r="T1054" s="110">
        <f>T1053+153</f>
        <v>8918</v>
      </c>
      <c r="U1054" s="108">
        <f t="shared" si="389"/>
        <v>816.71999999999935</v>
      </c>
      <c r="V1054" s="109">
        <f t="shared" si="390"/>
        <v>9.1581071989235152E-2</v>
      </c>
      <c r="W1054" s="108">
        <f>(S1054-153)-S1053</f>
        <v>94.809999999999491</v>
      </c>
      <c r="X1054" s="109">
        <f>(S1054-153)/S1053-1</f>
        <v>9.9937703635850639E-3</v>
      </c>
      <c r="Z1054" s="37">
        <v>45331</v>
      </c>
      <c r="AA1054" s="3">
        <f t="shared" si="375"/>
        <v>123869.38</v>
      </c>
      <c r="AB1054" s="108">
        <f t="shared" si="380"/>
        <v>97309.739999999991</v>
      </c>
      <c r="AC1054" s="108">
        <f t="shared" si="386"/>
        <v>26559.640000000007</v>
      </c>
      <c r="AD1054" s="109">
        <f t="shared" si="381"/>
        <v>0.27293917340648544</v>
      </c>
      <c r="AE1054" s="116">
        <f t="shared" ref="AE1054:AE1085" si="391">G1054+O1054+W1054</f>
        <v>698.91000000000531</v>
      </c>
      <c r="AF1054" s="109">
        <f>(AA1054-153)/AA1053-1</f>
        <v>5.6813881800690247E-3</v>
      </c>
    </row>
    <row r="1055" spans="1:32" x14ac:dyDescent="0.45">
      <c r="A1055" s="37">
        <v>45334</v>
      </c>
      <c r="B1055" s="41">
        <v>80166.25</v>
      </c>
      <c r="C1055" s="111">
        <f>C1054+134</f>
        <v>58613.15</v>
      </c>
      <c r="D1055" s="111">
        <f>D1054+134</f>
        <v>57488.74</v>
      </c>
      <c r="E1055" s="3">
        <f t="shared" si="383"/>
        <v>22677.510000000002</v>
      </c>
      <c r="F1055" s="38">
        <f t="shared" si="385"/>
        <v>0.39446872552781653</v>
      </c>
      <c r="G1055" s="41">
        <f>B1055-B1054-134</f>
        <v>-9.5</v>
      </c>
      <c r="H1055" s="113">
        <f>(B1055-134)/B1054-1</f>
        <v>-1.1868805966885887E-4</v>
      </c>
      <c r="J1055" s="37">
        <v>45334</v>
      </c>
      <c r="K1055" s="41">
        <v>34101.07</v>
      </c>
      <c r="L1055" s="58">
        <v>31037</v>
      </c>
      <c r="M1055" s="43">
        <f t="shared" si="379"/>
        <v>3064.0699999999997</v>
      </c>
      <c r="N1055" s="38">
        <f t="shared" si="384"/>
        <v>9.8723136901118114E-2</v>
      </c>
      <c r="O1055" s="43">
        <f t="shared" si="368"/>
        <v>8.1599999999962165</v>
      </c>
      <c r="P1055" s="38">
        <f t="shared" si="369"/>
        <v>2.3934595198804587E-4</v>
      </c>
      <c r="R1055" s="37">
        <v>45334</v>
      </c>
      <c r="S1055" s="41">
        <v>9686.52</v>
      </c>
      <c r="T1055" s="3">
        <f>T1054</f>
        <v>8918</v>
      </c>
      <c r="U1055" s="43">
        <f t="shared" si="389"/>
        <v>768.52000000000044</v>
      </c>
      <c r="V1055" s="38">
        <f t="shared" si="390"/>
        <v>8.6176272706885104E-2</v>
      </c>
      <c r="W1055" s="43">
        <f>S1055-S1054</f>
        <v>-48.199999999998909</v>
      </c>
      <c r="X1055" s="38">
        <f>S1055/S1054-1</f>
        <v>-4.9513493967981992E-3</v>
      </c>
      <c r="Z1055" s="37">
        <v>45334</v>
      </c>
      <c r="AA1055" s="3">
        <f t="shared" si="375"/>
        <v>123953.84000000001</v>
      </c>
      <c r="AB1055" s="112">
        <f t="shared" si="380"/>
        <v>97443.739999999991</v>
      </c>
      <c r="AC1055" s="112">
        <f t="shared" si="386"/>
        <v>26510.100000000002</v>
      </c>
      <c r="AD1055" s="113">
        <f t="shared" si="381"/>
        <v>0.27205544450572217</v>
      </c>
      <c r="AE1055" s="117">
        <f t="shared" si="391"/>
        <v>-49.540000000002692</v>
      </c>
      <c r="AF1055" s="113">
        <f>(AA1055-134)/AA1054-1</f>
        <v>-3.9993741794774884E-4</v>
      </c>
    </row>
    <row r="1056" spans="1:32" x14ac:dyDescent="0.45">
      <c r="A1056" s="37">
        <v>45335</v>
      </c>
      <c r="B1056" s="41">
        <v>79621.27</v>
      </c>
      <c r="C1056" s="3">
        <f t="shared" si="387"/>
        <v>58613.15</v>
      </c>
      <c r="D1056" s="3">
        <f t="shared" si="388"/>
        <v>57488.74</v>
      </c>
      <c r="E1056" s="3">
        <f t="shared" si="383"/>
        <v>22132.530000000006</v>
      </c>
      <c r="F1056" s="38">
        <f t="shared" si="385"/>
        <v>0.38498895609818562</v>
      </c>
      <c r="G1056" s="41">
        <f>B1056-B1055</f>
        <v>-544.97999999999593</v>
      </c>
      <c r="H1056" s="38">
        <f>(B1056)/B1055-1</f>
        <v>-6.798122651365035E-3</v>
      </c>
      <c r="J1056" s="37">
        <v>45335</v>
      </c>
      <c r="K1056" s="41">
        <v>33729.769999999997</v>
      </c>
      <c r="L1056" s="58">
        <v>31037</v>
      </c>
      <c r="M1056" s="43">
        <f t="shared" si="379"/>
        <v>2692.7699999999968</v>
      </c>
      <c r="N1056" s="38">
        <f t="shared" si="384"/>
        <v>8.6759996133646933E-2</v>
      </c>
      <c r="O1056" s="43">
        <f t="shared" si="368"/>
        <v>-371.30000000000291</v>
      </c>
      <c r="P1056" s="38">
        <f t="shared" si="369"/>
        <v>-1.0888221395985553E-2</v>
      </c>
      <c r="R1056" s="37">
        <v>45335</v>
      </c>
      <c r="S1056" s="41">
        <v>9620.0400000000009</v>
      </c>
      <c r="T1056" s="3">
        <f>T1055</f>
        <v>8918</v>
      </c>
      <c r="U1056" s="43">
        <f t="shared" si="389"/>
        <v>702.04000000000087</v>
      </c>
      <c r="V1056" s="38">
        <f t="shared" si="390"/>
        <v>7.8721686476788566E-2</v>
      </c>
      <c r="W1056" s="43">
        <f>S1056-S1055</f>
        <v>-66.479999999999563</v>
      </c>
      <c r="X1056" s="38">
        <f>S1056/S1055-1</f>
        <v>-6.8631458975978443E-3</v>
      </c>
      <c r="Z1056" s="37">
        <v>45335</v>
      </c>
      <c r="AA1056" s="3">
        <f t="shared" si="375"/>
        <v>122971.08000000002</v>
      </c>
      <c r="AB1056" s="43">
        <f t="shared" si="380"/>
        <v>97443.739999999991</v>
      </c>
      <c r="AC1056" s="43">
        <f t="shared" si="386"/>
        <v>25527.340000000004</v>
      </c>
      <c r="AD1056" s="38">
        <f t="shared" si="381"/>
        <v>0.26197003522237572</v>
      </c>
      <c r="AE1056" s="41">
        <f t="shared" si="391"/>
        <v>-982.7599999999984</v>
      </c>
      <c r="AF1056" s="38">
        <f>(AA1056)/AA1055-1</f>
        <v>-7.9284352949452463E-3</v>
      </c>
    </row>
    <row r="1057" spans="1:32" x14ac:dyDescent="0.45">
      <c r="A1057" s="37">
        <v>45336</v>
      </c>
      <c r="B1057" s="41">
        <v>80347.520000000004</v>
      </c>
      <c r="C1057" s="3">
        <f t="shared" si="387"/>
        <v>58613.15</v>
      </c>
      <c r="D1057" s="3">
        <f t="shared" si="388"/>
        <v>57488.74</v>
      </c>
      <c r="E1057" s="3">
        <f t="shared" si="383"/>
        <v>22858.780000000006</v>
      </c>
      <c r="F1057" s="38">
        <f t="shared" si="385"/>
        <v>0.39762186473385941</v>
      </c>
      <c r="G1057" s="41">
        <f>B1057-B1056</f>
        <v>726.25</v>
      </c>
      <c r="H1057" s="38">
        <f>(B1057)/B1056-1</f>
        <v>9.121306404683116E-3</v>
      </c>
      <c r="J1057" s="37">
        <v>45336</v>
      </c>
      <c r="K1057" s="41">
        <v>34038.35</v>
      </c>
      <c r="L1057" s="58">
        <v>31037</v>
      </c>
      <c r="M1057" s="43">
        <f t="shared" si="379"/>
        <v>3001.3499999999985</v>
      </c>
      <c r="N1057" s="38">
        <f t="shared" si="384"/>
        <v>9.6702323033798221E-2</v>
      </c>
      <c r="O1057" s="43">
        <f t="shared" si="368"/>
        <v>308.58000000000175</v>
      </c>
      <c r="P1057" s="38">
        <f t="shared" si="369"/>
        <v>9.1485948466296652E-3</v>
      </c>
      <c r="R1057" s="37">
        <v>45336</v>
      </c>
      <c r="S1057" s="41">
        <v>9714.27</v>
      </c>
      <c r="T1057" s="3">
        <f>T1056</f>
        <v>8918</v>
      </c>
      <c r="U1057" s="43">
        <f t="shared" si="389"/>
        <v>796.27000000000044</v>
      </c>
      <c r="V1057" s="38">
        <f t="shared" si="390"/>
        <v>8.928795694101832E-2</v>
      </c>
      <c r="W1057" s="43">
        <f>S1057-S1056</f>
        <v>94.229999999999563</v>
      </c>
      <c r="X1057" s="38">
        <f>S1057/S1056-1</f>
        <v>9.7951775668292385E-3</v>
      </c>
      <c r="Z1057" s="37">
        <v>45336</v>
      </c>
      <c r="AA1057" s="3">
        <f t="shared" si="375"/>
        <v>124100.14</v>
      </c>
      <c r="AB1057" s="43">
        <f t="shared" si="380"/>
        <v>97443.739999999991</v>
      </c>
      <c r="AC1057" s="43">
        <f t="shared" si="386"/>
        <v>26656.400000000005</v>
      </c>
      <c r="AD1057" s="38">
        <f t="shared" si="381"/>
        <v>0.27355682366050416</v>
      </c>
      <c r="AE1057" s="41">
        <f t="shared" si="391"/>
        <v>1129.0600000000013</v>
      </c>
      <c r="AF1057" s="38">
        <f>(AA1057)/AA1056-1</f>
        <v>9.1815083676582976E-3</v>
      </c>
    </row>
    <row r="1058" spans="1:32" x14ac:dyDescent="0.45">
      <c r="A1058" s="37">
        <v>45337</v>
      </c>
      <c r="B1058" s="41">
        <v>80491.73</v>
      </c>
      <c r="C1058" s="3">
        <f t="shared" si="387"/>
        <v>58613.15</v>
      </c>
      <c r="D1058" s="3">
        <f t="shared" si="388"/>
        <v>57488.74</v>
      </c>
      <c r="E1058" s="3">
        <f t="shared" si="383"/>
        <v>23002.989999999998</v>
      </c>
      <c r="F1058" s="38">
        <f t="shared" si="385"/>
        <v>0.40013035596188051</v>
      </c>
      <c r="G1058" s="41">
        <f>B1058-B1057</f>
        <v>144.20999999999185</v>
      </c>
      <c r="H1058" s="38">
        <f>(B1058)/B1057-1</f>
        <v>1.7948282660122938E-3</v>
      </c>
      <c r="J1058" s="37">
        <v>45337</v>
      </c>
      <c r="K1058" s="41">
        <v>34259.35</v>
      </c>
      <c r="L1058" s="58">
        <v>31037</v>
      </c>
      <c r="M1058" s="43">
        <f t="shared" si="379"/>
        <v>3222.3499999999985</v>
      </c>
      <c r="N1058" s="38">
        <f t="shared" si="384"/>
        <v>0.10382285659052104</v>
      </c>
      <c r="O1058" s="43">
        <f t="shared" si="368"/>
        <v>221</v>
      </c>
      <c r="P1058" s="38">
        <f t="shared" si="369"/>
        <v>6.4926766426691707E-3</v>
      </c>
      <c r="R1058" s="37">
        <v>45337</v>
      </c>
      <c r="S1058" s="41">
        <v>9681.41</v>
      </c>
      <c r="T1058" s="3">
        <f>T1057</f>
        <v>8918</v>
      </c>
      <c r="U1058" s="43">
        <f t="shared" si="389"/>
        <v>763.40999999999985</v>
      </c>
      <c r="V1058" s="38">
        <f t="shared" si="390"/>
        <v>8.5603274276743635E-2</v>
      </c>
      <c r="W1058" s="43">
        <f>S1058-S1057</f>
        <v>-32.860000000000582</v>
      </c>
      <c r="X1058" s="38">
        <f>S1058/S1057-1</f>
        <v>-3.3826525307615318E-3</v>
      </c>
      <c r="Z1058" s="37">
        <v>45337</v>
      </c>
      <c r="AA1058" s="3">
        <f t="shared" si="375"/>
        <v>124432.48999999999</v>
      </c>
      <c r="AB1058" s="43">
        <f t="shared" ref="AB1058:AB1089" si="392">D1058+L1058+T1058</f>
        <v>97443.739999999991</v>
      </c>
      <c r="AC1058" s="43">
        <f t="shared" si="386"/>
        <v>26988.749999999996</v>
      </c>
      <c r="AD1058" s="38">
        <f t="shared" si="381"/>
        <v>0.27696750966249861</v>
      </c>
      <c r="AE1058" s="41">
        <f t="shared" si="391"/>
        <v>332.34999999999127</v>
      </c>
      <c r="AF1058" s="38">
        <f>(AA1058)/AA1057-1</f>
        <v>2.6780791705793838E-3</v>
      </c>
    </row>
    <row r="1059" spans="1:32" x14ac:dyDescent="0.45">
      <c r="A1059" s="37">
        <v>45338</v>
      </c>
      <c r="B1059" s="41">
        <v>80187.45</v>
      </c>
      <c r="C1059" s="3">
        <f t="shared" si="387"/>
        <v>58613.15</v>
      </c>
      <c r="D1059" s="3">
        <f t="shared" si="388"/>
        <v>57488.74</v>
      </c>
      <c r="E1059" s="3">
        <f t="shared" si="383"/>
        <v>22698.71</v>
      </c>
      <c r="F1059" s="38">
        <f t="shared" si="385"/>
        <v>0.39483749339435859</v>
      </c>
      <c r="G1059" s="41">
        <f>B1059-B1058</f>
        <v>-304.27999999999884</v>
      </c>
      <c r="H1059" s="38">
        <f>(B1059)/B1058-1</f>
        <v>-3.7802641339675924E-3</v>
      </c>
      <c r="J1059" s="37">
        <v>45338</v>
      </c>
      <c r="K1059" s="41">
        <v>34244.51</v>
      </c>
      <c r="L1059" s="58">
        <v>31037</v>
      </c>
      <c r="M1059" s="43">
        <f t="shared" si="379"/>
        <v>3207.510000000002</v>
      </c>
      <c r="N1059" s="38">
        <f t="shared" si="384"/>
        <v>0.10334471759512853</v>
      </c>
      <c r="O1059" s="43">
        <f t="shared" si="368"/>
        <v>-14.839999999996508</v>
      </c>
      <c r="P1059" s="38">
        <f t="shared" si="369"/>
        <v>-4.3316642026181018E-4</v>
      </c>
      <c r="R1059" s="37">
        <v>45338</v>
      </c>
      <c r="S1059" s="41">
        <v>9760.86</v>
      </c>
      <c r="T1059" s="110">
        <f>T1058+153</f>
        <v>9071</v>
      </c>
      <c r="U1059" s="108">
        <f t="shared" si="389"/>
        <v>689.86000000000058</v>
      </c>
      <c r="V1059" s="109">
        <f t="shared" si="390"/>
        <v>7.6051152022930335E-2</v>
      </c>
      <c r="W1059" s="108">
        <f>(S1059-153)-S1058</f>
        <v>-73.549999999999272</v>
      </c>
      <c r="X1059" s="109">
        <f>(S1059-153)/S1058-1</f>
        <v>-7.5970339031193879E-3</v>
      </c>
      <c r="Z1059" s="37">
        <v>45338</v>
      </c>
      <c r="AA1059" s="3">
        <f t="shared" si="375"/>
        <v>124192.81999999999</v>
      </c>
      <c r="AB1059" s="108">
        <f t="shared" si="392"/>
        <v>97596.739999999991</v>
      </c>
      <c r="AC1059" s="108">
        <f t="shared" si="386"/>
        <v>26596.080000000002</v>
      </c>
      <c r="AD1059" s="109">
        <f t="shared" ref="AD1059:AD1090" si="393">(AA1059)/(AB1059)-1</f>
        <v>0.2725099219502618</v>
      </c>
      <c r="AE1059" s="116">
        <f t="shared" si="391"/>
        <v>-392.66999999999462</v>
      </c>
      <c r="AF1059" s="109">
        <f>(AA1059-153)/AA1058-1</f>
        <v>-3.1556870717607266E-3</v>
      </c>
    </row>
    <row r="1060" spans="1:32" x14ac:dyDescent="0.45">
      <c r="A1060" s="37">
        <v>45341</v>
      </c>
      <c r="B1060" s="41">
        <v>80000.81</v>
      </c>
      <c r="C1060" s="111">
        <f>C1059+134</f>
        <v>58747.15</v>
      </c>
      <c r="D1060" s="111">
        <f>D1059+134</f>
        <v>57622.74</v>
      </c>
      <c r="E1060" s="3">
        <f t="shared" ref="E1060:E1091" si="394">B1060-D1060</f>
        <v>22378.07</v>
      </c>
      <c r="F1060" s="38">
        <f t="shared" si="385"/>
        <v>0.38835484046749591</v>
      </c>
      <c r="G1060" s="41">
        <f>B1060-B1059-134</f>
        <v>-320.63999999999942</v>
      </c>
      <c r="H1060" s="113">
        <f>(B1060-134)/B1059-1</f>
        <v>-3.9986307084213246E-3</v>
      </c>
      <c r="J1060" s="37">
        <v>45341</v>
      </c>
      <c r="K1060" s="41">
        <v>34283.660000000003</v>
      </c>
      <c r="L1060" s="58">
        <v>31037</v>
      </c>
      <c r="M1060" s="43">
        <f t="shared" si="379"/>
        <v>3246.6600000000035</v>
      </c>
      <c r="N1060" s="38">
        <f t="shared" ref="N1060:N1091" si="395">K1060/L1060-1</f>
        <v>0.10460611528176056</v>
      </c>
      <c r="O1060" s="43">
        <f t="shared" si="368"/>
        <v>39.150000000001455</v>
      </c>
      <c r="P1060" s="38">
        <f t="shared" si="369"/>
        <v>1.1432489470575291E-3</v>
      </c>
      <c r="R1060" s="37">
        <v>45341</v>
      </c>
      <c r="S1060" s="41">
        <v>9709.14</v>
      </c>
      <c r="T1060" s="3">
        <f>T1059</f>
        <v>9071</v>
      </c>
      <c r="U1060" s="43">
        <f t="shared" si="389"/>
        <v>638.13999999999942</v>
      </c>
      <c r="V1060" s="38">
        <f t="shared" si="390"/>
        <v>7.0349465329070604E-2</v>
      </c>
      <c r="W1060" s="43">
        <f>S1060-S1059</f>
        <v>-51.720000000001164</v>
      </c>
      <c r="X1060" s="38">
        <f>S1060/S1059-1</f>
        <v>-5.2987134330377827E-3</v>
      </c>
      <c r="Z1060" s="37">
        <v>45341</v>
      </c>
      <c r="AA1060" s="3">
        <f t="shared" si="375"/>
        <v>123993.61</v>
      </c>
      <c r="AB1060" s="112">
        <f t="shared" si="392"/>
        <v>97730.739999999991</v>
      </c>
      <c r="AC1060" s="112">
        <f t="shared" si="386"/>
        <v>26262.870000000003</v>
      </c>
      <c r="AD1060" s="113">
        <f t="shared" si="393"/>
        <v>0.26872681000880605</v>
      </c>
      <c r="AE1060" s="117">
        <f t="shared" si="391"/>
        <v>-333.20999999999913</v>
      </c>
      <c r="AF1060" s="113">
        <f>(AA1060-134)/AA1059-1</f>
        <v>-2.6830053460417114E-3</v>
      </c>
    </row>
    <row r="1061" spans="1:32" x14ac:dyDescent="0.45">
      <c r="A1061" s="37">
        <v>45342</v>
      </c>
      <c r="B1061" s="41">
        <v>80000.81</v>
      </c>
      <c r="C1061" s="3">
        <f t="shared" si="387"/>
        <v>58747.15</v>
      </c>
      <c r="D1061" s="3">
        <f t="shared" si="388"/>
        <v>57622.74</v>
      </c>
      <c r="E1061" s="3">
        <f t="shared" si="394"/>
        <v>22378.07</v>
      </c>
      <c r="F1061" s="38">
        <f t="shared" ref="F1061:F1092" si="396">B1061/D1061-1</f>
        <v>0.38835484046749591</v>
      </c>
      <c r="G1061" s="41">
        <f>B1061-B1060</f>
        <v>0</v>
      </c>
      <c r="H1061" s="38">
        <f>(B1061)/B1060-1</f>
        <v>0</v>
      </c>
      <c r="J1061" s="37">
        <v>45342</v>
      </c>
      <c r="K1061" s="41">
        <v>34283.660000000003</v>
      </c>
      <c r="L1061" s="58">
        <v>31037</v>
      </c>
      <c r="M1061" s="43">
        <f t="shared" si="379"/>
        <v>3246.6600000000035</v>
      </c>
      <c r="N1061" s="38">
        <f t="shared" si="395"/>
        <v>0.10460611528176056</v>
      </c>
      <c r="O1061" s="43">
        <f t="shared" si="368"/>
        <v>0</v>
      </c>
      <c r="P1061" s="38">
        <f t="shared" si="369"/>
        <v>0</v>
      </c>
      <c r="R1061" s="37">
        <v>45342</v>
      </c>
      <c r="S1061" s="41">
        <v>9709.14</v>
      </c>
      <c r="T1061" s="3">
        <f>T1060</f>
        <v>9071</v>
      </c>
      <c r="U1061" s="43">
        <f t="shared" si="389"/>
        <v>638.13999999999942</v>
      </c>
      <c r="V1061" s="38">
        <f t="shared" si="390"/>
        <v>7.0349465329070604E-2</v>
      </c>
      <c r="W1061" s="43">
        <f>S1061-S1060</f>
        <v>0</v>
      </c>
      <c r="X1061" s="38">
        <f>S1061/S1060-1</f>
        <v>0</v>
      </c>
      <c r="Z1061" s="37">
        <v>45342</v>
      </c>
      <c r="AA1061" s="3">
        <f t="shared" ref="AA1061:AA1188" si="397">B1061+K1061+S1061</f>
        <v>123993.61</v>
      </c>
      <c r="AB1061" s="43">
        <f t="shared" si="392"/>
        <v>97730.739999999991</v>
      </c>
      <c r="AC1061" s="43">
        <f t="shared" si="386"/>
        <v>26262.870000000003</v>
      </c>
      <c r="AD1061" s="38">
        <f t="shared" si="393"/>
        <v>0.26872681000880605</v>
      </c>
      <c r="AE1061" s="41">
        <f t="shared" si="391"/>
        <v>0</v>
      </c>
      <c r="AF1061" s="38">
        <f>(AA1061)/AA1060-1</f>
        <v>0</v>
      </c>
    </row>
    <row r="1062" spans="1:32" x14ac:dyDescent="0.45">
      <c r="A1062" s="37">
        <v>45343</v>
      </c>
      <c r="B1062" s="41">
        <v>79941.45</v>
      </c>
      <c r="C1062" s="3">
        <f t="shared" si="387"/>
        <v>58747.15</v>
      </c>
      <c r="D1062" s="3">
        <f t="shared" si="388"/>
        <v>57622.74</v>
      </c>
      <c r="E1062" s="3">
        <f t="shared" si="394"/>
        <v>22318.71</v>
      </c>
      <c r="F1062" s="38">
        <f t="shared" si="396"/>
        <v>0.38732469160612637</v>
      </c>
      <c r="G1062" s="41">
        <f>B1062-B1061</f>
        <v>-59.360000000000582</v>
      </c>
      <c r="H1062" s="38">
        <f>(B1062)/B1061-1</f>
        <v>-7.4199248732609302E-4</v>
      </c>
      <c r="J1062" s="37">
        <v>45343</v>
      </c>
      <c r="K1062" s="41">
        <v>34225.769999999997</v>
      </c>
      <c r="L1062" s="58">
        <v>31037</v>
      </c>
      <c r="M1062" s="43">
        <f t="shared" si="379"/>
        <v>3188.7699999999968</v>
      </c>
      <c r="N1062" s="38">
        <f t="shared" si="395"/>
        <v>0.10274092212520536</v>
      </c>
      <c r="O1062" s="43">
        <f t="shared" si="368"/>
        <v>-57.890000000006694</v>
      </c>
      <c r="P1062" s="38">
        <f t="shared" si="369"/>
        <v>-1.6885595061906233E-3</v>
      </c>
      <c r="R1062" s="37">
        <v>45343</v>
      </c>
      <c r="S1062" s="41">
        <v>9660.9599999999991</v>
      </c>
      <c r="T1062" s="3">
        <f>T1061</f>
        <v>9071</v>
      </c>
      <c r="U1062" s="43">
        <f t="shared" si="389"/>
        <v>589.95999999999913</v>
      </c>
      <c r="V1062" s="38">
        <f t="shared" si="390"/>
        <v>6.5038033292911468E-2</v>
      </c>
      <c r="W1062" s="43">
        <f>S1062-S1061</f>
        <v>-48.180000000000291</v>
      </c>
      <c r="X1062" s="38">
        <f>S1062/S1061-1</f>
        <v>-4.9623344601067432E-3</v>
      </c>
      <c r="Z1062" s="37">
        <v>45343</v>
      </c>
      <c r="AA1062" s="3">
        <f t="shared" si="397"/>
        <v>123828.18</v>
      </c>
      <c r="AB1062" s="43">
        <f t="shared" si="392"/>
        <v>97730.739999999991</v>
      </c>
      <c r="AC1062" s="43">
        <f t="shared" ref="AC1062:AC1093" si="398">E1062+M1062+U1062</f>
        <v>26097.439999999995</v>
      </c>
      <c r="AD1062" s="38">
        <f t="shared" si="393"/>
        <v>0.26703409797163102</v>
      </c>
      <c r="AE1062" s="41">
        <f t="shared" si="391"/>
        <v>-165.43000000000757</v>
      </c>
      <c r="AF1062" s="38">
        <f>(AA1062)/AA1061-1</f>
        <v>-1.3341816566192488E-3</v>
      </c>
    </row>
    <row r="1063" spans="1:32" x14ac:dyDescent="0.45">
      <c r="A1063" s="37">
        <v>45344</v>
      </c>
      <c r="B1063" s="41">
        <v>81371.64</v>
      </c>
      <c r="C1063" s="3">
        <f t="shared" si="387"/>
        <v>58747.15</v>
      </c>
      <c r="D1063" s="3">
        <f t="shared" si="388"/>
        <v>57622.74</v>
      </c>
      <c r="E1063" s="3">
        <f t="shared" si="394"/>
        <v>23748.9</v>
      </c>
      <c r="F1063" s="38">
        <f t="shared" si="396"/>
        <v>0.41214458042085478</v>
      </c>
      <c r="G1063" s="41">
        <f>B1063-B1062</f>
        <v>1430.1900000000023</v>
      </c>
      <c r="H1063" s="38">
        <f>(B1063)/B1062-1</f>
        <v>1.7890468586696961E-2</v>
      </c>
      <c r="J1063" s="37">
        <v>45344</v>
      </c>
      <c r="K1063" s="41">
        <v>34445.65</v>
      </c>
      <c r="L1063" s="58">
        <v>31037</v>
      </c>
      <c r="M1063" s="43">
        <f t="shared" si="379"/>
        <v>3408.6500000000015</v>
      </c>
      <c r="N1063" s="38">
        <f t="shared" si="395"/>
        <v>0.10982536972001156</v>
      </c>
      <c r="O1063" s="43">
        <f t="shared" si="368"/>
        <v>219.88000000000466</v>
      </c>
      <c r="P1063" s="38">
        <f t="shared" si="369"/>
        <v>6.4243989251375755E-3</v>
      </c>
      <c r="R1063" s="37">
        <v>45344</v>
      </c>
      <c r="S1063" s="41">
        <v>10087.41</v>
      </c>
      <c r="T1063" s="110">
        <f>T1062+153</f>
        <v>9224</v>
      </c>
      <c r="U1063" s="108">
        <f t="shared" si="389"/>
        <v>863.40999999999985</v>
      </c>
      <c r="V1063" s="109">
        <f t="shared" si="390"/>
        <v>9.3604726799653148E-2</v>
      </c>
      <c r="W1063" s="108">
        <f>(S1063-153)-S1062</f>
        <v>273.45000000000073</v>
      </c>
      <c r="X1063" s="109">
        <f>(S1063-153)/S1062-1</f>
        <v>2.8304640532617942E-2</v>
      </c>
      <c r="Z1063" s="37">
        <v>45344</v>
      </c>
      <c r="AA1063" s="3">
        <f t="shared" si="397"/>
        <v>125904.70000000001</v>
      </c>
      <c r="AB1063" s="108">
        <f t="shared" si="392"/>
        <v>97883.739999999991</v>
      </c>
      <c r="AC1063" s="108">
        <f t="shared" si="398"/>
        <v>28020.960000000003</v>
      </c>
      <c r="AD1063" s="109">
        <f t="shared" si="393"/>
        <v>0.28626777031609163</v>
      </c>
      <c r="AE1063" s="116">
        <f t="shared" si="391"/>
        <v>1923.5200000000077</v>
      </c>
      <c r="AF1063" s="109">
        <f>(AA1063-153)/AA1062-1</f>
        <v>1.5533782374900662E-2</v>
      </c>
    </row>
    <row r="1064" spans="1:32" x14ac:dyDescent="0.45">
      <c r="A1064" s="37">
        <v>45345</v>
      </c>
      <c r="B1064" s="41">
        <v>81541.17</v>
      </c>
      <c r="C1064" s="3">
        <f t="shared" si="387"/>
        <v>58747.15</v>
      </c>
      <c r="D1064" s="3">
        <f t="shared" si="388"/>
        <v>57622.74</v>
      </c>
      <c r="E1064" s="3">
        <f t="shared" si="394"/>
        <v>23918.43</v>
      </c>
      <c r="F1064" s="38">
        <f t="shared" si="396"/>
        <v>0.4150866480837252</v>
      </c>
      <c r="G1064" s="41">
        <f>B1064-B1063</f>
        <v>169.52999999999884</v>
      </c>
      <c r="H1064" s="38">
        <f>(B1064)/B1063-1</f>
        <v>2.0834039967732032E-3</v>
      </c>
      <c r="J1064" s="37">
        <v>45345</v>
      </c>
      <c r="K1064" s="41">
        <v>34572.199999999997</v>
      </c>
      <c r="L1064" s="58">
        <v>31037</v>
      </c>
      <c r="M1064" s="43">
        <f t="shared" si="379"/>
        <v>3535.1999999999971</v>
      </c>
      <c r="N1064" s="38">
        <f t="shared" si="395"/>
        <v>0.1139027612204786</v>
      </c>
      <c r="O1064" s="43">
        <f t="shared" si="368"/>
        <v>126.54999999999563</v>
      </c>
      <c r="P1064" s="38">
        <f t="shared" si="369"/>
        <v>3.6739036714359408E-3</v>
      </c>
      <c r="R1064" s="37">
        <v>45345</v>
      </c>
      <c r="S1064" s="41">
        <v>10063.89</v>
      </c>
      <c r="T1064" s="3">
        <f>T1063</f>
        <v>9224</v>
      </c>
      <c r="U1064" s="43">
        <f t="shared" si="389"/>
        <v>839.88999999999942</v>
      </c>
      <c r="V1064" s="38">
        <f t="shared" si="390"/>
        <v>9.1054856895056213E-2</v>
      </c>
      <c r="W1064" s="43">
        <f>S1064-S1063</f>
        <v>-23.520000000000437</v>
      </c>
      <c r="X1064" s="38">
        <f>S1064/S1063-1</f>
        <v>-2.3316193155626941E-3</v>
      </c>
      <c r="Z1064" s="37">
        <v>45345</v>
      </c>
      <c r="AA1064" s="3">
        <f t="shared" si="397"/>
        <v>126177.26</v>
      </c>
      <c r="AB1064" s="43">
        <f t="shared" si="392"/>
        <v>97883.739999999991</v>
      </c>
      <c r="AC1064" s="43">
        <f t="shared" si="398"/>
        <v>28293.519999999997</v>
      </c>
      <c r="AD1064" s="38">
        <f t="shared" si="393"/>
        <v>0.28905229816514977</v>
      </c>
      <c r="AE1064" s="41">
        <f t="shared" si="391"/>
        <v>272.55999999999403</v>
      </c>
      <c r="AF1064" s="38">
        <f>(AA1064)/AA1063-1</f>
        <v>2.1648119569799285E-3</v>
      </c>
    </row>
    <row r="1065" spans="1:32" x14ac:dyDescent="0.45">
      <c r="A1065" s="37">
        <v>45348</v>
      </c>
      <c r="B1065" s="41">
        <v>81474.37</v>
      </c>
      <c r="C1065" s="111">
        <f>C1064+134</f>
        <v>58881.15</v>
      </c>
      <c r="D1065" s="111">
        <f>D1064+134</f>
        <v>57756.74</v>
      </c>
      <c r="E1065" s="3">
        <f t="shared" si="394"/>
        <v>23717.629999999997</v>
      </c>
      <c r="F1065" s="38">
        <f t="shared" si="396"/>
        <v>0.41064696518536192</v>
      </c>
      <c r="G1065" s="41">
        <f>B1065-B1064-134</f>
        <v>-200.80000000000291</v>
      </c>
      <c r="H1065" s="113">
        <f>(B1065-134)/B1064-1</f>
        <v>-2.462559710634582E-3</v>
      </c>
      <c r="J1065" s="37">
        <v>45348</v>
      </c>
      <c r="K1065" s="41">
        <v>34484.99</v>
      </c>
      <c r="L1065" s="58">
        <v>31037</v>
      </c>
      <c r="M1065" s="43">
        <f t="shared" si="379"/>
        <v>3447.989999999998</v>
      </c>
      <c r="N1065" s="38">
        <f t="shared" si="395"/>
        <v>0.11109288913232596</v>
      </c>
      <c r="O1065" s="43">
        <f t="shared" si="368"/>
        <v>-87.209999999999127</v>
      </c>
      <c r="P1065" s="38">
        <f t="shared" si="369"/>
        <v>-2.5225470175458398E-3</v>
      </c>
      <c r="R1065" s="37">
        <v>45348</v>
      </c>
      <c r="S1065" s="41">
        <v>10063.790000000001</v>
      </c>
      <c r="T1065" s="3">
        <f>T1064</f>
        <v>9224</v>
      </c>
      <c r="U1065" s="43">
        <f t="shared" si="389"/>
        <v>839.79000000000087</v>
      </c>
      <c r="V1065" s="38">
        <f t="shared" si="390"/>
        <v>9.1044015611448481E-2</v>
      </c>
      <c r="W1065" s="43">
        <f>S1065-S1064</f>
        <v>-9.9999999998544808E-2</v>
      </c>
      <c r="X1065" s="38">
        <f>S1065/S1064-1</f>
        <v>-9.9365156016606448E-6</v>
      </c>
      <c r="Z1065" s="37">
        <v>45348</v>
      </c>
      <c r="AA1065" s="3">
        <f t="shared" si="397"/>
        <v>126023.15</v>
      </c>
      <c r="AB1065" s="112">
        <f t="shared" si="392"/>
        <v>98017.739999999991</v>
      </c>
      <c r="AC1065" s="112">
        <f t="shared" si="398"/>
        <v>28005.409999999996</v>
      </c>
      <c r="AD1065" s="113">
        <f t="shared" si="393"/>
        <v>0.2857177690487458</v>
      </c>
      <c r="AE1065" s="117">
        <f t="shared" si="391"/>
        <v>-288.11000000000058</v>
      </c>
      <c r="AF1065" s="113">
        <f>(AA1065-134)/AA1064-1</f>
        <v>-2.2833749916585377E-3</v>
      </c>
    </row>
    <row r="1066" spans="1:32" x14ac:dyDescent="0.45">
      <c r="A1066" s="37">
        <v>45349</v>
      </c>
      <c r="B1066" s="41">
        <v>81841.8</v>
      </c>
      <c r="C1066" s="3">
        <f t="shared" si="387"/>
        <v>58881.15</v>
      </c>
      <c r="D1066" s="3">
        <f t="shared" si="388"/>
        <v>57756.74</v>
      </c>
      <c r="E1066" s="3">
        <f t="shared" si="394"/>
        <v>24085.060000000005</v>
      </c>
      <c r="F1066" s="38">
        <f t="shared" si="396"/>
        <v>0.41700864695618223</v>
      </c>
      <c r="G1066" s="41">
        <f>B1066-B1065</f>
        <v>367.43000000000757</v>
      </c>
      <c r="H1066" s="38">
        <f>(B1066)/B1065-1</f>
        <v>4.5097617815272883E-3</v>
      </c>
      <c r="J1066" s="37">
        <v>45349</v>
      </c>
      <c r="K1066" s="41">
        <v>34468.839999999997</v>
      </c>
      <c r="L1066" s="58">
        <v>31037</v>
      </c>
      <c r="M1066" s="43">
        <f t="shared" si="379"/>
        <v>3431.8399999999965</v>
      </c>
      <c r="N1066" s="38">
        <f t="shared" si="395"/>
        <v>0.11057254244933445</v>
      </c>
      <c r="O1066" s="43">
        <f t="shared" si="368"/>
        <v>-16.150000000001455</v>
      </c>
      <c r="P1066" s="38">
        <f t="shared" si="369"/>
        <v>-4.6831969503258186E-4</v>
      </c>
      <c r="R1066" s="37">
        <v>45349</v>
      </c>
      <c r="S1066" s="41">
        <v>10102.94</v>
      </c>
      <c r="T1066" s="3">
        <f>T1065</f>
        <v>9224</v>
      </c>
      <c r="U1066" s="43">
        <f t="shared" si="389"/>
        <v>878.94000000000051</v>
      </c>
      <c r="V1066" s="38">
        <f t="shared" si="390"/>
        <v>9.5288378143972396E-2</v>
      </c>
      <c r="W1066" s="43">
        <f>S1066-S1065</f>
        <v>39.149999999999636</v>
      </c>
      <c r="X1066" s="38">
        <f>S1066/S1065-1</f>
        <v>3.8901845129915014E-3</v>
      </c>
      <c r="Z1066" s="37">
        <v>45349</v>
      </c>
      <c r="AA1066" s="3">
        <f t="shared" si="397"/>
        <v>126413.58</v>
      </c>
      <c r="AB1066" s="43">
        <f t="shared" si="392"/>
        <v>98017.739999999991</v>
      </c>
      <c r="AC1066" s="43">
        <f t="shared" si="398"/>
        <v>28395.840000000004</v>
      </c>
      <c r="AD1066" s="38">
        <f t="shared" si="393"/>
        <v>0.28970102758949579</v>
      </c>
      <c r="AE1066" s="41">
        <f t="shared" si="391"/>
        <v>390.43000000000575</v>
      </c>
      <c r="AF1066" s="38">
        <f>(AA1066)/AA1065-1</f>
        <v>3.098081582629808E-3</v>
      </c>
    </row>
    <row r="1067" spans="1:32" x14ac:dyDescent="0.45">
      <c r="A1067" s="37">
        <v>45350</v>
      </c>
      <c r="B1067" s="41">
        <v>81947.31</v>
      </c>
      <c r="C1067" s="3">
        <f t="shared" si="387"/>
        <v>58881.15</v>
      </c>
      <c r="D1067" s="3">
        <f t="shared" si="388"/>
        <v>57756.74</v>
      </c>
      <c r="E1067" s="3">
        <f t="shared" si="394"/>
        <v>24190.57</v>
      </c>
      <c r="F1067" s="38">
        <f t="shared" si="396"/>
        <v>0.41883544673747175</v>
      </c>
      <c r="G1067" s="41">
        <f>B1067-B1066</f>
        <v>105.50999999999476</v>
      </c>
      <c r="H1067" s="38">
        <f>(B1067)/B1066-1</f>
        <v>1.2891945191819687E-3</v>
      </c>
      <c r="J1067" s="37">
        <v>45350</v>
      </c>
      <c r="K1067" s="41">
        <v>34450.29</v>
      </c>
      <c r="L1067" s="58">
        <v>31037</v>
      </c>
      <c r="M1067" s="43">
        <f t="shared" si="379"/>
        <v>3413.2900000000009</v>
      </c>
      <c r="N1067" s="38">
        <f t="shared" si="395"/>
        <v>0.10997486870509388</v>
      </c>
      <c r="O1067" s="43">
        <f t="shared" si="368"/>
        <v>-18.549999999995634</v>
      </c>
      <c r="P1067" s="38">
        <f t="shared" si="369"/>
        <v>-5.3816722581889742E-4</v>
      </c>
      <c r="R1067" s="37">
        <v>45350</v>
      </c>
      <c r="S1067" s="41">
        <v>10080.280000000001</v>
      </c>
      <c r="T1067" s="3">
        <f>T1066</f>
        <v>9224</v>
      </c>
      <c r="U1067" s="43">
        <f t="shared" si="389"/>
        <v>856.28000000000065</v>
      </c>
      <c r="V1067" s="38">
        <f t="shared" si="390"/>
        <v>9.2831743278404266E-2</v>
      </c>
      <c r="W1067" s="43">
        <f>S1067-S1066</f>
        <v>-22.659999999999854</v>
      </c>
      <c r="X1067" s="38">
        <f>S1067/S1066-1</f>
        <v>-2.2429114693346408E-3</v>
      </c>
      <c r="Z1067" s="37">
        <v>45350</v>
      </c>
      <c r="AA1067" s="3">
        <f t="shared" si="397"/>
        <v>126477.88</v>
      </c>
      <c r="AB1067" s="43">
        <f t="shared" si="392"/>
        <v>98017.739999999991</v>
      </c>
      <c r="AC1067" s="43">
        <f t="shared" si="398"/>
        <v>28460.14</v>
      </c>
      <c r="AD1067" s="38">
        <f t="shared" si="393"/>
        <v>0.29035703128841805</v>
      </c>
      <c r="AE1067" s="41">
        <f t="shared" si="391"/>
        <v>64.299999999999272</v>
      </c>
      <c r="AF1067" s="38">
        <f>(AA1067)/AA1066-1</f>
        <v>5.0864788419091589E-4</v>
      </c>
    </row>
    <row r="1068" spans="1:32" x14ac:dyDescent="0.45">
      <c r="A1068" s="37">
        <v>45351</v>
      </c>
      <c r="B1068" s="41">
        <v>82377.88</v>
      </c>
      <c r="C1068" s="3">
        <f t="shared" si="387"/>
        <v>58881.15</v>
      </c>
      <c r="D1068" s="3">
        <f t="shared" si="388"/>
        <v>57756.74</v>
      </c>
      <c r="E1068" s="3">
        <f t="shared" si="394"/>
        <v>24621.140000000007</v>
      </c>
      <c r="F1068" s="38">
        <f t="shared" si="396"/>
        <v>0.42629033425363017</v>
      </c>
      <c r="G1068" s="41">
        <f>B1068-B1067</f>
        <v>430.57000000000698</v>
      </c>
      <c r="H1068" s="38">
        <f>(B1068)/B1067-1</f>
        <v>5.2542298215769723E-3</v>
      </c>
      <c r="J1068" s="37">
        <v>45351</v>
      </c>
      <c r="K1068" s="41">
        <v>34585.19</v>
      </c>
      <c r="L1068" s="58">
        <v>31037</v>
      </c>
      <c r="M1068" s="43">
        <f t="shared" si="379"/>
        <v>3548.1900000000023</v>
      </c>
      <c r="N1068" s="38">
        <f t="shared" si="395"/>
        <v>0.11432129393949175</v>
      </c>
      <c r="O1068" s="43">
        <f t="shared" si="368"/>
        <v>134.90000000000146</v>
      </c>
      <c r="P1068" s="38">
        <f t="shared" si="369"/>
        <v>3.9157870659434213E-3</v>
      </c>
      <c r="R1068" s="37">
        <v>45351</v>
      </c>
      <c r="S1068" s="41">
        <v>10175.6</v>
      </c>
      <c r="T1068" s="3">
        <f>T1067</f>
        <v>9224</v>
      </c>
      <c r="U1068" s="43">
        <f t="shared" si="389"/>
        <v>951.60000000000036</v>
      </c>
      <c r="V1068" s="38">
        <f t="shared" si="390"/>
        <v>0.10316565481353002</v>
      </c>
      <c r="W1068" s="43">
        <f>S1068-S1067</f>
        <v>95.319999999999709</v>
      </c>
      <c r="X1068" s="38">
        <f>S1068/S1067-1</f>
        <v>9.4560865372788072E-3</v>
      </c>
      <c r="Z1068" s="37">
        <v>45351</v>
      </c>
      <c r="AA1068" s="3">
        <f t="shared" si="397"/>
        <v>127138.67000000001</v>
      </c>
      <c r="AB1068" s="43">
        <f t="shared" si="392"/>
        <v>98017.739999999991</v>
      </c>
      <c r="AC1068" s="43">
        <f t="shared" si="398"/>
        <v>29120.930000000008</v>
      </c>
      <c r="AD1068" s="38">
        <f t="shared" si="393"/>
        <v>0.29709856603508733</v>
      </c>
      <c r="AE1068" s="41">
        <f t="shared" si="391"/>
        <v>660.79000000000815</v>
      </c>
      <c r="AF1068" s="38">
        <f>(AA1068)/AA1067-1</f>
        <v>5.2245499371115223E-3</v>
      </c>
    </row>
    <row r="1069" spans="1:32" x14ac:dyDescent="0.45">
      <c r="A1069" s="37">
        <v>45354</v>
      </c>
      <c r="B1069" s="41">
        <v>82947.44</v>
      </c>
      <c r="C1069" s="3">
        <f t="shared" si="387"/>
        <v>58881.15</v>
      </c>
      <c r="D1069" s="3">
        <f t="shared" si="388"/>
        <v>57756.74</v>
      </c>
      <c r="E1069" s="3">
        <f t="shared" si="394"/>
        <v>25190.700000000004</v>
      </c>
      <c r="F1069" s="38">
        <f t="shared" si="396"/>
        <v>0.43615169415725341</v>
      </c>
      <c r="G1069" s="41">
        <f>B1069-B1068</f>
        <v>569.55999999999767</v>
      </c>
      <c r="H1069" s="38">
        <f>(B1069)/B1068-1</f>
        <v>6.9139919599776611E-3</v>
      </c>
      <c r="J1069" s="37">
        <v>45352</v>
      </c>
      <c r="K1069" s="41">
        <v>34793.379999999997</v>
      </c>
      <c r="L1069" s="58">
        <v>31037</v>
      </c>
      <c r="M1069" s="43">
        <f t="shared" si="379"/>
        <v>3756.3799999999974</v>
      </c>
      <c r="N1069" s="38">
        <f t="shared" si="395"/>
        <v>0.12102909430679509</v>
      </c>
      <c r="O1069" s="43">
        <f t="shared" si="368"/>
        <v>208.18999999999505</v>
      </c>
      <c r="P1069" s="38">
        <f t="shared" si="369"/>
        <v>6.0196286329494697E-3</v>
      </c>
      <c r="R1069" s="37">
        <v>45352</v>
      </c>
      <c r="S1069" s="41">
        <v>10464.219999999999</v>
      </c>
      <c r="T1069" s="110">
        <f>T1068+153</f>
        <v>9377</v>
      </c>
      <c r="U1069" s="108">
        <f t="shared" si="389"/>
        <v>1087.2199999999993</v>
      </c>
      <c r="V1069" s="109">
        <f t="shared" si="390"/>
        <v>0.11594539831502604</v>
      </c>
      <c r="W1069" s="108">
        <f>(S1069-153)-S1068</f>
        <v>135.61999999999898</v>
      </c>
      <c r="X1069" s="109">
        <f>(S1069-153)/S1068-1</f>
        <v>1.3327961004756306E-2</v>
      </c>
      <c r="Z1069" s="37">
        <v>45352</v>
      </c>
      <c r="AA1069" s="3">
        <f t="shared" si="397"/>
        <v>128205.04000000001</v>
      </c>
      <c r="AB1069" s="108">
        <f t="shared" si="392"/>
        <v>98170.739999999991</v>
      </c>
      <c r="AC1069" s="108">
        <f t="shared" si="398"/>
        <v>30034.300000000003</v>
      </c>
      <c r="AD1069" s="109">
        <f t="shared" si="393"/>
        <v>0.30593942757281867</v>
      </c>
      <c r="AE1069" s="116">
        <f t="shared" si="391"/>
        <v>913.36999999999171</v>
      </c>
      <c r="AF1069" s="109">
        <f>(AA1069-153)/AA1068-1</f>
        <v>7.184045577950382E-3</v>
      </c>
    </row>
    <row r="1070" spans="1:32" x14ac:dyDescent="0.45">
      <c r="A1070" s="37">
        <v>45355</v>
      </c>
      <c r="B1070" s="41">
        <v>83110.92</v>
      </c>
      <c r="C1070" s="111">
        <f>C1069+134</f>
        <v>59015.15</v>
      </c>
      <c r="D1070" s="111">
        <f>D1069+134</f>
        <v>57890.74</v>
      </c>
      <c r="E1070" s="3">
        <f t="shared" si="394"/>
        <v>25220.18</v>
      </c>
      <c r="F1070" s="38">
        <f t="shared" si="396"/>
        <v>0.43565136669526083</v>
      </c>
      <c r="G1070" s="41">
        <f>B1070-B1069-134</f>
        <v>29.479999999995925</v>
      </c>
      <c r="H1070" s="113">
        <f>(B1070-134)/B1069-1</f>
        <v>3.55405784675078E-4</v>
      </c>
      <c r="J1070" s="37">
        <v>45355</v>
      </c>
      <c r="K1070" s="41">
        <v>34758.68</v>
      </c>
      <c r="L1070" s="58">
        <v>31037</v>
      </c>
      <c r="M1070" s="43">
        <f t="shared" si="379"/>
        <v>3721.6800000000003</v>
      </c>
      <c r="N1070" s="38">
        <f t="shared" si="395"/>
        <v>0.11991107387956301</v>
      </c>
      <c r="O1070" s="43">
        <f t="shared" si="368"/>
        <v>-34.69999999999709</v>
      </c>
      <c r="P1070" s="38">
        <f t="shared" si="369"/>
        <v>-9.9731615611931002E-4</v>
      </c>
      <c r="R1070" s="37">
        <v>45355</v>
      </c>
      <c r="S1070" s="41">
        <v>10434.620000000001</v>
      </c>
      <c r="T1070" s="3">
        <f>T1069</f>
        <v>9377</v>
      </c>
      <c r="U1070" s="43">
        <f t="shared" si="389"/>
        <v>1057.6200000000008</v>
      </c>
      <c r="V1070" s="38">
        <f t="shared" si="390"/>
        <v>0.11278873840247416</v>
      </c>
      <c r="W1070" s="43">
        <f>S1070-S1069</f>
        <v>-29.599999999998545</v>
      </c>
      <c r="X1070" s="38">
        <f>S1070/S1069-1</f>
        <v>-2.8286867057457643E-3</v>
      </c>
      <c r="Z1070" s="37">
        <v>45355</v>
      </c>
      <c r="AA1070" s="3">
        <f t="shared" si="397"/>
        <v>128304.22</v>
      </c>
      <c r="AB1070" s="112">
        <f t="shared" si="392"/>
        <v>98304.739999999991</v>
      </c>
      <c r="AC1070" s="112">
        <f t="shared" si="398"/>
        <v>29999.480000000003</v>
      </c>
      <c r="AD1070" s="113">
        <f t="shared" si="393"/>
        <v>0.30516819433121967</v>
      </c>
      <c r="AE1070" s="117">
        <f t="shared" si="391"/>
        <v>-34.819999999999709</v>
      </c>
      <c r="AF1070" s="113">
        <f>(AA1070-134)/AA1069-1</f>
        <v>-2.7159618685823617E-4</v>
      </c>
    </row>
    <row r="1071" spans="1:32" x14ac:dyDescent="0.45">
      <c r="A1071" s="37">
        <v>45356</v>
      </c>
      <c r="B1071" s="41">
        <v>82375.039999999994</v>
      </c>
      <c r="C1071" s="3">
        <f t="shared" si="387"/>
        <v>59015.15</v>
      </c>
      <c r="D1071" s="3">
        <f t="shared" si="388"/>
        <v>57890.74</v>
      </c>
      <c r="E1071" s="3">
        <f t="shared" si="394"/>
        <v>24484.299999999996</v>
      </c>
      <c r="F1071" s="38">
        <f t="shared" si="396"/>
        <v>0.42293983459185358</v>
      </c>
      <c r="G1071" s="41">
        <f>B1071-B1070</f>
        <v>-735.88000000000466</v>
      </c>
      <c r="H1071" s="38">
        <f>(B1071)/B1070-1</f>
        <v>-8.8541914829002311E-3</v>
      </c>
      <c r="J1071" s="37">
        <v>45356</v>
      </c>
      <c r="K1071" s="41">
        <v>34780.39</v>
      </c>
      <c r="L1071" s="58">
        <v>31037</v>
      </c>
      <c r="M1071" s="43">
        <f t="shared" si="379"/>
        <v>3743.3899999999994</v>
      </c>
      <c r="N1071" s="38">
        <f t="shared" si="395"/>
        <v>0.12061056158778238</v>
      </c>
      <c r="O1071" s="43">
        <f t="shared" si="368"/>
        <v>21.709999999999127</v>
      </c>
      <c r="P1071" s="38">
        <f t="shared" si="369"/>
        <v>6.2459218819577167E-4</v>
      </c>
      <c r="R1071" s="37">
        <v>45356</v>
      </c>
      <c r="S1071" s="41">
        <v>10259.89</v>
      </c>
      <c r="T1071" s="3">
        <f>T1070</f>
        <v>9377</v>
      </c>
      <c r="U1071" s="43">
        <f t="shared" si="389"/>
        <v>882.88999999999942</v>
      </c>
      <c r="V1071" s="38">
        <f t="shared" si="390"/>
        <v>9.4154846965980532E-2</v>
      </c>
      <c r="W1071" s="43">
        <f>S1071-S1070</f>
        <v>-174.73000000000138</v>
      </c>
      <c r="X1071" s="38">
        <f>S1071/S1070-1</f>
        <v>-1.6745219279667212E-2</v>
      </c>
      <c r="Z1071" s="37">
        <v>45356</v>
      </c>
      <c r="AA1071" s="3">
        <f t="shared" si="397"/>
        <v>127415.31999999999</v>
      </c>
      <c r="AB1071" s="43">
        <f t="shared" si="392"/>
        <v>98304.739999999991</v>
      </c>
      <c r="AC1071" s="43">
        <f t="shared" si="398"/>
        <v>29110.579999999994</v>
      </c>
      <c r="AD1071" s="38">
        <f t="shared" si="393"/>
        <v>0.29612590400015293</v>
      </c>
      <c r="AE1071" s="41">
        <f t="shared" si="391"/>
        <v>-888.90000000000691</v>
      </c>
      <c r="AF1071" s="38">
        <f>(AA1071)/AA1070-1</f>
        <v>-6.9280651875675003E-3</v>
      </c>
    </row>
    <row r="1072" spans="1:32" x14ac:dyDescent="0.45">
      <c r="A1072" s="37">
        <v>45357</v>
      </c>
      <c r="B1072" s="41">
        <v>82355.92</v>
      </c>
      <c r="C1072" s="3">
        <f t="shared" si="387"/>
        <v>59015.15</v>
      </c>
      <c r="D1072" s="3">
        <f t="shared" si="388"/>
        <v>57890.74</v>
      </c>
      <c r="E1072" s="3">
        <f t="shared" si="394"/>
        <v>24465.18</v>
      </c>
      <c r="F1072" s="38">
        <f t="shared" si="396"/>
        <v>0.42260955724525195</v>
      </c>
      <c r="G1072" s="41">
        <f>B1072-B1071</f>
        <v>-19.119999999995343</v>
      </c>
      <c r="H1072" s="38">
        <f>(B1072)/B1071-1</f>
        <v>-2.3210914374061087E-4</v>
      </c>
      <c r="J1072" s="37">
        <v>45357</v>
      </c>
      <c r="K1072" s="41">
        <v>34843.480000000003</v>
      </c>
      <c r="L1072" s="58">
        <v>31037</v>
      </c>
      <c r="M1072" s="43">
        <f t="shared" si="379"/>
        <v>3806.4800000000032</v>
      </c>
      <c r="N1072" s="38">
        <f t="shared" si="395"/>
        <v>0.1226432967103781</v>
      </c>
      <c r="O1072" s="43">
        <f t="shared" si="368"/>
        <v>63.090000000003783</v>
      </c>
      <c r="P1072" s="38">
        <f t="shared" si="369"/>
        <v>1.8139532075402975E-3</v>
      </c>
      <c r="R1072" s="37">
        <v>45357</v>
      </c>
      <c r="S1072" s="41">
        <v>10269.18</v>
      </c>
      <c r="T1072" s="3">
        <f>T1071</f>
        <v>9377</v>
      </c>
      <c r="U1072" s="43">
        <f t="shared" si="389"/>
        <v>892.18000000000029</v>
      </c>
      <c r="V1072" s="38">
        <f t="shared" si="390"/>
        <v>9.5145568945291803E-2</v>
      </c>
      <c r="W1072" s="43">
        <f>S1072-S1071</f>
        <v>9.2900000000008731</v>
      </c>
      <c r="X1072" s="38">
        <f>S1072/S1071-1</f>
        <v>9.0546779741318417E-4</v>
      </c>
      <c r="Z1072" s="37">
        <v>45357</v>
      </c>
      <c r="AA1072" s="3">
        <f t="shared" si="397"/>
        <v>127468.57999999999</v>
      </c>
      <c r="AB1072" s="43">
        <f t="shared" si="392"/>
        <v>98304.739999999991</v>
      </c>
      <c r="AC1072" s="43">
        <f t="shared" si="398"/>
        <v>29163.840000000004</v>
      </c>
      <c r="AD1072" s="38">
        <f t="shared" si="393"/>
        <v>0.29666768865875648</v>
      </c>
      <c r="AE1072" s="41">
        <f t="shared" si="391"/>
        <v>53.260000000009313</v>
      </c>
      <c r="AF1072" s="38">
        <f>(AA1072)/AA1071-1</f>
        <v>4.1800310982997857E-4</v>
      </c>
    </row>
    <row r="1073" spans="1:32" x14ac:dyDescent="0.45">
      <c r="A1073" s="37">
        <v>45358</v>
      </c>
      <c r="B1073" s="41">
        <v>82822.740000000005</v>
      </c>
      <c r="C1073" s="3">
        <f t="shared" si="387"/>
        <v>59015.15</v>
      </c>
      <c r="D1073" s="3">
        <f t="shared" si="388"/>
        <v>57890.74</v>
      </c>
      <c r="E1073" s="3">
        <f t="shared" si="394"/>
        <v>24932.000000000007</v>
      </c>
      <c r="F1073" s="38">
        <f t="shared" si="396"/>
        <v>0.43067336848691196</v>
      </c>
      <c r="G1073" s="41">
        <f>B1073-B1072</f>
        <v>466.82000000000698</v>
      </c>
      <c r="H1073" s="38">
        <f>(B1073)/B1072-1</f>
        <v>5.6683235400685206E-3</v>
      </c>
      <c r="J1073" s="37">
        <v>45358</v>
      </c>
      <c r="K1073" s="41">
        <v>34999.72</v>
      </c>
      <c r="L1073" s="58">
        <v>31037</v>
      </c>
      <c r="M1073" s="43">
        <f t="shared" si="379"/>
        <v>3962.7200000000012</v>
      </c>
      <c r="N1073" s="38">
        <f t="shared" si="395"/>
        <v>0.12767728839771886</v>
      </c>
      <c r="O1073" s="43">
        <f t="shared" si="368"/>
        <v>156.23999999999796</v>
      </c>
      <c r="P1073" s="38">
        <f t="shared" si="369"/>
        <v>4.4840526836009698E-3</v>
      </c>
      <c r="R1073" s="37">
        <v>45358</v>
      </c>
      <c r="S1073" s="41">
        <v>10384.44</v>
      </c>
      <c r="T1073" s="3">
        <f>T1072</f>
        <v>9377</v>
      </c>
      <c r="U1073" s="43">
        <f t="shared" si="389"/>
        <v>1007.4400000000005</v>
      </c>
      <c r="V1073" s="38">
        <f t="shared" si="390"/>
        <v>0.10743734669937077</v>
      </c>
      <c r="W1073" s="43">
        <f>S1073-S1072</f>
        <v>115.26000000000022</v>
      </c>
      <c r="X1073" s="38">
        <f>S1073/S1072-1</f>
        <v>1.1223875713542775E-2</v>
      </c>
      <c r="Z1073" s="37">
        <v>45358</v>
      </c>
      <c r="AA1073" s="3">
        <f t="shared" si="397"/>
        <v>128206.90000000001</v>
      </c>
      <c r="AB1073" s="43">
        <f t="shared" si="392"/>
        <v>98304.739999999991</v>
      </c>
      <c r="AC1073" s="43">
        <f t="shared" si="398"/>
        <v>29902.160000000011</v>
      </c>
      <c r="AD1073" s="38">
        <f t="shared" si="393"/>
        <v>0.30417821154910762</v>
      </c>
      <c r="AE1073" s="41">
        <f t="shared" si="391"/>
        <v>738.32000000000517</v>
      </c>
      <c r="AF1073" s="38">
        <f>(AA1073)/AA1072-1</f>
        <v>5.7921724710514599E-3</v>
      </c>
    </row>
    <row r="1074" spans="1:32" x14ac:dyDescent="0.45">
      <c r="A1074" s="37">
        <v>45359</v>
      </c>
      <c r="B1074" s="41">
        <v>82536.91</v>
      </c>
      <c r="C1074" s="3">
        <f t="shared" si="387"/>
        <v>59015.15</v>
      </c>
      <c r="D1074" s="3">
        <f t="shared" si="388"/>
        <v>57890.74</v>
      </c>
      <c r="E1074" s="3">
        <f t="shared" si="394"/>
        <v>24646.170000000006</v>
      </c>
      <c r="F1074" s="38">
        <f t="shared" si="396"/>
        <v>0.42573596399009594</v>
      </c>
      <c r="G1074" s="41">
        <f>B1074-B1073</f>
        <v>-285.83000000000175</v>
      </c>
      <c r="H1074" s="38">
        <f>(B1074)/B1073-1</f>
        <v>-3.4511053365295918E-3</v>
      </c>
      <c r="J1074" s="37">
        <v>45359</v>
      </c>
      <c r="K1074" s="41">
        <v>34962.239999999998</v>
      </c>
      <c r="L1074" s="58">
        <v>31037</v>
      </c>
      <c r="M1074" s="43">
        <f t="shared" si="379"/>
        <v>3925.239999999998</v>
      </c>
      <c r="N1074" s="38">
        <f t="shared" si="395"/>
        <v>0.12646969745787273</v>
      </c>
      <c r="O1074" s="43">
        <f t="shared" si="368"/>
        <v>-37.480000000003201</v>
      </c>
      <c r="P1074" s="38">
        <f t="shared" si="369"/>
        <v>-1.0708657097828755E-3</v>
      </c>
      <c r="R1074" s="37">
        <v>45359</v>
      </c>
      <c r="S1074" s="41">
        <v>10403.67</v>
      </c>
      <c r="T1074" s="110">
        <f>T1073+153</f>
        <v>9530</v>
      </c>
      <c r="U1074" s="108">
        <f t="shared" si="389"/>
        <v>873.67000000000007</v>
      </c>
      <c r="V1074" s="109">
        <f t="shared" si="390"/>
        <v>9.1675760755508984E-2</v>
      </c>
      <c r="W1074" s="108">
        <f>(S1074-153)-S1073</f>
        <v>-133.77000000000044</v>
      </c>
      <c r="X1074" s="109">
        <f>(S1074-153)/S1073-1</f>
        <v>-1.2881773114390427E-2</v>
      </c>
      <c r="Z1074" s="37">
        <v>45359</v>
      </c>
      <c r="AA1074" s="3">
        <f t="shared" si="397"/>
        <v>127902.81999999999</v>
      </c>
      <c r="AB1074" s="108">
        <f t="shared" si="392"/>
        <v>98457.739999999991</v>
      </c>
      <c r="AC1074" s="108">
        <f t="shared" si="398"/>
        <v>29445.08</v>
      </c>
      <c r="AD1074" s="109">
        <f t="shared" si="393"/>
        <v>0.29906313104485238</v>
      </c>
      <c r="AE1074" s="116">
        <f t="shared" si="391"/>
        <v>-457.08000000000538</v>
      </c>
      <c r="AF1074" s="109">
        <f>(AA1074-153)/AA1073-1</f>
        <v>-3.5651747292854141E-3</v>
      </c>
    </row>
    <row r="1075" spans="1:32" x14ac:dyDescent="0.45">
      <c r="A1075" s="37">
        <v>45362</v>
      </c>
      <c r="B1075" s="41">
        <v>82477.17</v>
      </c>
      <c r="C1075" s="111">
        <f>C1074+134</f>
        <v>59149.15</v>
      </c>
      <c r="D1075" s="111">
        <f>D1074+134</f>
        <v>58024.74</v>
      </c>
      <c r="E1075" s="3">
        <f t="shared" si="394"/>
        <v>24452.43</v>
      </c>
      <c r="F1075" s="38">
        <f t="shared" si="396"/>
        <v>0.42141386587858909</v>
      </c>
      <c r="G1075" s="41">
        <f>B1075-B1074-134</f>
        <v>-193.74000000000524</v>
      </c>
      <c r="H1075" s="113">
        <f>(B1075-134)/B1074-1</f>
        <v>-2.3473134625466852E-3</v>
      </c>
      <c r="J1075" s="37">
        <v>45362</v>
      </c>
      <c r="K1075" s="41">
        <v>34934.22</v>
      </c>
      <c r="L1075" s="58">
        <v>31037</v>
      </c>
      <c r="M1075" s="43">
        <f t="shared" si="379"/>
        <v>3897.2200000000012</v>
      </c>
      <c r="N1075" s="38">
        <f t="shared" si="395"/>
        <v>0.12556690401778536</v>
      </c>
      <c r="O1075" s="43">
        <f t="shared" si="368"/>
        <v>-28.019999999996799</v>
      </c>
      <c r="P1075" s="38">
        <f t="shared" si="369"/>
        <v>-8.0143606359306396E-4</v>
      </c>
      <c r="R1075" s="37">
        <v>45362</v>
      </c>
      <c r="S1075" s="41">
        <v>10358.26</v>
      </c>
      <c r="T1075" s="3">
        <f>T1074</f>
        <v>9530</v>
      </c>
      <c r="U1075" s="43">
        <f t="shared" si="389"/>
        <v>828.26000000000022</v>
      </c>
      <c r="V1075" s="38">
        <f t="shared" si="390"/>
        <v>8.6910807974816429E-2</v>
      </c>
      <c r="W1075" s="43">
        <f>S1075-S1074</f>
        <v>-45.409999999999854</v>
      </c>
      <c r="X1075" s="38">
        <f>S1075/S1074-1</f>
        <v>-4.3648058810016321E-3</v>
      </c>
      <c r="Z1075" s="37">
        <v>45362</v>
      </c>
      <c r="AA1075" s="3">
        <f t="shared" si="397"/>
        <v>127769.65</v>
      </c>
      <c r="AB1075" s="112">
        <f t="shared" si="392"/>
        <v>98591.739999999991</v>
      </c>
      <c r="AC1075" s="112">
        <f t="shared" si="398"/>
        <v>29177.910000000003</v>
      </c>
      <c r="AD1075" s="113">
        <f t="shared" si="393"/>
        <v>0.2959468004114747</v>
      </c>
      <c r="AE1075" s="117">
        <f t="shared" si="391"/>
        <v>-267.17000000000189</v>
      </c>
      <c r="AF1075" s="113">
        <f>(AA1075-134)/AA1074-1</f>
        <v>-2.0888515202400759E-3</v>
      </c>
    </row>
    <row r="1076" spans="1:32" x14ac:dyDescent="0.45">
      <c r="A1076" s="37">
        <v>45363</v>
      </c>
      <c r="B1076" s="41">
        <v>83366.13</v>
      </c>
      <c r="C1076" s="3">
        <f t="shared" si="387"/>
        <v>59149.15</v>
      </c>
      <c r="D1076" s="3">
        <f t="shared" si="388"/>
        <v>58024.74</v>
      </c>
      <c r="E1076" s="3">
        <f t="shared" si="394"/>
        <v>25341.390000000007</v>
      </c>
      <c r="F1076" s="38">
        <f t="shared" si="396"/>
        <v>0.43673422750364765</v>
      </c>
      <c r="G1076" s="41">
        <f>B1076-B1075</f>
        <v>888.9600000000064</v>
      </c>
      <c r="H1076" s="38">
        <f>(B1076)/B1075-1</f>
        <v>1.0778255364484624E-2</v>
      </c>
      <c r="J1076" s="37">
        <v>45363</v>
      </c>
      <c r="K1076" s="41">
        <v>35021.800000000003</v>
      </c>
      <c r="L1076" s="58">
        <v>31037</v>
      </c>
      <c r="M1076" s="43">
        <f t="shared" si="379"/>
        <v>3984.8000000000029</v>
      </c>
      <c r="N1076" s="38">
        <f t="shared" si="395"/>
        <v>0.12838869736121405</v>
      </c>
      <c r="O1076" s="43">
        <f t="shared" si="368"/>
        <v>87.580000000001746</v>
      </c>
      <c r="P1076" s="38">
        <f t="shared" si="369"/>
        <v>2.5069974368971959E-3</v>
      </c>
      <c r="R1076" s="37">
        <v>45363</v>
      </c>
      <c r="S1076" s="41">
        <v>10520.14</v>
      </c>
      <c r="T1076" s="3">
        <f>T1075</f>
        <v>9530</v>
      </c>
      <c r="U1076" s="43">
        <f t="shared" si="389"/>
        <v>990.13999999999942</v>
      </c>
      <c r="V1076" s="38">
        <f t="shared" si="390"/>
        <v>0.10389716684155292</v>
      </c>
      <c r="W1076" s="43">
        <f>S1076-S1075</f>
        <v>161.8799999999992</v>
      </c>
      <c r="X1076" s="38">
        <f>S1076/S1075-1</f>
        <v>1.5628107423447446E-2</v>
      </c>
      <c r="Z1076" s="37">
        <v>45363</v>
      </c>
      <c r="AA1076" s="3">
        <f t="shared" si="397"/>
        <v>128908.07</v>
      </c>
      <c r="AB1076" s="43">
        <f t="shared" si="392"/>
        <v>98591.739999999991</v>
      </c>
      <c r="AC1076" s="43">
        <f t="shared" si="398"/>
        <v>30316.330000000009</v>
      </c>
      <c r="AD1076" s="38">
        <f t="shared" si="393"/>
        <v>0.30749360950521831</v>
      </c>
      <c r="AE1076" s="41">
        <f t="shared" si="391"/>
        <v>1138.4200000000073</v>
      </c>
      <c r="AF1076" s="38">
        <f>(AA1076)/AA1075-1</f>
        <v>8.9099406627475286E-3</v>
      </c>
    </row>
    <row r="1077" spans="1:32" x14ac:dyDescent="0.45">
      <c r="A1077" s="37">
        <v>45364</v>
      </c>
      <c r="B1077" s="41">
        <v>83141.83</v>
      </c>
      <c r="C1077" s="3">
        <f t="shared" si="387"/>
        <v>59149.15</v>
      </c>
      <c r="D1077" s="3">
        <f t="shared" si="388"/>
        <v>58024.74</v>
      </c>
      <c r="E1077" s="3">
        <f t="shared" si="394"/>
        <v>25117.090000000004</v>
      </c>
      <c r="F1077" s="38">
        <f t="shared" si="396"/>
        <v>0.4328686349994848</v>
      </c>
      <c r="G1077" s="41">
        <f>B1077-B1076</f>
        <v>-224.30000000000291</v>
      </c>
      <c r="H1077" s="38">
        <f>(B1077)/B1076-1</f>
        <v>-2.6905411106404875E-3</v>
      </c>
      <c r="J1077" s="37">
        <v>45364</v>
      </c>
      <c r="K1077" s="41">
        <v>35052.97</v>
      </c>
      <c r="L1077" s="58">
        <v>31037</v>
      </c>
      <c r="M1077" s="43">
        <f t="shared" si="379"/>
        <v>4015.9700000000012</v>
      </c>
      <c r="N1077" s="38">
        <f t="shared" si="395"/>
        <v>0.12939298256919174</v>
      </c>
      <c r="O1077" s="43">
        <f t="shared" si="368"/>
        <v>31.169999999998254</v>
      </c>
      <c r="P1077" s="38">
        <f t="shared" si="369"/>
        <v>8.9001707507896377E-4</v>
      </c>
      <c r="R1077" s="37">
        <v>45364</v>
      </c>
      <c r="S1077" s="41">
        <v>10416.49</v>
      </c>
      <c r="T1077" s="3">
        <f>T1076</f>
        <v>9530</v>
      </c>
      <c r="U1077" s="43">
        <f t="shared" si="389"/>
        <v>886.48999999999978</v>
      </c>
      <c r="V1077" s="38">
        <f t="shared" si="390"/>
        <v>9.3020986358866686E-2</v>
      </c>
      <c r="W1077" s="43">
        <f>S1077-S1076</f>
        <v>-103.64999999999964</v>
      </c>
      <c r="X1077" s="38">
        <f>S1077/S1076-1</f>
        <v>-9.8525304796324154E-3</v>
      </c>
      <c r="Z1077" s="37">
        <v>45364</v>
      </c>
      <c r="AA1077" s="3">
        <f t="shared" si="397"/>
        <v>128611.29000000001</v>
      </c>
      <c r="AB1077" s="43">
        <f t="shared" si="392"/>
        <v>98591.739999999991</v>
      </c>
      <c r="AC1077" s="43">
        <f t="shared" si="398"/>
        <v>30019.550000000003</v>
      </c>
      <c r="AD1077" s="38">
        <f t="shared" si="393"/>
        <v>0.30448341818493141</v>
      </c>
      <c r="AE1077" s="41">
        <f t="shared" si="391"/>
        <v>-296.78000000000429</v>
      </c>
      <c r="AF1077" s="38">
        <f>(AA1077)/AA1076-1</f>
        <v>-2.3022608282010637E-3</v>
      </c>
    </row>
    <row r="1078" spans="1:32" x14ac:dyDescent="0.45">
      <c r="A1078" s="37">
        <v>45365</v>
      </c>
      <c r="B1078" s="41">
        <v>83158.13</v>
      </c>
      <c r="C1078" s="3">
        <f t="shared" si="387"/>
        <v>59149.15</v>
      </c>
      <c r="D1078" s="3">
        <f t="shared" si="388"/>
        <v>58024.74</v>
      </c>
      <c r="E1078" s="3">
        <f t="shared" si="394"/>
        <v>25133.390000000007</v>
      </c>
      <c r="F1078" s="38">
        <f t="shared" si="396"/>
        <v>0.43314954965761165</v>
      </c>
      <c r="G1078" s="41">
        <f>B1078-B1077</f>
        <v>16.30000000000291</v>
      </c>
      <c r="H1078" s="38">
        <f>(B1078)/B1077-1</f>
        <v>1.9605053196447564E-4</v>
      </c>
      <c r="J1078" s="37">
        <v>45365</v>
      </c>
      <c r="K1078" s="41">
        <v>34923.83</v>
      </c>
      <c r="L1078" s="58">
        <v>31037</v>
      </c>
      <c r="M1078" s="43">
        <f t="shared" si="379"/>
        <v>3886.8300000000017</v>
      </c>
      <c r="N1078" s="38">
        <f t="shared" si="395"/>
        <v>0.1252321422817928</v>
      </c>
      <c r="O1078" s="43">
        <f t="shared" si="368"/>
        <v>-129.13999999999942</v>
      </c>
      <c r="P1078" s="38">
        <f t="shared" si="369"/>
        <v>-3.6841386050882052E-3</v>
      </c>
      <c r="R1078" s="37">
        <v>45365</v>
      </c>
      <c r="S1078" s="41">
        <v>10432.57</v>
      </c>
      <c r="T1078" s="3">
        <f>T1077</f>
        <v>9530</v>
      </c>
      <c r="U1078" s="43">
        <f t="shared" si="389"/>
        <v>902.56999999999971</v>
      </c>
      <c r="V1078" s="38">
        <f t="shared" si="390"/>
        <v>9.4708289611752372E-2</v>
      </c>
      <c r="W1078" s="43">
        <f>S1078-S1077</f>
        <v>16.079999999999927</v>
      </c>
      <c r="X1078" s="38">
        <f>S1078/S1077-1</f>
        <v>1.5437061812568764E-3</v>
      </c>
      <c r="Z1078" s="37">
        <v>45365</v>
      </c>
      <c r="AA1078" s="3">
        <f t="shared" si="397"/>
        <v>128514.53</v>
      </c>
      <c r="AB1078" s="43">
        <f t="shared" si="392"/>
        <v>98591.739999999991</v>
      </c>
      <c r="AC1078" s="43">
        <f t="shared" si="398"/>
        <v>29922.790000000008</v>
      </c>
      <c r="AD1078" s="38">
        <f t="shared" si="393"/>
        <v>0.3035019972261368</v>
      </c>
      <c r="AE1078" s="41">
        <f t="shared" si="391"/>
        <v>-96.75999999999658</v>
      </c>
      <c r="AF1078" s="38">
        <f>(AA1078)/AA1077-1</f>
        <v>-7.5234452589667544E-4</v>
      </c>
    </row>
    <row r="1079" spans="1:32" x14ac:dyDescent="0.45">
      <c r="A1079" s="37">
        <v>45366</v>
      </c>
      <c r="B1079" s="41">
        <v>82797.570000000007</v>
      </c>
      <c r="C1079" s="3">
        <f t="shared" si="387"/>
        <v>59149.15</v>
      </c>
      <c r="D1079" s="3">
        <f t="shared" si="388"/>
        <v>58024.74</v>
      </c>
      <c r="E1079" s="3">
        <f t="shared" si="394"/>
        <v>24772.830000000009</v>
      </c>
      <c r="F1079" s="38">
        <f t="shared" si="396"/>
        <v>0.42693564848373322</v>
      </c>
      <c r="G1079" s="41">
        <f>B1079-B1078</f>
        <v>-360.55999999999767</v>
      </c>
      <c r="H1079" s="38">
        <f>(B1079)/B1078-1</f>
        <v>-4.3358358346922143E-3</v>
      </c>
      <c r="J1079" s="37">
        <v>45366</v>
      </c>
      <c r="K1079" s="41">
        <v>34902.300000000003</v>
      </c>
      <c r="L1079" s="58">
        <v>31037</v>
      </c>
      <c r="M1079" s="43">
        <f t="shared" si="379"/>
        <v>3865.3000000000029</v>
      </c>
      <c r="N1079" s="38">
        <f t="shared" si="395"/>
        <v>0.12453845410316733</v>
      </c>
      <c r="O1079" s="43">
        <f t="shared" si="368"/>
        <v>-21.529999999998836</v>
      </c>
      <c r="P1079" s="38">
        <f t="shared" si="369"/>
        <v>-6.1648450356099893E-4</v>
      </c>
      <c r="R1079" s="37">
        <v>45366</v>
      </c>
      <c r="S1079" s="41">
        <v>10476.950000000001</v>
      </c>
      <c r="T1079" s="110">
        <f>T1078+153</f>
        <v>9683</v>
      </c>
      <c r="U1079" s="108">
        <f t="shared" si="389"/>
        <v>793.95000000000073</v>
      </c>
      <c r="V1079" s="109">
        <f t="shared" si="390"/>
        <v>8.199421666838802E-2</v>
      </c>
      <c r="W1079" s="108">
        <f>(S1079-153)-S1078</f>
        <v>-108.61999999999898</v>
      </c>
      <c r="X1079" s="109">
        <f>(S1079-153)/S1078-1</f>
        <v>-1.0411624364849548E-2</v>
      </c>
      <c r="Z1079" s="37">
        <v>45366</v>
      </c>
      <c r="AA1079" s="3">
        <f t="shared" si="397"/>
        <v>128176.82</v>
      </c>
      <c r="AB1079" s="108">
        <f t="shared" si="392"/>
        <v>98744.739999999991</v>
      </c>
      <c r="AC1079" s="108">
        <f t="shared" si="398"/>
        <v>29432.080000000013</v>
      </c>
      <c r="AD1079" s="109">
        <f t="shared" si="393"/>
        <v>0.29806225627815741</v>
      </c>
      <c r="AE1079" s="116">
        <f t="shared" si="391"/>
        <v>-490.70999999999549</v>
      </c>
      <c r="AF1079" s="109">
        <f>(AA1079-153)/AA1078-1</f>
        <v>-3.8183231110131555E-3</v>
      </c>
    </row>
    <row r="1080" spans="1:32" x14ac:dyDescent="0.45">
      <c r="A1080" s="37">
        <v>45369</v>
      </c>
      <c r="B1080" s="41">
        <v>83314.81</v>
      </c>
      <c r="C1080" s="111">
        <f>C1079+134</f>
        <v>59283.15</v>
      </c>
      <c r="D1080" s="111">
        <f>D1079+134</f>
        <v>58158.74</v>
      </c>
      <c r="E1080" s="3">
        <f t="shared" si="394"/>
        <v>25156.07</v>
      </c>
      <c r="F1080" s="38">
        <f t="shared" si="396"/>
        <v>0.43254152342365049</v>
      </c>
      <c r="G1080" s="41">
        <f>B1080-B1079-134</f>
        <v>383.23999999999069</v>
      </c>
      <c r="H1080" s="113">
        <f>(B1080-134)/B1079-1</f>
        <v>4.628638255929296E-3</v>
      </c>
      <c r="J1080" s="37">
        <v>45367</v>
      </c>
      <c r="K1080" s="41">
        <v>34870.94</v>
      </c>
      <c r="L1080" s="58">
        <v>31037</v>
      </c>
      <c r="M1080" s="43">
        <f t="shared" si="379"/>
        <v>3833.9400000000023</v>
      </c>
      <c r="N1080" s="38">
        <f t="shared" si="395"/>
        <v>0.12352804716950749</v>
      </c>
      <c r="O1080" s="43">
        <f t="shared" si="368"/>
        <v>-31.360000000000582</v>
      </c>
      <c r="P1080" s="38">
        <f t="shared" si="369"/>
        <v>-8.9850812124125934E-4</v>
      </c>
      <c r="R1080" s="37">
        <v>45369</v>
      </c>
      <c r="S1080" s="41">
        <v>10573.31</v>
      </c>
      <c r="T1080" s="3">
        <f>T1079</f>
        <v>9683</v>
      </c>
      <c r="U1080" s="43">
        <f t="shared" si="389"/>
        <v>890.30999999999949</v>
      </c>
      <c r="V1080" s="38">
        <f t="shared" si="390"/>
        <v>9.1945677992357755E-2</v>
      </c>
      <c r="W1080" s="43">
        <f>S1080-S1079</f>
        <v>96.359999999998763</v>
      </c>
      <c r="X1080" s="38">
        <f>S1080/S1079-1</f>
        <v>9.19733319334326E-3</v>
      </c>
      <c r="Z1080" s="37">
        <v>45369</v>
      </c>
      <c r="AA1080" s="3">
        <f t="shared" si="397"/>
        <v>128759.06</v>
      </c>
      <c r="AB1080" s="112">
        <f t="shared" si="392"/>
        <v>98878.739999999991</v>
      </c>
      <c r="AC1080" s="112">
        <f t="shared" si="398"/>
        <v>29880.32</v>
      </c>
      <c r="AD1080" s="113">
        <f t="shared" si="393"/>
        <v>0.3021915530072492</v>
      </c>
      <c r="AE1080" s="117">
        <f t="shared" si="391"/>
        <v>448.23999999998887</v>
      </c>
      <c r="AF1080" s="113">
        <f>(AA1080-134)/AA1079-1</f>
        <v>3.4970441613388914E-3</v>
      </c>
    </row>
    <row r="1081" spans="1:32" x14ac:dyDescent="0.45">
      <c r="A1081" s="37">
        <v>45370</v>
      </c>
      <c r="B1081" s="41">
        <v>83957.66</v>
      </c>
      <c r="C1081" s="3">
        <f t="shared" si="387"/>
        <v>59283.15</v>
      </c>
      <c r="D1081" s="3">
        <f t="shared" si="388"/>
        <v>58158.74</v>
      </c>
      <c r="E1081" s="3">
        <f t="shared" si="394"/>
        <v>25798.920000000006</v>
      </c>
      <c r="F1081" s="38">
        <f t="shared" si="396"/>
        <v>0.44359489218645387</v>
      </c>
      <c r="G1081" s="41">
        <f>B1081-B1080</f>
        <v>642.85000000000582</v>
      </c>
      <c r="H1081" s="38">
        <f>(B1081)/B1080-1</f>
        <v>7.7159150936070287E-3</v>
      </c>
      <c r="J1081" s="37">
        <v>45368</v>
      </c>
      <c r="K1081" s="41">
        <v>34998.980000000003</v>
      </c>
      <c r="L1081" s="58">
        <v>31037</v>
      </c>
      <c r="M1081" s="43">
        <f t="shared" si="379"/>
        <v>3961.9800000000032</v>
      </c>
      <c r="N1081" s="38">
        <f t="shared" si="395"/>
        <v>0.12765344588716698</v>
      </c>
      <c r="O1081" s="43">
        <f t="shared" ref="O1081:O1117" si="399">K1081-K1080</f>
        <v>128.04000000000087</v>
      </c>
      <c r="P1081" s="38">
        <f t="shared" ref="P1081:P1117" si="400">K1081/K1080-1</f>
        <v>3.6718253078351637E-3</v>
      </c>
      <c r="R1081" s="37">
        <v>45370</v>
      </c>
      <c r="S1081" s="41">
        <v>10622.79</v>
      </c>
      <c r="T1081" s="3">
        <f>T1080</f>
        <v>9683</v>
      </c>
      <c r="U1081" s="43">
        <f t="shared" si="389"/>
        <v>939.79000000000087</v>
      </c>
      <c r="V1081" s="38">
        <f t="shared" si="390"/>
        <v>9.705566456676662E-2</v>
      </c>
      <c r="W1081" s="43">
        <f>S1081-S1080</f>
        <v>49.480000000001382</v>
      </c>
      <c r="X1081" s="38">
        <f>S1081/S1080-1</f>
        <v>4.6797076790523473E-3</v>
      </c>
      <c r="Z1081" s="37">
        <v>45370</v>
      </c>
      <c r="AA1081" s="3">
        <f t="shared" si="397"/>
        <v>129579.43000000002</v>
      </c>
      <c r="AB1081" s="43">
        <f t="shared" si="392"/>
        <v>98878.739999999991</v>
      </c>
      <c r="AC1081" s="43">
        <f t="shared" si="398"/>
        <v>30700.69000000001</v>
      </c>
      <c r="AD1081" s="38">
        <f t="shared" si="393"/>
        <v>0.31048828089840175</v>
      </c>
      <c r="AE1081" s="41">
        <f t="shared" si="391"/>
        <v>820.37000000000808</v>
      </c>
      <c r="AF1081" s="38">
        <f>(AA1081)/AA1080-1</f>
        <v>6.3713574796213646E-3</v>
      </c>
    </row>
    <row r="1082" spans="1:32" x14ac:dyDescent="0.45">
      <c r="A1082" s="37">
        <v>45371</v>
      </c>
      <c r="B1082" s="41">
        <v>84290.02</v>
      </c>
      <c r="C1082" s="3">
        <f t="shared" si="387"/>
        <v>59283.15</v>
      </c>
      <c r="D1082" s="3">
        <f t="shared" si="388"/>
        <v>58158.74</v>
      </c>
      <c r="E1082" s="3">
        <f t="shared" si="394"/>
        <v>26131.280000000006</v>
      </c>
      <c r="F1082" s="38">
        <f t="shared" si="396"/>
        <v>0.44930959645962076</v>
      </c>
      <c r="G1082" s="41">
        <f>B1082-B1081</f>
        <v>332.36000000000058</v>
      </c>
      <c r="H1082" s="38">
        <f>(B1082)/B1081-1</f>
        <v>3.9586620208329482E-3</v>
      </c>
      <c r="J1082" s="37">
        <v>45369</v>
      </c>
      <c r="K1082" s="41">
        <v>35159.67</v>
      </c>
      <c r="L1082" s="58">
        <v>31037</v>
      </c>
      <c r="M1082" s="43">
        <f t="shared" si="379"/>
        <v>4122.6699999999983</v>
      </c>
      <c r="N1082" s="38">
        <f t="shared" si="395"/>
        <v>0.13283081483390791</v>
      </c>
      <c r="O1082" s="43">
        <f t="shared" si="399"/>
        <v>160.68999999999505</v>
      </c>
      <c r="P1082" s="38">
        <f t="shared" si="400"/>
        <v>4.5912766600624266E-3</v>
      </c>
      <c r="R1082" s="37">
        <v>45371</v>
      </c>
      <c r="S1082" s="41">
        <v>10683.37</v>
      </c>
      <c r="T1082" s="3">
        <f>T1081</f>
        <v>9683</v>
      </c>
      <c r="U1082" s="43">
        <f t="shared" si="389"/>
        <v>1000.3700000000008</v>
      </c>
      <c r="V1082" s="38">
        <f t="shared" si="390"/>
        <v>0.10331199008571734</v>
      </c>
      <c r="W1082" s="43">
        <f>S1082-S1081</f>
        <v>60.579999999999927</v>
      </c>
      <c r="X1082" s="38">
        <f>S1082/S1081-1</f>
        <v>5.7028332481390276E-3</v>
      </c>
      <c r="Z1082" s="37">
        <v>45371</v>
      </c>
      <c r="AA1082" s="3">
        <f t="shared" si="397"/>
        <v>130133.06</v>
      </c>
      <c r="AB1082" s="43">
        <f t="shared" si="392"/>
        <v>98878.739999999991</v>
      </c>
      <c r="AC1082" s="43">
        <f t="shared" si="398"/>
        <v>31254.320000000007</v>
      </c>
      <c r="AD1082" s="38">
        <f t="shared" si="393"/>
        <v>0.316087361145581</v>
      </c>
      <c r="AE1082" s="41">
        <f t="shared" si="391"/>
        <v>553.62999999999556</v>
      </c>
      <c r="AF1082" s="38">
        <f>(AA1082)/AA1081-1</f>
        <v>4.2725145495698946E-3</v>
      </c>
    </row>
    <row r="1083" spans="1:32" x14ac:dyDescent="0.45">
      <c r="A1083" s="37">
        <v>45372</v>
      </c>
      <c r="B1083" s="41">
        <v>84932.02</v>
      </c>
      <c r="C1083" s="3">
        <f t="shared" si="387"/>
        <v>59283.15</v>
      </c>
      <c r="D1083" s="3">
        <f t="shared" si="388"/>
        <v>58158.74</v>
      </c>
      <c r="E1083" s="3">
        <f t="shared" si="394"/>
        <v>26773.280000000006</v>
      </c>
      <c r="F1083" s="38">
        <f t="shared" si="396"/>
        <v>0.46034835005022479</v>
      </c>
      <c r="G1083" s="41">
        <f>B1083-B1082</f>
        <v>642</v>
      </c>
      <c r="H1083" s="38">
        <f>(B1083)/B1082-1</f>
        <v>7.6165600625079932E-3</v>
      </c>
      <c r="J1083" s="37">
        <v>45370</v>
      </c>
      <c r="K1083" s="41">
        <v>35206.980000000003</v>
      </c>
      <c r="L1083" s="58">
        <v>31037</v>
      </c>
      <c r="M1083" s="43">
        <f t="shared" si="379"/>
        <v>4169.9800000000032</v>
      </c>
      <c r="N1083" s="38">
        <f t="shared" si="395"/>
        <v>0.13435512452878839</v>
      </c>
      <c r="O1083" s="43">
        <f t="shared" si="399"/>
        <v>47.310000000004948</v>
      </c>
      <c r="P1083" s="38">
        <f t="shared" si="400"/>
        <v>1.3455757690559178E-3</v>
      </c>
      <c r="R1083" s="37">
        <v>45372</v>
      </c>
      <c r="S1083" s="41">
        <v>10766.43</v>
      </c>
      <c r="T1083" s="3">
        <f>T1082</f>
        <v>9683</v>
      </c>
      <c r="U1083" s="43">
        <f t="shared" ref="U1083:U1114" si="401">S1083-T1083</f>
        <v>1083.4300000000003</v>
      </c>
      <c r="V1083" s="38">
        <f t="shared" ref="V1083:V1118" si="402">S1083/T1083-1</f>
        <v>0.11188991015181249</v>
      </c>
      <c r="W1083" s="43">
        <f>S1083-S1082</f>
        <v>83.059999999999491</v>
      </c>
      <c r="X1083" s="38">
        <f>S1083/S1082-1</f>
        <v>7.7747003052406338E-3</v>
      </c>
      <c r="Z1083" s="37">
        <v>45372</v>
      </c>
      <c r="AA1083" s="3">
        <f t="shared" si="397"/>
        <v>130905.43</v>
      </c>
      <c r="AB1083" s="43">
        <f t="shared" si="392"/>
        <v>98878.739999999991</v>
      </c>
      <c r="AC1083" s="43">
        <f t="shared" si="398"/>
        <v>32026.69000000001</v>
      </c>
      <c r="AD1083" s="38">
        <f t="shared" si="393"/>
        <v>0.32389864595766493</v>
      </c>
      <c r="AE1083" s="41">
        <f t="shared" si="391"/>
        <v>772.37000000000444</v>
      </c>
      <c r="AF1083" s="38">
        <f>(AA1083)/AA1082-1</f>
        <v>5.9352327533064297E-3</v>
      </c>
    </row>
    <row r="1084" spans="1:32" x14ac:dyDescent="0.45">
      <c r="A1084" s="37">
        <v>45373</v>
      </c>
      <c r="B1084" s="41">
        <v>85204.479999999996</v>
      </c>
      <c r="C1084" s="3">
        <f t="shared" si="387"/>
        <v>59283.15</v>
      </c>
      <c r="D1084" s="3">
        <f t="shared" si="388"/>
        <v>58158.74</v>
      </c>
      <c r="E1084" s="3">
        <f t="shared" si="394"/>
        <v>27045.739999999998</v>
      </c>
      <c r="F1084" s="38">
        <f t="shared" si="396"/>
        <v>0.46503311454133978</v>
      </c>
      <c r="G1084" s="41">
        <f>B1084-B1083</f>
        <v>272.45999999999185</v>
      </c>
      <c r="H1084" s="38">
        <f>(B1084)/B1083-1</f>
        <v>3.207977391801009E-3</v>
      </c>
      <c r="J1084" s="37">
        <v>45371</v>
      </c>
      <c r="K1084" s="41">
        <v>35236.49</v>
      </c>
      <c r="L1084" s="58">
        <v>31037</v>
      </c>
      <c r="M1084" s="43">
        <f t="shared" si="379"/>
        <v>4199.489999999998</v>
      </c>
      <c r="N1084" s="38">
        <f t="shared" si="395"/>
        <v>0.13530592518606821</v>
      </c>
      <c r="O1084" s="43">
        <f t="shared" si="399"/>
        <v>29.509999999994761</v>
      </c>
      <c r="P1084" s="38">
        <f t="shared" si="400"/>
        <v>8.3818606424057585E-4</v>
      </c>
      <c r="R1084" s="37">
        <v>45373</v>
      </c>
      <c r="S1084" s="41">
        <v>10991.94</v>
      </c>
      <c r="T1084" s="110">
        <f>T1083+153</f>
        <v>9836</v>
      </c>
      <c r="U1084" s="108">
        <f t="shared" si="401"/>
        <v>1155.9400000000005</v>
      </c>
      <c r="V1084" s="109">
        <f t="shared" si="402"/>
        <v>0.11752135014233422</v>
      </c>
      <c r="W1084" s="108">
        <f>(S1084-153)-S1083</f>
        <v>72.510000000000218</v>
      </c>
      <c r="X1084" s="109">
        <f>(S1084-153)/S1083-1</f>
        <v>6.7348229636008394E-3</v>
      </c>
      <c r="Z1084" s="37">
        <v>45373</v>
      </c>
      <c r="AA1084" s="3">
        <f t="shared" si="397"/>
        <v>131432.91</v>
      </c>
      <c r="AB1084" s="108">
        <f t="shared" si="392"/>
        <v>99031.739999999991</v>
      </c>
      <c r="AC1084" s="108">
        <f t="shared" si="398"/>
        <v>32401.17</v>
      </c>
      <c r="AD1084" s="109">
        <f t="shared" si="393"/>
        <v>0.32717964967595248</v>
      </c>
      <c r="AE1084" s="116">
        <f t="shared" si="391"/>
        <v>374.47999999998683</v>
      </c>
      <c r="AF1084" s="109">
        <f>(AA1084-153)/AA1083-1</f>
        <v>2.8606911111328515E-3</v>
      </c>
    </row>
    <row r="1085" spans="1:32" x14ac:dyDescent="0.45">
      <c r="A1085" s="37">
        <v>45376</v>
      </c>
      <c r="B1085" s="41">
        <v>84960.68</v>
      </c>
      <c r="C1085" s="111">
        <f>C1084+134</f>
        <v>59417.15</v>
      </c>
      <c r="D1085" s="111">
        <f>D1084+134</f>
        <v>58292.74</v>
      </c>
      <c r="E1085" s="3">
        <f t="shared" si="394"/>
        <v>26667.939999999995</v>
      </c>
      <c r="F1085" s="38">
        <f t="shared" si="396"/>
        <v>0.45748304162748221</v>
      </c>
      <c r="G1085" s="41">
        <f>B1085-B1084-134</f>
        <v>-377.80000000000291</v>
      </c>
      <c r="H1085" s="113">
        <f>(B1085-134)/B1084-1</f>
        <v>-4.4340391491152209E-3</v>
      </c>
      <c r="J1085" s="37">
        <v>45374</v>
      </c>
      <c r="K1085" s="41">
        <v>35147.050000000003</v>
      </c>
      <c r="L1085" s="58">
        <v>31037</v>
      </c>
      <c r="M1085" s="43">
        <f t="shared" si="379"/>
        <v>4110.0500000000029</v>
      </c>
      <c r="N1085" s="38">
        <f t="shared" si="395"/>
        <v>0.13242420337017125</v>
      </c>
      <c r="O1085" s="43">
        <f t="shared" si="399"/>
        <v>-89.439999999995052</v>
      </c>
      <c r="P1085" s="38">
        <f t="shared" si="400"/>
        <v>-2.5382777910056831E-3</v>
      </c>
      <c r="R1085" s="37">
        <v>45376</v>
      </c>
      <c r="S1085" s="41">
        <v>10933.45</v>
      </c>
      <c r="T1085" s="3">
        <f>T1084</f>
        <v>9836</v>
      </c>
      <c r="U1085" s="43">
        <f t="shared" si="401"/>
        <v>1097.4500000000007</v>
      </c>
      <c r="V1085" s="38">
        <f t="shared" si="402"/>
        <v>0.11157482716551459</v>
      </c>
      <c r="W1085" s="43">
        <f>S1085-S1084</f>
        <v>-58.489999999999782</v>
      </c>
      <c r="X1085" s="38">
        <f>S1085/S1084-1</f>
        <v>-5.3211716948964316E-3</v>
      </c>
      <c r="Z1085" s="37">
        <v>45376</v>
      </c>
      <c r="AA1085" s="3">
        <f t="shared" si="397"/>
        <v>131041.18</v>
      </c>
      <c r="AB1085" s="112">
        <f t="shared" si="392"/>
        <v>99165.739999999991</v>
      </c>
      <c r="AC1085" s="112">
        <f t="shared" si="398"/>
        <v>31875.439999999999</v>
      </c>
      <c r="AD1085" s="113">
        <f t="shared" si="393"/>
        <v>0.32143601207433137</v>
      </c>
      <c r="AE1085" s="117">
        <f t="shared" si="391"/>
        <v>-525.72999999999774</v>
      </c>
      <c r="AF1085" s="113">
        <f>(AA1085-134)/AA1084-1</f>
        <v>-3.9999875221511383E-3</v>
      </c>
    </row>
    <row r="1086" spans="1:32" x14ac:dyDescent="0.45">
      <c r="A1086" s="37">
        <v>45377</v>
      </c>
      <c r="B1086" s="41">
        <v>84774.09</v>
      </c>
      <c r="C1086" s="3">
        <f t="shared" si="387"/>
        <v>59417.15</v>
      </c>
      <c r="D1086" s="3">
        <f t="shared" si="388"/>
        <v>58292.74</v>
      </c>
      <c r="E1086" s="3">
        <f t="shared" si="394"/>
        <v>26481.35</v>
      </c>
      <c r="F1086" s="38">
        <f t="shared" si="396"/>
        <v>0.45428212844343907</v>
      </c>
      <c r="G1086" s="41">
        <f>B1086-B1085</f>
        <v>-186.58999999999651</v>
      </c>
      <c r="H1086" s="38">
        <f>(B1086)/B1085-1</f>
        <v>-2.1961924033564451E-3</v>
      </c>
      <c r="J1086" s="37">
        <v>45375</v>
      </c>
      <c r="K1086" s="41">
        <v>35117.919999999998</v>
      </c>
      <c r="L1086" s="58">
        <v>31037</v>
      </c>
      <c r="M1086" s="43">
        <f t="shared" si="379"/>
        <v>4080.9199999999983</v>
      </c>
      <c r="N1086" s="38">
        <f t="shared" si="395"/>
        <v>0.13148564616425551</v>
      </c>
      <c r="O1086" s="43">
        <f t="shared" si="399"/>
        <v>-29.130000000004657</v>
      </c>
      <c r="P1086" s="38">
        <f t="shared" si="400"/>
        <v>-8.2880355534831196E-4</v>
      </c>
      <c r="R1086" s="37">
        <v>45377</v>
      </c>
      <c r="S1086" s="41">
        <v>10895.56</v>
      </c>
      <c r="T1086" s="3">
        <f>T1085</f>
        <v>9836</v>
      </c>
      <c r="U1086" s="43">
        <f t="shared" si="401"/>
        <v>1059.5599999999995</v>
      </c>
      <c r="V1086" s="38">
        <f t="shared" si="402"/>
        <v>0.10772265148434323</v>
      </c>
      <c r="W1086" s="43">
        <f>S1086-S1085</f>
        <v>-37.890000000001237</v>
      </c>
      <c r="X1086" s="38">
        <f>S1086/S1085-1</f>
        <v>-3.4655118009412345E-3</v>
      </c>
      <c r="Z1086" s="37">
        <v>45377</v>
      </c>
      <c r="AA1086" s="3">
        <f t="shared" si="397"/>
        <v>130787.56999999999</v>
      </c>
      <c r="AB1086" s="43">
        <f t="shared" si="392"/>
        <v>99165.739999999991</v>
      </c>
      <c r="AC1086" s="43">
        <f t="shared" si="398"/>
        <v>31621.829999999994</v>
      </c>
      <c r="AD1086" s="38">
        <f t="shared" si="393"/>
        <v>0.31887857641157114</v>
      </c>
      <c r="AE1086" s="41">
        <f t="shared" ref="AE1086:AE1117" si="403">G1086+O1086+W1086</f>
        <v>-253.6100000000024</v>
      </c>
      <c r="AF1086" s="38">
        <f>(AA1086)/AA1085-1</f>
        <v>-1.9353458202986396E-3</v>
      </c>
    </row>
    <row r="1087" spans="1:32" x14ac:dyDescent="0.45">
      <c r="A1087" s="37">
        <v>45378</v>
      </c>
      <c r="B1087" s="41">
        <v>85476.11</v>
      </c>
      <c r="C1087" s="3">
        <f t="shared" si="387"/>
        <v>59417.15</v>
      </c>
      <c r="D1087" s="3">
        <f t="shared" si="388"/>
        <v>58292.74</v>
      </c>
      <c r="E1087" s="3">
        <f t="shared" si="394"/>
        <v>27183.370000000003</v>
      </c>
      <c r="F1087" s="38">
        <f t="shared" si="396"/>
        <v>0.46632513757287786</v>
      </c>
      <c r="G1087" s="41">
        <f>B1087-B1086</f>
        <v>702.02000000000407</v>
      </c>
      <c r="H1087" s="38">
        <f>(B1087)/B1086-1</f>
        <v>8.2810679536637899E-3</v>
      </c>
      <c r="J1087" s="37">
        <v>45376</v>
      </c>
      <c r="K1087" s="41">
        <v>35340.400000000001</v>
      </c>
      <c r="L1087" s="58">
        <v>31037</v>
      </c>
      <c r="M1087" s="43">
        <f t="shared" si="379"/>
        <v>4303.4000000000015</v>
      </c>
      <c r="N1087" s="38">
        <f t="shared" si="395"/>
        <v>0.13865386474208208</v>
      </c>
      <c r="O1087" s="43">
        <f t="shared" si="399"/>
        <v>222.4800000000032</v>
      </c>
      <c r="P1087" s="38">
        <f t="shared" si="400"/>
        <v>6.335227143293265E-3</v>
      </c>
      <c r="R1087" s="37">
        <v>45378</v>
      </c>
      <c r="S1087" s="41">
        <v>10924.27</v>
      </c>
      <c r="T1087" s="3">
        <f>T1086</f>
        <v>9836</v>
      </c>
      <c r="U1087" s="43">
        <f t="shared" si="401"/>
        <v>1088.2700000000004</v>
      </c>
      <c r="V1087" s="38">
        <f t="shared" si="402"/>
        <v>0.11064152094347302</v>
      </c>
      <c r="W1087" s="43">
        <f>S1087-S1086</f>
        <v>28.710000000000946</v>
      </c>
      <c r="X1087" s="38">
        <f>S1087/S1086-1</f>
        <v>2.6350183010328543E-3</v>
      </c>
      <c r="Z1087" s="37">
        <v>45378</v>
      </c>
      <c r="AA1087" s="3">
        <f t="shared" si="397"/>
        <v>131740.78</v>
      </c>
      <c r="AB1087" s="43">
        <f t="shared" si="392"/>
        <v>99165.739999999991</v>
      </c>
      <c r="AC1087" s="43">
        <f t="shared" si="398"/>
        <v>32575.040000000005</v>
      </c>
      <c r="AD1087" s="38">
        <f t="shared" si="393"/>
        <v>0.32849086791466497</v>
      </c>
      <c r="AE1087" s="41">
        <f t="shared" si="403"/>
        <v>953.21000000000822</v>
      </c>
      <c r="AF1087" s="38">
        <f>(AA1087)/AA1086-1</f>
        <v>7.2882308311104094E-3</v>
      </c>
    </row>
    <row r="1088" spans="1:32" x14ac:dyDescent="0.45">
      <c r="A1088" s="37">
        <v>45379</v>
      </c>
      <c r="B1088" s="41">
        <v>85430.43</v>
      </c>
      <c r="C1088" s="3">
        <f t="shared" si="387"/>
        <v>59417.15</v>
      </c>
      <c r="D1088" s="3">
        <f t="shared" si="388"/>
        <v>58292.74</v>
      </c>
      <c r="E1088" s="3">
        <f t="shared" si="394"/>
        <v>27137.689999999995</v>
      </c>
      <c r="F1088" s="38">
        <f t="shared" si="396"/>
        <v>0.46554150654095161</v>
      </c>
      <c r="G1088" s="41">
        <f>B1088-B1087</f>
        <v>-45.680000000007567</v>
      </c>
      <c r="H1088" s="38">
        <f>(B1088)/B1087-1</f>
        <v>-5.3441833045519971E-4</v>
      </c>
      <c r="J1088" s="37">
        <v>45377</v>
      </c>
      <c r="K1088" s="41">
        <v>35357.660000000003</v>
      </c>
      <c r="L1088" s="58">
        <v>31037</v>
      </c>
      <c r="M1088" s="43">
        <f t="shared" si="379"/>
        <v>4320.6600000000035</v>
      </c>
      <c r="N1088" s="38">
        <f t="shared" si="395"/>
        <v>0.13920997519090128</v>
      </c>
      <c r="O1088" s="43">
        <f t="shared" si="399"/>
        <v>17.260000000002037</v>
      </c>
      <c r="P1088" s="38">
        <f t="shared" si="400"/>
        <v>4.8839288746038712E-4</v>
      </c>
      <c r="R1088" s="37">
        <v>45379</v>
      </c>
      <c r="S1088" s="41">
        <v>11077.27</v>
      </c>
      <c r="T1088" s="110">
        <f>T1087+153</f>
        <v>9989</v>
      </c>
      <c r="U1088" s="108">
        <f t="shared" si="401"/>
        <v>1088.2700000000004</v>
      </c>
      <c r="V1088" s="109">
        <f t="shared" si="402"/>
        <v>0.10894684152567824</v>
      </c>
      <c r="W1088" s="108">
        <f>(S1088-153)-S1087</f>
        <v>0</v>
      </c>
      <c r="X1088" s="109">
        <f>(S1088-153)/S1087-1</f>
        <v>0</v>
      </c>
      <c r="Z1088" s="37">
        <v>45379</v>
      </c>
      <c r="AA1088" s="3">
        <f t="shared" si="397"/>
        <v>131865.35999999999</v>
      </c>
      <c r="AB1088" s="108">
        <f t="shared" si="392"/>
        <v>99318.739999999991</v>
      </c>
      <c r="AC1088" s="108">
        <f t="shared" si="398"/>
        <v>32546.62</v>
      </c>
      <c r="AD1088" s="109">
        <f t="shared" si="393"/>
        <v>0.32769868002755564</v>
      </c>
      <c r="AE1088" s="116">
        <f t="shared" si="403"/>
        <v>-28.42000000000553</v>
      </c>
      <c r="AF1088" s="109">
        <f>(AA1088-153)/AA1087-1</f>
        <v>-2.1572667172620186E-4</v>
      </c>
    </row>
    <row r="1089" spans="1:32" x14ac:dyDescent="0.45">
      <c r="A1089" s="37">
        <v>45383</v>
      </c>
      <c r="B1089" s="41">
        <v>85504.59</v>
      </c>
      <c r="C1089" s="111">
        <f>C1088+134</f>
        <v>59551.15</v>
      </c>
      <c r="D1089" s="111">
        <f>D1088+134</f>
        <v>58426.74</v>
      </c>
      <c r="E1089" s="3">
        <f t="shared" si="394"/>
        <v>27077.85</v>
      </c>
      <c r="F1089" s="38">
        <f t="shared" si="396"/>
        <v>0.46344961228369064</v>
      </c>
      <c r="G1089" s="41">
        <f>B1089-B1088-134</f>
        <v>-59.839999999996508</v>
      </c>
      <c r="H1089" s="113">
        <f>(B1089-134)/B1088-1</f>
        <v>-7.0045298847254411E-4</v>
      </c>
      <c r="J1089" s="37">
        <v>45381</v>
      </c>
      <c r="K1089" s="41">
        <v>35253.93</v>
      </c>
      <c r="L1089" s="58">
        <v>31037</v>
      </c>
      <c r="M1089" s="43">
        <f t="shared" ref="M1089:M1117" si="404">K1089-L1089</f>
        <v>4216.93</v>
      </c>
      <c r="N1089" s="38">
        <f t="shared" si="395"/>
        <v>0.13586783516448109</v>
      </c>
      <c r="O1089" s="43">
        <f t="shared" si="399"/>
        <v>-103.7300000000032</v>
      </c>
      <c r="P1089" s="38">
        <f t="shared" si="400"/>
        <v>-2.9337348682012543E-3</v>
      </c>
      <c r="R1089" s="37">
        <v>45383</v>
      </c>
      <c r="S1089" s="41">
        <v>11085.98</v>
      </c>
      <c r="T1089" s="3">
        <f>T1088</f>
        <v>9989</v>
      </c>
      <c r="U1089" s="43">
        <f t="shared" si="401"/>
        <v>1096.9799999999996</v>
      </c>
      <c r="V1089" s="38">
        <f t="shared" si="402"/>
        <v>0.10981880068074878</v>
      </c>
      <c r="W1089" s="43">
        <f>S1089-S1088</f>
        <v>8.7099999999991269</v>
      </c>
      <c r="X1089" s="38">
        <f>S1089/S1088-1</f>
        <v>7.8629481812741986E-4</v>
      </c>
      <c r="Z1089" s="37">
        <v>45383</v>
      </c>
      <c r="AA1089" s="3">
        <f t="shared" si="397"/>
        <v>131844.5</v>
      </c>
      <c r="AB1089" s="112">
        <f t="shared" si="392"/>
        <v>99452.739999999991</v>
      </c>
      <c r="AC1089" s="112">
        <f t="shared" si="398"/>
        <v>32391.759999999998</v>
      </c>
      <c r="AD1089" s="113">
        <f t="shared" si="393"/>
        <v>0.32570002596208014</v>
      </c>
      <c r="AE1089" s="117">
        <f t="shared" si="403"/>
        <v>-154.86000000000058</v>
      </c>
      <c r="AF1089" s="113">
        <f>(AA1089-134)/AA1088-1</f>
        <v>-1.1743796854608579E-3</v>
      </c>
    </row>
    <row r="1090" spans="1:32" x14ac:dyDescent="0.45">
      <c r="A1090" s="37">
        <v>45384</v>
      </c>
      <c r="B1090" s="41">
        <v>84792.7</v>
      </c>
      <c r="C1090" s="3">
        <f t="shared" si="387"/>
        <v>59551.15</v>
      </c>
      <c r="D1090" s="3">
        <f t="shared" si="388"/>
        <v>58426.74</v>
      </c>
      <c r="E1090" s="3">
        <f t="shared" si="394"/>
        <v>26365.96</v>
      </c>
      <c r="F1090" s="38">
        <f t="shared" si="396"/>
        <v>0.45126529393904224</v>
      </c>
      <c r="G1090" s="41">
        <f>B1090-B1089</f>
        <v>-711.88999999999942</v>
      </c>
      <c r="H1090" s="38">
        <f>(B1090)/B1089-1</f>
        <v>-8.3257518689932031E-3</v>
      </c>
      <c r="J1090" s="37">
        <v>45382</v>
      </c>
      <c r="K1090" s="41">
        <v>35124.97</v>
      </c>
      <c r="L1090" s="58">
        <v>31037</v>
      </c>
      <c r="M1090" s="43">
        <f t="shared" si="404"/>
        <v>4087.9700000000012</v>
      </c>
      <c r="N1090" s="38">
        <f t="shared" si="395"/>
        <v>0.13171279440667605</v>
      </c>
      <c r="O1090" s="43">
        <f t="shared" si="399"/>
        <v>-128.95999999999913</v>
      </c>
      <c r="P1090" s="38">
        <f t="shared" si="400"/>
        <v>-3.6580318846721749E-3</v>
      </c>
      <c r="R1090" s="37">
        <v>45384</v>
      </c>
      <c r="S1090" s="41">
        <v>10982.67</v>
      </c>
      <c r="T1090" s="3">
        <f>T1089</f>
        <v>9989</v>
      </c>
      <c r="U1090" s="43">
        <f t="shared" si="401"/>
        <v>993.67000000000007</v>
      </c>
      <c r="V1090" s="38">
        <f t="shared" si="402"/>
        <v>9.9476424066473168E-2</v>
      </c>
      <c r="W1090" s="43">
        <f>S1090-S1089</f>
        <v>-103.30999999999949</v>
      </c>
      <c r="X1090" s="38">
        <f>S1090/S1089-1</f>
        <v>-9.3189776636796173E-3</v>
      </c>
      <c r="Z1090" s="37">
        <v>45384</v>
      </c>
      <c r="AA1090" s="3">
        <f t="shared" si="397"/>
        <v>130900.34</v>
      </c>
      <c r="AB1090" s="43">
        <f t="shared" ref="AB1090:AB1117" si="405">D1090+L1090+T1090</f>
        <v>99452.739999999991</v>
      </c>
      <c r="AC1090" s="43">
        <f t="shared" si="398"/>
        <v>31447.599999999999</v>
      </c>
      <c r="AD1090" s="38">
        <f t="shared" si="393"/>
        <v>0.3162064715361288</v>
      </c>
      <c r="AE1090" s="41">
        <f t="shared" si="403"/>
        <v>-944.15999999999804</v>
      </c>
      <c r="AF1090" s="38">
        <f>(AA1090)/AA1089-1</f>
        <v>-7.1611633401469366E-3</v>
      </c>
    </row>
    <row r="1091" spans="1:32" x14ac:dyDescent="0.45">
      <c r="A1091" s="37">
        <v>45385</v>
      </c>
      <c r="B1091" s="41">
        <v>84692.93</v>
      </c>
      <c r="C1091" s="3">
        <f t="shared" si="387"/>
        <v>59551.15</v>
      </c>
      <c r="D1091" s="3">
        <f t="shared" si="388"/>
        <v>58426.74</v>
      </c>
      <c r="E1091" s="3">
        <f t="shared" si="394"/>
        <v>26266.189999999995</v>
      </c>
      <c r="F1091" s="38">
        <f t="shared" si="396"/>
        <v>0.44955768540226604</v>
      </c>
      <c r="G1091" s="41">
        <f>B1091-B1090</f>
        <v>-99.770000000004075</v>
      </c>
      <c r="H1091" s="38">
        <f>(B1091)/B1090-1</f>
        <v>-1.1766343093214671E-3</v>
      </c>
      <c r="J1091" s="37">
        <v>45383</v>
      </c>
      <c r="K1091" s="41">
        <v>35154.839999999997</v>
      </c>
      <c r="L1091" s="58">
        <v>31037</v>
      </c>
      <c r="M1091" s="43">
        <f t="shared" si="404"/>
        <v>4117.8399999999965</v>
      </c>
      <c r="N1091" s="38">
        <f t="shared" si="395"/>
        <v>0.13267519412314321</v>
      </c>
      <c r="O1091" s="43">
        <f t="shared" si="399"/>
        <v>29.869999999995343</v>
      </c>
      <c r="P1091" s="38">
        <f t="shared" si="400"/>
        <v>8.503921853881824E-4</v>
      </c>
      <c r="R1091" s="37">
        <v>45385</v>
      </c>
      <c r="S1091" s="41">
        <v>10972.82</v>
      </c>
      <c r="T1091" s="3">
        <f>T1090</f>
        <v>9989</v>
      </c>
      <c r="U1091" s="43">
        <f t="shared" si="401"/>
        <v>983.81999999999971</v>
      </c>
      <c r="V1091" s="38">
        <f t="shared" si="402"/>
        <v>9.8490339373310531E-2</v>
      </c>
      <c r="W1091" s="43">
        <f>S1091-S1090</f>
        <v>-9.8500000000003638</v>
      </c>
      <c r="X1091" s="38">
        <f>S1091/S1090-1</f>
        <v>-8.968675194648279E-4</v>
      </c>
      <c r="Z1091" s="37">
        <v>45385</v>
      </c>
      <c r="AA1091" s="3">
        <f t="shared" si="397"/>
        <v>130820.59</v>
      </c>
      <c r="AB1091" s="43">
        <f t="shared" si="405"/>
        <v>99452.739999999991</v>
      </c>
      <c r="AC1091" s="43">
        <f t="shared" si="398"/>
        <v>31367.849999999991</v>
      </c>
      <c r="AD1091" s="38">
        <f t="shared" ref="AD1091:AD1117" si="406">(AA1091)/(AB1091)-1</f>
        <v>0.31540458312159125</v>
      </c>
      <c r="AE1091" s="41">
        <f t="shared" si="403"/>
        <v>-79.750000000009095</v>
      </c>
      <c r="AF1091" s="38">
        <f>(AA1091)/AA1090-1</f>
        <v>-6.0924211503199377E-4</v>
      </c>
    </row>
    <row r="1092" spans="1:32" x14ac:dyDescent="0.45">
      <c r="A1092" s="37">
        <v>45386</v>
      </c>
      <c r="B1092" s="41">
        <v>83804.12</v>
      </c>
      <c r="C1092" s="3">
        <f t="shared" si="387"/>
        <v>59551.15</v>
      </c>
      <c r="D1092" s="3">
        <f t="shared" si="388"/>
        <v>58426.74</v>
      </c>
      <c r="E1092" s="3">
        <f t="shared" ref="E1092:E1117" si="407">B1092-D1092</f>
        <v>25377.379999999997</v>
      </c>
      <c r="F1092" s="38">
        <f t="shared" si="396"/>
        <v>0.43434530148353301</v>
      </c>
      <c r="G1092" s="41">
        <f>B1092-B1091</f>
        <v>-888.80999999999767</v>
      </c>
      <c r="H1092" s="38">
        <f>(B1092)/B1091-1</f>
        <v>-1.049450054449641E-2</v>
      </c>
      <c r="J1092" s="37">
        <v>45384</v>
      </c>
      <c r="K1092" s="41">
        <v>35082.29</v>
      </c>
      <c r="L1092" s="58">
        <v>31037</v>
      </c>
      <c r="M1092" s="43">
        <f t="shared" si="404"/>
        <v>4045.2900000000009</v>
      </c>
      <c r="N1092" s="38">
        <f t="shared" ref="N1092:N1117" si="408">K1092/L1092-1</f>
        <v>0.1303376615007894</v>
      </c>
      <c r="O1092" s="43">
        <f t="shared" si="399"/>
        <v>-72.549999999995634</v>
      </c>
      <c r="P1092" s="38">
        <f t="shared" si="400"/>
        <v>-2.0637272136637685E-3</v>
      </c>
      <c r="R1092" s="37">
        <v>45386</v>
      </c>
      <c r="S1092" s="41">
        <v>10817.81</v>
      </c>
      <c r="T1092" s="3">
        <f>T1091</f>
        <v>9989</v>
      </c>
      <c r="U1092" s="43">
        <f t="shared" si="401"/>
        <v>828.80999999999949</v>
      </c>
      <c r="V1092" s="38">
        <f t="shared" si="402"/>
        <v>8.2972269496446094E-2</v>
      </c>
      <c r="W1092" s="43">
        <f>S1092-S1091</f>
        <v>-155.01000000000022</v>
      </c>
      <c r="X1092" s="38">
        <f>S1092/S1091-1</f>
        <v>-1.4126724032655247E-2</v>
      </c>
      <c r="Z1092" s="37">
        <v>45386</v>
      </c>
      <c r="AA1092" s="3">
        <f t="shared" si="397"/>
        <v>129704.22</v>
      </c>
      <c r="AB1092" s="43">
        <f t="shared" si="405"/>
        <v>99452.739999999991</v>
      </c>
      <c r="AC1092" s="43">
        <f t="shared" si="398"/>
        <v>30251.479999999996</v>
      </c>
      <c r="AD1092" s="38">
        <f t="shared" si="406"/>
        <v>0.30417945247159617</v>
      </c>
      <c r="AE1092" s="41">
        <f t="shared" si="403"/>
        <v>-1116.3699999999935</v>
      </c>
      <c r="AF1092" s="38">
        <f>(AA1092)/AA1091-1</f>
        <v>-8.5335955142841202E-3</v>
      </c>
    </row>
    <row r="1093" spans="1:32" x14ac:dyDescent="0.45">
      <c r="A1093" s="37">
        <v>45387</v>
      </c>
      <c r="B1093" s="41">
        <v>84928.77</v>
      </c>
      <c r="C1093" s="3">
        <f t="shared" si="387"/>
        <v>59551.15</v>
      </c>
      <c r="D1093" s="3">
        <f t="shared" si="388"/>
        <v>58426.74</v>
      </c>
      <c r="E1093" s="3">
        <f t="shared" si="407"/>
        <v>26502.030000000006</v>
      </c>
      <c r="F1093" s="38">
        <f t="shared" ref="F1093:F1117" si="409">B1093/D1093-1</f>
        <v>0.45359419334366424</v>
      </c>
      <c r="G1093" s="41">
        <f>B1093-B1092</f>
        <v>1124.6500000000087</v>
      </c>
      <c r="H1093" s="38">
        <f>(B1093)/B1092-1</f>
        <v>1.3419984602189183E-2</v>
      </c>
      <c r="J1093" s="37">
        <v>45387</v>
      </c>
      <c r="K1093" s="41">
        <v>35255.040000000001</v>
      </c>
      <c r="L1093" s="58">
        <v>31037</v>
      </c>
      <c r="M1093" s="43">
        <f t="shared" si="404"/>
        <v>4218.0400000000009</v>
      </c>
      <c r="N1093" s="38">
        <f t="shared" si="408"/>
        <v>0.13590359893030901</v>
      </c>
      <c r="O1093" s="43">
        <f t="shared" si="399"/>
        <v>172.75</v>
      </c>
      <c r="P1093" s="38">
        <f t="shared" si="400"/>
        <v>4.9241369363288712E-3</v>
      </c>
      <c r="R1093" s="37">
        <v>45387</v>
      </c>
      <c r="S1093" s="41">
        <v>11139.81</v>
      </c>
      <c r="T1093" s="110">
        <f>T1092+153</f>
        <v>10142</v>
      </c>
      <c r="U1093" s="108">
        <f t="shared" si="401"/>
        <v>997.80999999999949</v>
      </c>
      <c r="V1093" s="109">
        <f t="shared" si="402"/>
        <v>9.8383947939262528E-2</v>
      </c>
      <c r="W1093" s="108">
        <f>(S1093-153)-S1092</f>
        <v>169</v>
      </c>
      <c r="X1093" s="109">
        <f>(S1093-153)/S1092-1</f>
        <v>1.5622385676953066E-2</v>
      </c>
      <c r="Z1093" s="37">
        <v>45387</v>
      </c>
      <c r="AA1093" s="3">
        <f t="shared" si="397"/>
        <v>131323.62</v>
      </c>
      <c r="AB1093" s="108">
        <f t="shared" si="405"/>
        <v>99605.739999999991</v>
      </c>
      <c r="AC1093" s="108">
        <f t="shared" si="398"/>
        <v>31717.880000000005</v>
      </c>
      <c r="AD1093" s="109">
        <f t="shared" si="406"/>
        <v>0.31843425890917532</v>
      </c>
      <c r="AE1093" s="116">
        <f t="shared" si="403"/>
        <v>1466.4000000000087</v>
      </c>
      <c r="AF1093" s="109">
        <f>(AA1093-153)/AA1092-1</f>
        <v>1.1305723129131806E-2</v>
      </c>
    </row>
    <row r="1094" spans="1:32" x14ac:dyDescent="0.45">
      <c r="A1094" s="37">
        <v>45390</v>
      </c>
      <c r="B1094" s="41">
        <v>85011.62</v>
      </c>
      <c r="C1094" s="111">
        <f>C1093+134</f>
        <v>59685.15</v>
      </c>
      <c r="D1094" s="111">
        <f>D1093+134</f>
        <v>58560.74</v>
      </c>
      <c r="E1094" s="3">
        <f t="shared" si="407"/>
        <v>26450.879999999997</v>
      </c>
      <c r="F1094" s="38">
        <f t="shared" si="409"/>
        <v>0.4516828168496505</v>
      </c>
      <c r="G1094" s="41">
        <f>B1094-B1093-134</f>
        <v>-51.150000000008731</v>
      </c>
      <c r="H1094" s="113">
        <f>(B1094-134)/B1093-1</f>
        <v>-6.0226940764607217E-4</v>
      </c>
      <c r="J1094" s="37">
        <v>45390</v>
      </c>
      <c r="K1094" s="41">
        <v>35240.57</v>
      </c>
      <c r="L1094" s="58">
        <v>31037</v>
      </c>
      <c r="M1094" s="43">
        <f t="shared" si="404"/>
        <v>4203.57</v>
      </c>
      <c r="N1094" s="38">
        <f t="shared" si="408"/>
        <v>0.13543738119019233</v>
      </c>
      <c r="O1094" s="43">
        <f t="shared" si="399"/>
        <v>-14.470000000001164</v>
      </c>
      <c r="P1094" s="38">
        <f t="shared" si="400"/>
        <v>-4.1043777003235693E-4</v>
      </c>
      <c r="R1094" s="37">
        <v>45390</v>
      </c>
      <c r="S1094" s="41">
        <v>11123.32</v>
      </c>
      <c r="T1094" s="3">
        <f>T1093</f>
        <v>10142</v>
      </c>
      <c r="U1094" s="43">
        <f t="shared" si="401"/>
        <v>981.31999999999971</v>
      </c>
      <c r="V1094" s="38">
        <f t="shared" si="402"/>
        <v>9.6758035890356808E-2</v>
      </c>
      <c r="W1094" s="43">
        <f>S1094-S1093</f>
        <v>-16.489999999999782</v>
      </c>
      <c r="X1094" s="38">
        <f>S1094/S1093-1</f>
        <v>-1.4802765935864048E-3</v>
      </c>
      <c r="Z1094" s="37">
        <v>45390</v>
      </c>
      <c r="AA1094" s="3">
        <f t="shared" si="397"/>
        <v>131375.51</v>
      </c>
      <c r="AB1094" s="112">
        <f t="shared" si="405"/>
        <v>99739.739999999991</v>
      </c>
      <c r="AC1094" s="112">
        <f t="shared" ref="AC1094:AC1117" si="410">E1094+M1094+U1094</f>
        <v>31635.769999999997</v>
      </c>
      <c r="AD1094" s="113">
        <f t="shared" si="406"/>
        <v>0.31718320099891995</v>
      </c>
      <c r="AE1094" s="117">
        <f t="shared" si="403"/>
        <v>-82.110000000009677</v>
      </c>
      <c r="AF1094" s="113">
        <f>(AA1094-134)/AA1093-1</f>
        <v>-6.2524928874174712E-4</v>
      </c>
    </row>
    <row r="1095" spans="1:32" x14ac:dyDescent="0.45">
      <c r="A1095" s="37">
        <v>45391</v>
      </c>
      <c r="B1095" s="41">
        <v>85106.98</v>
      </c>
      <c r="C1095" s="3">
        <f t="shared" si="387"/>
        <v>59685.15</v>
      </c>
      <c r="D1095" s="3">
        <f t="shared" si="388"/>
        <v>58560.74</v>
      </c>
      <c r="E1095" s="3">
        <f t="shared" si="407"/>
        <v>26546.239999999998</v>
      </c>
      <c r="F1095" s="38">
        <f t="shared" si="409"/>
        <v>0.45331121157280463</v>
      </c>
      <c r="G1095" s="41">
        <f>B1095-B1094</f>
        <v>95.360000000000582</v>
      </c>
      <c r="H1095" s="38">
        <f>(B1095)/B1094-1</f>
        <v>1.1217290059877261E-3</v>
      </c>
      <c r="J1095" s="37">
        <v>45391</v>
      </c>
      <c r="K1095" s="41">
        <v>35351.72</v>
      </c>
      <c r="L1095" s="58">
        <v>31037</v>
      </c>
      <c r="M1095" s="43">
        <f t="shared" si="404"/>
        <v>4314.7200000000012</v>
      </c>
      <c r="N1095" s="38">
        <f t="shared" si="408"/>
        <v>0.13901859071430867</v>
      </c>
      <c r="O1095" s="43">
        <f t="shared" si="399"/>
        <v>111.15000000000146</v>
      </c>
      <c r="P1095" s="38">
        <f t="shared" si="400"/>
        <v>3.1540352497136936E-3</v>
      </c>
      <c r="R1095" s="37">
        <v>45391</v>
      </c>
      <c r="S1095" s="41">
        <v>11161.73</v>
      </c>
      <c r="T1095" s="3">
        <f>T1094</f>
        <v>10142</v>
      </c>
      <c r="U1095" s="43">
        <f t="shared" si="401"/>
        <v>1019.7299999999996</v>
      </c>
      <c r="V1095" s="38">
        <f t="shared" si="402"/>
        <v>0.10054525734569109</v>
      </c>
      <c r="W1095" s="43">
        <f>S1095-S1094</f>
        <v>38.409999999999854</v>
      </c>
      <c r="X1095" s="38">
        <f>S1095/S1094-1</f>
        <v>3.4531057274267418E-3</v>
      </c>
      <c r="Z1095" s="37">
        <v>45391</v>
      </c>
      <c r="AA1095" s="3">
        <f t="shared" si="397"/>
        <v>131620.43</v>
      </c>
      <c r="AB1095" s="43">
        <f t="shared" si="405"/>
        <v>99739.739999999991</v>
      </c>
      <c r="AC1095" s="43">
        <f t="shared" si="410"/>
        <v>31880.69</v>
      </c>
      <c r="AD1095" s="38">
        <f t="shared" si="406"/>
        <v>0.31963879191985067</v>
      </c>
      <c r="AE1095" s="41">
        <f t="shared" si="403"/>
        <v>244.92000000000189</v>
      </c>
      <c r="AF1095" s="38">
        <f>(AA1095)/AA1094-1</f>
        <v>1.8642743993912969E-3</v>
      </c>
    </row>
    <row r="1096" spans="1:32" x14ac:dyDescent="0.45">
      <c r="A1096" s="37">
        <v>45392</v>
      </c>
      <c r="B1096" s="41">
        <v>84845.41</v>
      </c>
      <c r="C1096" s="3">
        <f t="shared" si="387"/>
        <v>59685.15</v>
      </c>
      <c r="D1096" s="3">
        <f t="shared" si="388"/>
        <v>58560.74</v>
      </c>
      <c r="E1096" s="3">
        <f t="shared" si="407"/>
        <v>26284.670000000006</v>
      </c>
      <c r="F1096" s="38">
        <f t="shared" si="409"/>
        <v>0.44884456719638455</v>
      </c>
      <c r="G1096" s="41">
        <f>B1096-B1095</f>
        <v>-261.56999999999243</v>
      </c>
      <c r="H1096" s="38">
        <f>(B1096)/B1095-1</f>
        <v>-3.0734259399169961E-3</v>
      </c>
      <c r="J1096" s="37">
        <v>45392</v>
      </c>
      <c r="K1096" s="41">
        <v>35132.21</v>
      </c>
      <c r="L1096" s="58">
        <v>31037</v>
      </c>
      <c r="M1096" s="43">
        <f t="shared" si="404"/>
        <v>4095.2099999999991</v>
      </c>
      <c r="N1096" s="38">
        <f t="shared" si="408"/>
        <v>0.13194606437477852</v>
      </c>
      <c r="O1096" s="43">
        <f t="shared" si="399"/>
        <v>-219.51000000000204</v>
      </c>
      <c r="P1096" s="38">
        <f t="shared" si="400"/>
        <v>-6.2093159823624067E-3</v>
      </c>
      <c r="R1096" s="37">
        <v>45392</v>
      </c>
      <c r="S1096" s="41">
        <v>11148.94</v>
      </c>
      <c r="T1096" s="3">
        <f>T1095</f>
        <v>10142</v>
      </c>
      <c r="U1096" s="43">
        <f t="shared" si="401"/>
        <v>1006.9400000000005</v>
      </c>
      <c r="V1096" s="38">
        <f t="shared" si="402"/>
        <v>9.9284164859002155E-2</v>
      </c>
      <c r="W1096" s="43">
        <f>S1096-S1095</f>
        <v>-12.789999999999054</v>
      </c>
      <c r="X1096" s="38">
        <f>S1096/S1095-1</f>
        <v>-1.1458797157787304E-3</v>
      </c>
      <c r="Z1096" s="37">
        <v>45392</v>
      </c>
      <c r="AA1096" s="3">
        <f t="shared" si="397"/>
        <v>131126.56</v>
      </c>
      <c r="AB1096" s="43">
        <f t="shared" si="405"/>
        <v>99739.739999999991</v>
      </c>
      <c r="AC1096" s="43">
        <f t="shared" si="410"/>
        <v>31386.820000000007</v>
      </c>
      <c r="AD1096" s="38">
        <f t="shared" si="406"/>
        <v>0.31468720491952373</v>
      </c>
      <c r="AE1096" s="41">
        <f t="shared" si="403"/>
        <v>-493.86999999999352</v>
      </c>
      <c r="AF1096" s="38">
        <f>(AA1096)/AA1095-1</f>
        <v>-3.7522290422542515E-3</v>
      </c>
    </row>
    <row r="1097" spans="1:32" x14ac:dyDescent="0.45">
      <c r="A1097" s="37">
        <v>45393</v>
      </c>
      <c r="B1097" s="41">
        <v>85478.79</v>
      </c>
      <c r="C1097" s="3">
        <f t="shared" si="387"/>
        <v>59685.15</v>
      </c>
      <c r="D1097" s="3">
        <f t="shared" si="388"/>
        <v>58560.74</v>
      </c>
      <c r="E1097" s="3">
        <f t="shared" si="407"/>
        <v>26918.049999999996</v>
      </c>
      <c r="F1097" s="38">
        <f t="shared" si="409"/>
        <v>0.45966034582213267</v>
      </c>
      <c r="G1097" s="41">
        <f>B1097-B1096</f>
        <v>633.3799999999901</v>
      </c>
      <c r="H1097" s="38">
        <f>(B1097)/B1096-1</f>
        <v>7.4651062444037741E-3</v>
      </c>
      <c r="J1097" s="37">
        <v>45393</v>
      </c>
      <c r="K1097" s="41">
        <v>35113.839999999997</v>
      </c>
      <c r="L1097" s="58">
        <v>31037</v>
      </c>
      <c r="M1097" s="43">
        <f t="shared" si="404"/>
        <v>4076.8399999999965</v>
      </c>
      <c r="N1097" s="38">
        <f t="shared" si="408"/>
        <v>0.13135419016013139</v>
      </c>
      <c r="O1097" s="43">
        <f t="shared" si="399"/>
        <v>-18.370000000002619</v>
      </c>
      <c r="P1097" s="38">
        <f t="shared" si="400"/>
        <v>-5.2288199347561015E-4</v>
      </c>
      <c r="R1097" s="37">
        <v>45393</v>
      </c>
      <c r="S1097" s="41">
        <v>11336.75</v>
      </c>
      <c r="T1097" s="3">
        <f>T1096</f>
        <v>10142</v>
      </c>
      <c r="U1097" s="43">
        <f t="shared" si="401"/>
        <v>1194.75</v>
      </c>
      <c r="V1097" s="38">
        <f t="shared" si="402"/>
        <v>0.11780220863734958</v>
      </c>
      <c r="W1097" s="43">
        <f>S1097-S1096</f>
        <v>187.80999999999949</v>
      </c>
      <c r="X1097" s="38">
        <f>S1097/S1096-1</f>
        <v>1.68455476484759E-2</v>
      </c>
      <c r="Z1097" s="37">
        <v>45393</v>
      </c>
      <c r="AA1097" s="3">
        <f t="shared" si="397"/>
        <v>131929.38</v>
      </c>
      <c r="AB1097" s="43">
        <f t="shared" si="405"/>
        <v>99739.739999999991</v>
      </c>
      <c r="AC1097" s="43">
        <f t="shared" si="410"/>
        <v>32189.639999999992</v>
      </c>
      <c r="AD1097" s="38">
        <f t="shared" si="406"/>
        <v>0.32273635363396802</v>
      </c>
      <c r="AE1097" s="41">
        <f t="shared" si="403"/>
        <v>802.81999999998698</v>
      </c>
      <c r="AF1097" s="38">
        <f>(AA1097)/AA1096-1</f>
        <v>6.1224819746663606E-3</v>
      </c>
    </row>
    <row r="1098" spans="1:32" x14ac:dyDescent="0.45">
      <c r="A1098" s="37">
        <v>45394</v>
      </c>
      <c r="B1098" s="41">
        <v>84780.65</v>
      </c>
      <c r="C1098" s="3">
        <f t="shared" si="387"/>
        <v>59685.15</v>
      </c>
      <c r="D1098" s="3">
        <f t="shared" si="388"/>
        <v>58560.74</v>
      </c>
      <c r="E1098" s="3">
        <f t="shared" si="407"/>
        <v>26219.909999999996</v>
      </c>
      <c r="F1098" s="38">
        <f t="shared" si="409"/>
        <v>0.44773870685377259</v>
      </c>
      <c r="G1098" s="41">
        <f>B1098-B1097</f>
        <v>-698.13999999999942</v>
      </c>
      <c r="H1098" s="38">
        <f>(B1098)/B1097-1</f>
        <v>-8.1674062068496367E-3</v>
      </c>
      <c r="J1098" s="37">
        <v>45394</v>
      </c>
      <c r="K1098" s="41">
        <v>34994.71</v>
      </c>
      <c r="L1098" s="58">
        <v>31037</v>
      </c>
      <c r="M1098" s="43">
        <f t="shared" si="404"/>
        <v>3957.7099999999991</v>
      </c>
      <c r="N1098" s="38">
        <f t="shared" si="408"/>
        <v>0.12751586815736049</v>
      </c>
      <c r="O1098" s="43">
        <f t="shared" si="399"/>
        <v>-119.12999999999738</v>
      </c>
      <c r="P1098" s="38">
        <f t="shared" si="400"/>
        <v>-3.3926793537818467E-3</v>
      </c>
      <c r="R1098" s="37">
        <v>45394</v>
      </c>
      <c r="S1098" s="41">
        <v>11378.22</v>
      </c>
      <c r="T1098" s="110">
        <f>T1097+153</f>
        <v>10295</v>
      </c>
      <c r="U1098" s="108">
        <f t="shared" si="401"/>
        <v>1083.2199999999993</v>
      </c>
      <c r="V1098" s="109">
        <f t="shared" si="402"/>
        <v>0.10521806702282666</v>
      </c>
      <c r="W1098" s="108">
        <f>(S1098-153)-S1097</f>
        <v>-111.53000000000065</v>
      </c>
      <c r="X1098" s="109">
        <f>(S1098-153)/S1097-1</f>
        <v>-9.83791651046384E-3</v>
      </c>
      <c r="Z1098" s="37">
        <v>45394</v>
      </c>
      <c r="AA1098" s="3">
        <f t="shared" si="397"/>
        <v>131153.57999999999</v>
      </c>
      <c r="AB1098" s="108">
        <f t="shared" si="405"/>
        <v>99892.739999999991</v>
      </c>
      <c r="AC1098" s="108">
        <f t="shared" si="410"/>
        <v>31260.839999999997</v>
      </c>
      <c r="AD1098" s="109">
        <f t="shared" si="406"/>
        <v>0.3129440638028349</v>
      </c>
      <c r="AE1098" s="116">
        <f t="shared" si="403"/>
        <v>-928.79999999999745</v>
      </c>
      <c r="AF1098" s="109">
        <f>(AA1098-153)/AA1097-1</f>
        <v>-7.0401301059704879E-3</v>
      </c>
    </row>
    <row r="1099" spans="1:32" x14ac:dyDescent="0.45">
      <c r="A1099" s="37">
        <v>45397</v>
      </c>
      <c r="B1099" s="41">
        <v>83893.57</v>
      </c>
      <c r="C1099" s="111">
        <f>C1098+134</f>
        <v>59819.15</v>
      </c>
      <c r="D1099" s="111">
        <f>D1098+134</f>
        <v>58694.74</v>
      </c>
      <c r="E1099" s="3">
        <f t="shared" si="407"/>
        <v>25198.830000000009</v>
      </c>
      <c r="F1099" s="38">
        <f t="shared" si="409"/>
        <v>0.42932007195193322</v>
      </c>
      <c r="G1099" s="41">
        <f>B1099-B1098-134</f>
        <v>-1021.0799999999872</v>
      </c>
      <c r="H1099" s="113">
        <f>(B1099-134)/B1098-1</f>
        <v>-1.2043785934644169E-2</v>
      </c>
      <c r="J1099" s="37">
        <v>45397</v>
      </c>
      <c r="K1099" s="41">
        <v>34765.919999999998</v>
      </c>
      <c r="L1099" s="58">
        <v>31037</v>
      </c>
      <c r="M1099" s="43">
        <f t="shared" si="404"/>
        <v>3728.9199999999983</v>
      </c>
      <c r="N1099" s="38">
        <f t="shared" si="408"/>
        <v>0.1201443438476657</v>
      </c>
      <c r="O1099" s="43">
        <f t="shared" si="399"/>
        <v>-228.79000000000087</v>
      </c>
      <c r="P1099" s="38">
        <f t="shared" si="400"/>
        <v>-6.5378452914740537E-3</v>
      </c>
      <c r="R1099" s="37">
        <v>45397</v>
      </c>
      <c r="S1099" s="41">
        <v>11378.22</v>
      </c>
      <c r="T1099" s="3">
        <f>T1098</f>
        <v>10295</v>
      </c>
      <c r="U1099" s="43">
        <f t="shared" si="401"/>
        <v>1083.2199999999993</v>
      </c>
      <c r="V1099" s="38">
        <f t="shared" si="402"/>
        <v>0.10521806702282666</v>
      </c>
      <c r="W1099" s="43">
        <f>S1099-S1098</f>
        <v>0</v>
      </c>
      <c r="X1099" s="38">
        <f>S1099/S1098-1</f>
        <v>0</v>
      </c>
      <c r="Z1099" s="37">
        <v>45395</v>
      </c>
      <c r="AA1099" s="3">
        <f t="shared" si="397"/>
        <v>130037.71</v>
      </c>
      <c r="AB1099" s="112">
        <f t="shared" si="405"/>
        <v>100026.73999999999</v>
      </c>
      <c r="AC1099" s="112">
        <f t="shared" si="410"/>
        <v>30010.970000000008</v>
      </c>
      <c r="AD1099" s="113">
        <f t="shared" si="406"/>
        <v>0.30002947211915543</v>
      </c>
      <c r="AE1099" s="117">
        <f t="shared" si="403"/>
        <v>-1249.8699999999881</v>
      </c>
      <c r="AF1099" s="113">
        <f>(AA1099-134)/AA1098-1</f>
        <v>-9.5298199256168559E-3</v>
      </c>
    </row>
    <row r="1100" spans="1:32" x14ac:dyDescent="0.45">
      <c r="A1100" s="37">
        <v>45398</v>
      </c>
      <c r="B1100" s="41">
        <v>83887.3</v>
      </c>
      <c r="C1100" s="3">
        <f t="shared" si="387"/>
        <v>59819.15</v>
      </c>
      <c r="D1100" s="3">
        <f t="shared" si="388"/>
        <v>58694.74</v>
      </c>
      <c r="E1100" s="3">
        <f t="shared" si="407"/>
        <v>25192.560000000005</v>
      </c>
      <c r="F1100" s="38">
        <f t="shared" si="409"/>
        <v>0.42921324806958872</v>
      </c>
      <c r="G1100" s="41">
        <f>B1100-B1099</f>
        <v>-6.2700000000040745</v>
      </c>
      <c r="H1100" s="38">
        <f>(B1100)/B1099-1</f>
        <v>-7.4737551399972624E-5</v>
      </c>
      <c r="J1100" s="37">
        <v>45398</v>
      </c>
      <c r="K1100" s="41">
        <v>34690.21</v>
      </c>
      <c r="L1100" s="58">
        <v>31037</v>
      </c>
      <c r="M1100" s="43">
        <f t="shared" si="404"/>
        <v>3653.2099999999991</v>
      </c>
      <c r="N1100" s="38">
        <f t="shared" si="408"/>
        <v>0.11770499726133332</v>
      </c>
      <c r="O1100" s="43">
        <f t="shared" si="399"/>
        <v>-75.709999999999127</v>
      </c>
      <c r="P1100" s="38">
        <f t="shared" si="400"/>
        <v>-2.1777073639932532E-3</v>
      </c>
      <c r="R1100" s="37">
        <v>45398</v>
      </c>
      <c r="S1100" s="41">
        <v>11229.07</v>
      </c>
      <c r="T1100" s="3">
        <f>T1099</f>
        <v>10295</v>
      </c>
      <c r="U1100" s="43">
        <f t="shared" si="401"/>
        <v>934.06999999999971</v>
      </c>
      <c r="V1100" s="38">
        <f t="shared" si="402"/>
        <v>9.07304516755707E-2</v>
      </c>
      <c r="W1100" s="43">
        <f>S1100-S1099</f>
        <v>-149.14999999999964</v>
      </c>
      <c r="X1100" s="38">
        <f>S1100/S1099-1</f>
        <v>-1.3108377232994184E-2</v>
      </c>
      <c r="Z1100" s="37">
        <v>45398</v>
      </c>
      <c r="AA1100" s="3">
        <f t="shared" si="397"/>
        <v>129806.58000000002</v>
      </c>
      <c r="AB1100" s="43">
        <f t="shared" si="405"/>
        <v>100026.73999999999</v>
      </c>
      <c r="AC1100" s="43">
        <f t="shared" si="410"/>
        <v>29779.840000000004</v>
      </c>
      <c r="AD1100" s="38">
        <f t="shared" si="406"/>
        <v>0.29771878999555557</v>
      </c>
      <c r="AE1100" s="41">
        <f t="shared" si="403"/>
        <v>-231.13000000000284</v>
      </c>
      <c r="AF1100" s="38">
        <f>(AA1100)/AA1099-1</f>
        <v>-1.7774074920267058E-3</v>
      </c>
    </row>
    <row r="1101" spans="1:32" x14ac:dyDescent="0.45">
      <c r="A1101" s="37">
        <v>45399</v>
      </c>
      <c r="B1101" s="41">
        <v>83097.45</v>
      </c>
      <c r="C1101" s="3">
        <f t="shared" si="387"/>
        <v>59819.15</v>
      </c>
      <c r="D1101" s="3">
        <f t="shared" si="388"/>
        <v>58694.74</v>
      </c>
      <c r="E1101" s="3">
        <f t="shared" si="407"/>
        <v>24402.71</v>
      </c>
      <c r="F1101" s="38">
        <f t="shared" si="409"/>
        <v>0.41575633523549138</v>
      </c>
      <c r="G1101" s="41">
        <f>B1101-B1100</f>
        <v>-789.85000000000582</v>
      </c>
      <c r="H1101" s="38">
        <f>(B1101)/B1100-1</f>
        <v>-9.4156087989482051E-3</v>
      </c>
      <c r="J1101" s="37">
        <v>45399</v>
      </c>
      <c r="K1101" s="41">
        <v>34673.14</v>
      </c>
      <c r="L1101" s="58">
        <v>31037</v>
      </c>
      <c r="M1101" s="43">
        <f t="shared" si="404"/>
        <v>3636.1399999999994</v>
      </c>
      <c r="N1101" s="38">
        <f t="shared" si="408"/>
        <v>0.11715500853819627</v>
      </c>
      <c r="O1101" s="43">
        <f t="shared" si="399"/>
        <v>-17.069999999999709</v>
      </c>
      <c r="P1101" s="38">
        <f t="shared" si="400"/>
        <v>-4.9206966461146084E-4</v>
      </c>
      <c r="R1101" s="37">
        <v>45399</v>
      </c>
      <c r="S1101" s="41">
        <v>11052.48</v>
      </c>
      <c r="T1101" s="3">
        <f>T1100</f>
        <v>10295</v>
      </c>
      <c r="U1101" s="43">
        <f t="shared" si="401"/>
        <v>757.47999999999956</v>
      </c>
      <c r="V1101" s="38">
        <f t="shared" si="402"/>
        <v>7.3577464788732394E-2</v>
      </c>
      <c r="W1101" s="43">
        <f>S1101-S1100</f>
        <v>-176.59000000000015</v>
      </c>
      <c r="X1101" s="38">
        <f>S1101/S1100-1</f>
        <v>-1.5726146510797401E-2</v>
      </c>
      <c r="Z1101" s="37">
        <v>45399</v>
      </c>
      <c r="AA1101" s="3">
        <f t="shared" si="397"/>
        <v>128823.06999999999</v>
      </c>
      <c r="AB1101" s="43">
        <f t="shared" si="405"/>
        <v>100026.73999999999</v>
      </c>
      <c r="AC1101" s="43">
        <f t="shared" si="410"/>
        <v>28796.329999999998</v>
      </c>
      <c r="AD1101" s="38">
        <f t="shared" si="406"/>
        <v>0.28788631919824637</v>
      </c>
      <c r="AE1101" s="41">
        <f t="shared" si="403"/>
        <v>-983.51000000000568</v>
      </c>
      <c r="AF1101" s="38">
        <f>(AA1101)/AA1100-1</f>
        <v>-7.5767345538263475E-3</v>
      </c>
    </row>
    <row r="1102" spans="1:32" x14ac:dyDescent="0.45">
      <c r="A1102" s="37">
        <v>45400</v>
      </c>
      <c r="B1102" s="41">
        <v>82886.429999999993</v>
      </c>
      <c r="C1102" s="3">
        <f t="shared" si="387"/>
        <v>59819.15</v>
      </c>
      <c r="D1102" s="3">
        <f t="shared" si="388"/>
        <v>58694.74</v>
      </c>
      <c r="E1102" s="3">
        <f t="shared" si="407"/>
        <v>24191.689999999995</v>
      </c>
      <c r="F1102" s="38">
        <f t="shared" si="409"/>
        <v>0.41216112380768699</v>
      </c>
      <c r="G1102" s="41">
        <f>B1102-B1101</f>
        <v>-211.02000000000407</v>
      </c>
      <c r="H1102" s="38">
        <f>(B1102)/B1101-1</f>
        <v>-2.5394281051945855E-3</v>
      </c>
      <c r="J1102" s="37">
        <v>45400</v>
      </c>
      <c r="K1102" s="41">
        <v>34641.040000000001</v>
      </c>
      <c r="L1102" s="58">
        <v>31037</v>
      </c>
      <c r="M1102" s="43">
        <f t="shared" si="404"/>
        <v>3604.0400000000009</v>
      </c>
      <c r="N1102" s="38">
        <f t="shared" si="408"/>
        <v>0.11612075909398456</v>
      </c>
      <c r="O1102" s="43">
        <f t="shared" si="399"/>
        <v>-32.099999999998545</v>
      </c>
      <c r="P1102" s="38">
        <f t="shared" si="400"/>
        <v>-9.2578866523185255E-4</v>
      </c>
      <c r="R1102" s="37">
        <v>45400</v>
      </c>
      <c r="S1102" s="41">
        <v>10986.9</v>
      </c>
      <c r="T1102" s="3">
        <f>T1101</f>
        <v>10295</v>
      </c>
      <c r="U1102" s="43">
        <f t="shared" si="401"/>
        <v>691.89999999999964</v>
      </c>
      <c r="V1102" s="38">
        <f t="shared" si="402"/>
        <v>6.7207382224380829E-2</v>
      </c>
      <c r="W1102" s="43">
        <f>S1102-S1101</f>
        <v>-65.579999999999927</v>
      </c>
      <c r="X1102" s="38">
        <f>S1102/S1101-1</f>
        <v>-5.9335099452791917E-3</v>
      </c>
      <c r="Z1102" s="37">
        <v>45400</v>
      </c>
      <c r="AA1102" s="3">
        <f t="shared" si="397"/>
        <v>128514.37</v>
      </c>
      <c r="AB1102" s="43">
        <f t="shared" si="405"/>
        <v>100026.73999999999</v>
      </c>
      <c r="AC1102" s="43">
        <f t="shared" si="410"/>
        <v>28487.629999999997</v>
      </c>
      <c r="AD1102" s="38">
        <f t="shared" si="406"/>
        <v>0.28480014444137636</v>
      </c>
      <c r="AE1102" s="41">
        <f t="shared" si="403"/>
        <v>-308.70000000000255</v>
      </c>
      <c r="AF1102" s="38">
        <f>(AA1102)/AA1101-1</f>
        <v>-2.3963099156074641E-3</v>
      </c>
    </row>
    <row r="1103" spans="1:32" x14ac:dyDescent="0.45">
      <c r="A1103" s="37">
        <v>45401</v>
      </c>
      <c r="B1103" s="41">
        <v>82151.61</v>
      </c>
      <c r="C1103" s="3">
        <f t="shared" si="387"/>
        <v>59819.15</v>
      </c>
      <c r="D1103" s="3">
        <f t="shared" si="388"/>
        <v>58694.74</v>
      </c>
      <c r="E1103" s="3">
        <f t="shared" si="407"/>
        <v>23456.870000000003</v>
      </c>
      <c r="F1103" s="38">
        <f t="shared" si="409"/>
        <v>0.39964177369215714</v>
      </c>
      <c r="G1103" s="41">
        <f>B1103-B1102</f>
        <v>-734.81999999999243</v>
      </c>
      <c r="H1103" s="38">
        <f>(B1103)/B1102-1</f>
        <v>-8.8653836339674941E-3</v>
      </c>
      <c r="J1103" s="37">
        <v>45401</v>
      </c>
      <c r="K1103" s="41">
        <v>34654.400000000001</v>
      </c>
      <c r="L1103" s="58">
        <v>31037</v>
      </c>
      <c r="M1103" s="43">
        <f t="shared" si="404"/>
        <v>3617.4000000000015</v>
      </c>
      <c r="N1103" s="38">
        <f t="shared" si="408"/>
        <v>0.11655121306827332</v>
      </c>
      <c r="O1103" s="43">
        <f t="shared" si="399"/>
        <v>13.360000000000582</v>
      </c>
      <c r="P1103" s="38">
        <f t="shared" si="400"/>
        <v>3.8566971430431529E-4</v>
      </c>
      <c r="R1103" s="37">
        <v>45401</v>
      </c>
      <c r="S1103" s="41">
        <v>11139.9</v>
      </c>
      <c r="T1103" s="110">
        <f>T1102+153</f>
        <v>10448</v>
      </c>
      <c r="U1103" s="108">
        <f t="shared" si="401"/>
        <v>691.89999999999964</v>
      </c>
      <c r="V1103" s="109">
        <f t="shared" si="402"/>
        <v>6.6223200612557376E-2</v>
      </c>
      <c r="W1103" s="108">
        <f>(S1103-153)-S1102</f>
        <v>0</v>
      </c>
      <c r="X1103" s="109">
        <f>(S1103-153)/S1102-1</f>
        <v>0</v>
      </c>
      <c r="Z1103" s="37">
        <v>45401</v>
      </c>
      <c r="AA1103" s="3">
        <f t="shared" si="397"/>
        <v>127945.91</v>
      </c>
      <c r="AB1103" s="108">
        <f t="shared" si="405"/>
        <v>100179.73999999999</v>
      </c>
      <c r="AC1103" s="108">
        <f t="shared" si="410"/>
        <v>27766.170000000006</v>
      </c>
      <c r="AD1103" s="109">
        <f t="shared" si="406"/>
        <v>0.27716352627786822</v>
      </c>
      <c r="AE1103" s="116">
        <f t="shared" si="403"/>
        <v>-721.45999999999185</v>
      </c>
      <c r="AF1103" s="109">
        <f>(AA1103-153)/AA1102-1</f>
        <v>-5.6138469184418005E-3</v>
      </c>
    </row>
    <row r="1104" spans="1:32" x14ac:dyDescent="0.45">
      <c r="A1104" s="37">
        <v>45404</v>
      </c>
      <c r="B1104" s="41">
        <v>82726.95</v>
      </c>
      <c r="C1104" s="111">
        <f>C1103+134</f>
        <v>59953.15</v>
      </c>
      <c r="D1104" s="111">
        <f>D1103+134</f>
        <v>58828.74</v>
      </c>
      <c r="E1104" s="3">
        <f t="shared" si="407"/>
        <v>23898.21</v>
      </c>
      <c r="F1104" s="38">
        <f t="shared" si="409"/>
        <v>0.40623358582896718</v>
      </c>
      <c r="G1104" s="41">
        <f>B1104-B1103-134</f>
        <v>441.33999999999651</v>
      </c>
      <c r="H1104" s="113">
        <f>(B1104-134)/B1103-1</f>
        <v>5.3722623330205721E-3</v>
      </c>
      <c r="J1104" s="37">
        <v>45404</v>
      </c>
      <c r="K1104" s="41">
        <v>34726.58</v>
      </c>
      <c r="L1104" s="58">
        <v>31037</v>
      </c>
      <c r="M1104" s="43">
        <f t="shared" si="404"/>
        <v>3689.5800000000017</v>
      </c>
      <c r="N1104" s="38">
        <f t="shared" si="408"/>
        <v>0.1188768244353513</v>
      </c>
      <c r="O1104" s="43">
        <f t="shared" si="399"/>
        <v>72.180000000000291</v>
      </c>
      <c r="P1104" s="38">
        <f t="shared" si="400"/>
        <v>2.0828523939240284E-3</v>
      </c>
      <c r="R1104" s="37">
        <v>45404</v>
      </c>
      <c r="S1104" s="41">
        <v>10970.55</v>
      </c>
      <c r="T1104" s="3">
        <f>T1103</f>
        <v>10448</v>
      </c>
      <c r="U1104" s="43">
        <f t="shared" si="401"/>
        <v>522.54999999999927</v>
      </c>
      <c r="V1104" s="38">
        <f t="shared" si="402"/>
        <v>5.0014356814701344E-2</v>
      </c>
      <c r="W1104" s="43">
        <f>S1104-S1103</f>
        <v>-169.35000000000036</v>
      </c>
      <c r="X1104" s="38">
        <f>S1104/S1103-1</f>
        <v>-1.5202111329545187E-2</v>
      </c>
      <c r="Z1104" s="37">
        <v>45404</v>
      </c>
      <c r="AA1104" s="3">
        <f t="shared" si="397"/>
        <v>128424.08</v>
      </c>
      <c r="AB1104" s="112">
        <f t="shared" si="405"/>
        <v>100313.73999999999</v>
      </c>
      <c r="AC1104" s="112">
        <f t="shared" si="410"/>
        <v>28110.34</v>
      </c>
      <c r="AD1104" s="113">
        <f t="shared" si="406"/>
        <v>0.28022422451799733</v>
      </c>
      <c r="AE1104" s="117">
        <f t="shared" si="403"/>
        <v>344.16999999999643</v>
      </c>
      <c r="AF1104" s="113">
        <f>(AA1104-134)/AA1103-1</f>
        <v>2.6899648453007075E-3</v>
      </c>
    </row>
    <row r="1105" spans="1:32" x14ac:dyDescent="0.45">
      <c r="A1105" s="37">
        <v>45405</v>
      </c>
      <c r="B1105" s="41">
        <v>83521.14</v>
      </c>
      <c r="C1105" s="3">
        <f t="shared" si="387"/>
        <v>59953.15</v>
      </c>
      <c r="D1105" s="3">
        <f t="shared" si="388"/>
        <v>58828.74</v>
      </c>
      <c r="E1105" s="3">
        <f t="shared" si="407"/>
        <v>24692.400000000001</v>
      </c>
      <c r="F1105" s="38">
        <f t="shared" si="409"/>
        <v>0.41973361999594072</v>
      </c>
      <c r="G1105" s="41">
        <f>B1105-B1104</f>
        <v>794.19000000000233</v>
      </c>
      <c r="H1105" s="38">
        <f>(B1105)/B1104-1</f>
        <v>9.6001363521802663E-3</v>
      </c>
      <c r="J1105" s="37">
        <v>45405</v>
      </c>
      <c r="K1105" s="41">
        <v>34866.120000000003</v>
      </c>
      <c r="L1105" s="58">
        <v>31037</v>
      </c>
      <c r="M1105" s="43">
        <f t="shared" si="404"/>
        <v>3829.1200000000026</v>
      </c>
      <c r="N1105" s="38">
        <f t="shared" si="408"/>
        <v>0.1233727486548315</v>
      </c>
      <c r="O1105" s="43">
        <f t="shared" si="399"/>
        <v>139.54000000000087</v>
      </c>
      <c r="P1105" s="38">
        <f t="shared" si="400"/>
        <v>4.0182476938415146E-3</v>
      </c>
      <c r="R1105" s="37">
        <v>45405</v>
      </c>
      <c r="S1105" s="41">
        <v>11100.91</v>
      </c>
      <c r="T1105" s="3">
        <f>T1104</f>
        <v>10448</v>
      </c>
      <c r="U1105" s="43">
        <f t="shared" si="401"/>
        <v>652.90999999999985</v>
      </c>
      <c r="V1105" s="38">
        <f t="shared" si="402"/>
        <v>6.2491385911179087E-2</v>
      </c>
      <c r="W1105" s="43">
        <f>S1105-S1104</f>
        <v>130.36000000000058</v>
      </c>
      <c r="X1105" s="38">
        <f>S1105/S1104-1</f>
        <v>1.188272237946153E-2</v>
      </c>
      <c r="Z1105" s="37">
        <v>45405</v>
      </c>
      <c r="AA1105" s="3">
        <f t="shared" si="397"/>
        <v>129488.17000000001</v>
      </c>
      <c r="AB1105" s="43">
        <f t="shared" si="405"/>
        <v>100313.73999999999</v>
      </c>
      <c r="AC1105" s="43">
        <f t="shared" si="410"/>
        <v>29174.430000000004</v>
      </c>
      <c r="AD1105" s="38">
        <f t="shared" si="406"/>
        <v>0.29083184417209473</v>
      </c>
      <c r="AE1105" s="41">
        <f t="shared" si="403"/>
        <v>1064.0900000000038</v>
      </c>
      <c r="AF1105" s="38">
        <f>(AA1105)/AA1104-1</f>
        <v>8.2857513949097239E-3</v>
      </c>
    </row>
    <row r="1106" spans="1:32" x14ac:dyDescent="0.45">
      <c r="A1106" s="37">
        <v>45406</v>
      </c>
      <c r="B1106" s="41">
        <v>83763.199999999997</v>
      </c>
      <c r="C1106" s="3">
        <f t="shared" si="387"/>
        <v>59953.15</v>
      </c>
      <c r="D1106" s="3">
        <f t="shared" si="388"/>
        <v>58828.74</v>
      </c>
      <c r="E1106" s="3">
        <f t="shared" si="407"/>
        <v>24934.46</v>
      </c>
      <c r="F1106" s="38">
        <f t="shared" si="409"/>
        <v>0.42384827551975457</v>
      </c>
      <c r="G1106" s="41">
        <f>B1106-B1105</f>
        <v>242.05999999999767</v>
      </c>
      <c r="H1106" s="38">
        <f>(B1106)/B1105-1</f>
        <v>2.8981884107424083E-3</v>
      </c>
      <c r="J1106" s="37">
        <v>45406</v>
      </c>
      <c r="K1106" s="41">
        <v>34791.15</v>
      </c>
      <c r="L1106" s="58">
        <v>31037</v>
      </c>
      <c r="M1106" s="43">
        <f t="shared" si="404"/>
        <v>3754.1500000000015</v>
      </c>
      <c r="N1106" s="38">
        <f t="shared" si="408"/>
        <v>0.12095724457905077</v>
      </c>
      <c r="O1106" s="43">
        <f t="shared" si="399"/>
        <v>-74.970000000001164</v>
      </c>
      <c r="P1106" s="38">
        <f t="shared" si="400"/>
        <v>-2.1502249174844001E-3</v>
      </c>
      <c r="R1106" s="37">
        <v>45406</v>
      </c>
      <c r="S1106" s="41">
        <v>11169.45</v>
      </c>
      <c r="T1106" s="3">
        <f>T1105</f>
        <v>10448</v>
      </c>
      <c r="U1106" s="43">
        <f t="shared" si="401"/>
        <v>721.45000000000073</v>
      </c>
      <c r="V1106" s="38">
        <f t="shared" si="402"/>
        <v>6.9051493108728934E-2</v>
      </c>
      <c r="W1106" s="43">
        <f>S1106-S1105</f>
        <v>68.540000000000873</v>
      </c>
      <c r="X1106" s="38">
        <f>S1106/S1105-1</f>
        <v>6.1742685959980115E-3</v>
      </c>
      <c r="Z1106" s="37">
        <v>45406</v>
      </c>
      <c r="AA1106" s="3">
        <f t="shared" si="397"/>
        <v>129723.8</v>
      </c>
      <c r="AB1106" s="43">
        <f t="shared" si="405"/>
        <v>100313.73999999999</v>
      </c>
      <c r="AC1106" s="43">
        <f t="shared" si="410"/>
        <v>29410.06</v>
      </c>
      <c r="AD1106" s="38">
        <f t="shared" si="406"/>
        <v>0.29318077463765202</v>
      </c>
      <c r="AE1106" s="41">
        <f t="shared" si="403"/>
        <v>235.62999999999738</v>
      </c>
      <c r="AF1106" s="38">
        <f>(AA1106)/AA1105-1</f>
        <v>1.8197029118567354E-3</v>
      </c>
    </row>
    <row r="1107" spans="1:32" x14ac:dyDescent="0.45">
      <c r="A1107" s="37">
        <v>45407</v>
      </c>
      <c r="B1107" s="41">
        <v>83156.95</v>
      </c>
      <c r="C1107" s="3">
        <f t="shared" si="387"/>
        <v>59953.15</v>
      </c>
      <c r="D1107" s="3">
        <f t="shared" si="388"/>
        <v>58828.74</v>
      </c>
      <c r="E1107" s="3">
        <f t="shared" si="407"/>
        <v>24328.21</v>
      </c>
      <c r="F1107" s="38">
        <f t="shared" si="409"/>
        <v>0.41354293836651945</v>
      </c>
      <c r="G1107" s="41">
        <f>B1107-B1106</f>
        <v>-606.25</v>
      </c>
      <c r="H1107" s="38">
        <f>(B1107)/B1106-1</f>
        <v>-7.2376652276895381E-3</v>
      </c>
      <c r="J1107" s="37">
        <v>45407</v>
      </c>
      <c r="K1107" s="41">
        <v>34703.94</v>
      </c>
      <c r="L1107" s="58">
        <v>31037</v>
      </c>
      <c r="M1107" s="43">
        <f t="shared" si="404"/>
        <v>3666.9400000000023</v>
      </c>
      <c r="N1107" s="38">
        <f t="shared" si="408"/>
        <v>0.11814737249089813</v>
      </c>
      <c r="O1107" s="43">
        <f t="shared" si="399"/>
        <v>-87.209999999999127</v>
      </c>
      <c r="P1107" s="38">
        <f t="shared" si="400"/>
        <v>-2.5066719553679118E-3</v>
      </c>
      <c r="R1107" s="37">
        <v>45407</v>
      </c>
      <c r="S1107" s="41">
        <v>11078.15</v>
      </c>
      <c r="T1107" s="3">
        <f>T1106</f>
        <v>10448</v>
      </c>
      <c r="U1107" s="43">
        <f t="shared" si="401"/>
        <v>630.14999999999964</v>
      </c>
      <c r="V1107" s="38">
        <f t="shared" si="402"/>
        <v>6.0312978560490116E-2</v>
      </c>
      <c r="W1107" s="43">
        <f>S1107-S1106</f>
        <v>-91.300000000001091</v>
      </c>
      <c r="X1107" s="38">
        <f>S1107/S1106-1</f>
        <v>-8.1740819825507627E-3</v>
      </c>
      <c r="Z1107" s="37">
        <v>45407</v>
      </c>
      <c r="AA1107" s="3">
        <f t="shared" si="397"/>
        <v>128939.04</v>
      </c>
      <c r="AB1107" s="43">
        <f t="shared" si="405"/>
        <v>100313.73999999999</v>
      </c>
      <c r="AC1107" s="43">
        <f t="shared" si="410"/>
        <v>28625.300000000003</v>
      </c>
      <c r="AD1107" s="38">
        <f t="shared" si="406"/>
        <v>0.28535771869337156</v>
      </c>
      <c r="AE1107" s="41">
        <f t="shared" si="403"/>
        <v>-784.76000000000022</v>
      </c>
      <c r="AF1107" s="38">
        <f>(AA1107)/AA1106-1</f>
        <v>-6.0494681777747417E-3</v>
      </c>
    </row>
    <row r="1108" spans="1:32" x14ac:dyDescent="0.45">
      <c r="A1108" s="37">
        <v>45408</v>
      </c>
      <c r="B1108" s="41">
        <v>84018.65</v>
      </c>
      <c r="C1108" s="3">
        <f t="shared" si="387"/>
        <v>59953.15</v>
      </c>
      <c r="D1108" s="3">
        <f t="shared" si="388"/>
        <v>58828.74</v>
      </c>
      <c r="E1108" s="3">
        <f t="shared" si="407"/>
        <v>25189.909999999996</v>
      </c>
      <c r="F1108" s="38">
        <f t="shared" si="409"/>
        <v>0.42819054088188868</v>
      </c>
      <c r="G1108" s="41">
        <f>B1108-B1107</f>
        <v>861.69999999999709</v>
      </c>
      <c r="H1108" s="38">
        <f>(B1108)/B1107-1</f>
        <v>1.0362332913845362E-2</v>
      </c>
      <c r="J1108" s="37">
        <v>45408</v>
      </c>
      <c r="K1108" s="41">
        <v>34854.239999999998</v>
      </c>
      <c r="L1108" s="58">
        <v>31037</v>
      </c>
      <c r="M1108" s="43">
        <f t="shared" si="404"/>
        <v>3817.239999999998</v>
      </c>
      <c r="N1108" s="38">
        <f t="shared" si="408"/>
        <v>0.12298997970164627</v>
      </c>
      <c r="O1108" s="43">
        <f t="shared" si="399"/>
        <v>150.29999999999563</v>
      </c>
      <c r="P1108" s="38">
        <f t="shared" si="400"/>
        <v>4.3309203508303806E-3</v>
      </c>
      <c r="R1108" s="37">
        <v>45408</v>
      </c>
      <c r="S1108" s="41">
        <v>11416.88</v>
      </c>
      <c r="T1108" s="110">
        <f>T1107+153</f>
        <v>10601</v>
      </c>
      <c r="U1108" s="108">
        <f t="shared" si="401"/>
        <v>815.8799999999992</v>
      </c>
      <c r="V1108" s="109">
        <f t="shared" si="402"/>
        <v>7.696255070276381E-2</v>
      </c>
      <c r="W1108" s="108">
        <f>(S1108-153)-S1107</f>
        <v>185.72999999999956</v>
      </c>
      <c r="X1108" s="109">
        <f>(S1108-153)/S1107-1</f>
        <v>1.6765434661924594E-2</v>
      </c>
      <c r="Z1108" s="37">
        <v>45408</v>
      </c>
      <c r="AA1108" s="3">
        <f t="shared" si="397"/>
        <v>130289.76999999999</v>
      </c>
      <c r="AB1108" s="108">
        <f t="shared" si="405"/>
        <v>100466.73999999999</v>
      </c>
      <c r="AC1108" s="108">
        <f t="shared" si="410"/>
        <v>29823.029999999992</v>
      </c>
      <c r="AD1108" s="109">
        <f t="shared" si="406"/>
        <v>0.29684480654990897</v>
      </c>
      <c r="AE1108" s="116">
        <f t="shared" si="403"/>
        <v>1197.7299999999923</v>
      </c>
      <c r="AF1108" s="109">
        <f>(AA1108-153)/AA1107-1</f>
        <v>9.2891183306467173E-3</v>
      </c>
    </row>
    <row r="1109" spans="1:32" x14ac:dyDescent="0.45">
      <c r="A1109" s="37">
        <v>45411</v>
      </c>
      <c r="B1109" s="41">
        <v>84431.01</v>
      </c>
      <c r="C1109" s="111">
        <f>C1108+134</f>
        <v>60087.15</v>
      </c>
      <c r="D1109" s="111">
        <f>D1108+134</f>
        <v>58962.74</v>
      </c>
      <c r="E1109" s="3">
        <f t="shared" si="407"/>
        <v>25468.269999999997</v>
      </c>
      <c r="F1109" s="38">
        <f t="shared" si="409"/>
        <v>0.43193837328455231</v>
      </c>
      <c r="G1109" s="41">
        <f>B1109-B1108-134</f>
        <v>278.36000000000058</v>
      </c>
      <c r="H1109" s="113">
        <f>(B1109-134)/B1108-1</f>
        <v>3.3130739425115685E-3</v>
      </c>
      <c r="J1109" s="37">
        <v>45411</v>
      </c>
      <c r="K1109" s="41">
        <v>34957.97</v>
      </c>
      <c r="L1109" s="58">
        <v>31037</v>
      </c>
      <c r="M1109" s="43">
        <f t="shared" si="404"/>
        <v>3920.9700000000012</v>
      </c>
      <c r="N1109" s="38">
        <f t="shared" si="408"/>
        <v>0.12633211972806646</v>
      </c>
      <c r="O1109" s="43">
        <f t="shared" si="399"/>
        <v>103.7300000000032</v>
      </c>
      <c r="P1109" s="38">
        <f t="shared" si="400"/>
        <v>2.9761085021506872E-3</v>
      </c>
      <c r="R1109" s="37">
        <v>45411</v>
      </c>
      <c r="S1109" s="41">
        <v>11453.35</v>
      </c>
      <c r="T1109" s="3">
        <f>T1108</f>
        <v>10601</v>
      </c>
      <c r="U1109" s="43">
        <f t="shared" si="401"/>
        <v>852.35000000000036</v>
      </c>
      <c r="V1109" s="38">
        <f t="shared" si="402"/>
        <v>8.040279218941615E-2</v>
      </c>
      <c r="W1109" s="43">
        <f>S1109-S1108</f>
        <v>36.470000000001164</v>
      </c>
      <c r="X1109" s="38">
        <f>S1109/S1108-1</f>
        <v>3.1943928638997754E-3</v>
      </c>
      <c r="Z1109" s="37">
        <v>45411</v>
      </c>
      <c r="AA1109" s="3">
        <f t="shared" si="397"/>
        <v>130842.33</v>
      </c>
      <c r="AB1109" s="112">
        <f t="shared" si="405"/>
        <v>100600.73999999999</v>
      </c>
      <c r="AC1109" s="112">
        <f t="shared" si="410"/>
        <v>30241.589999999997</v>
      </c>
      <c r="AD1109" s="113">
        <f t="shared" si="406"/>
        <v>0.30061001539352517</v>
      </c>
      <c r="AE1109" s="117">
        <f t="shared" si="403"/>
        <v>418.56000000000495</v>
      </c>
      <c r="AF1109" s="113">
        <f>(AA1109-134)/AA1108-1</f>
        <v>3.2125315748121608E-3</v>
      </c>
    </row>
    <row r="1110" spans="1:32" x14ac:dyDescent="0.45">
      <c r="A1110" s="37">
        <v>45412</v>
      </c>
      <c r="B1110" s="41">
        <v>83675.820000000007</v>
      </c>
      <c r="C1110" s="3">
        <f t="shared" si="387"/>
        <v>60087.15</v>
      </c>
      <c r="D1110" s="3">
        <f t="shared" si="388"/>
        <v>58962.74</v>
      </c>
      <c r="E1110" s="3">
        <f t="shared" si="407"/>
        <v>24713.080000000009</v>
      </c>
      <c r="F1110" s="38">
        <f t="shared" si="409"/>
        <v>0.41913045424958217</v>
      </c>
      <c r="G1110" s="41">
        <f>B1110-B1109</f>
        <v>-755.18999999998778</v>
      </c>
      <c r="H1110" s="38">
        <f>(B1110)/B1109-1</f>
        <v>-8.9444624670483863E-3</v>
      </c>
      <c r="J1110" s="37">
        <v>45412</v>
      </c>
      <c r="K1110" s="41">
        <v>34700.050000000003</v>
      </c>
      <c r="L1110" s="58">
        <v>31037</v>
      </c>
      <c r="M1110" s="43">
        <f t="shared" si="404"/>
        <v>3663.0500000000029</v>
      </c>
      <c r="N1110" s="38">
        <f t="shared" si="408"/>
        <v>0.11802203821245616</v>
      </c>
      <c r="O1110" s="43">
        <f t="shared" si="399"/>
        <v>-257.91999999999825</v>
      </c>
      <c r="P1110" s="38">
        <f t="shared" si="400"/>
        <v>-7.3780027844865259E-3</v>
      </c>
      <c r="R1110" s="37">
        <v>45412</v>
      </c>
      <c r="S1110" s="41">
        <v>11319.23</v>
      </c>
      <c r="T1110" s="3">
        <f>T1109</f>
        <v>10601</v>
      </c>
      <c r="U1110" s="43">
        <f t="shared" si="401"/>
        <v>718.22999999999956</v>
      </c>
      <c r="V1110" s="38">
        <f t="shared" si="402"/>
        <v>6.7751155551363018E-2</v>
      </c>
      <c r="W1110" s="43">
        <f>S1110-S1109</f>
        <v>-134.1200000000008</v>
      </c>
      <c r="X1110" s="38">
        <f>S1110/S1109-1</f>
        <v>-1.1710111015554525E-2</v>
      </c>
      <c r="Z1110" s="37">
        <v>45412</v>
      </c>
      <c r="AA1110" s="3">
        <f t="shared" si="397"/>
        <v>129695.1</v>
      </c>
      <c r="AB1110" s="43">
        <f t="shared" si="405"/>
        <v>100600.73999999999</v>
      </c>
      <c r="AC1110" s="43">
        <f t="shared" si="410"/>
        <v>29094.360000000011</v>
      </c>
      <c r="AD1110" s="38">
        <f t="shared" si="406"/>
        <v>0.28920622253872108</v>
      </c>
      <c r="AE1110" s="41">
        <f t="shared" si="403"/>
        <v>-1147.2299999999868</v>
      </c>
      <c r="AF1110" s="38">
        <f>(AA1110)/AA1109-1</f>
        <v>-8.7680340146800706E-3</v>
      </c>
    </row>
    <row r="1111" spans="1:32" x14ac:dyDescent="0.45">
      <c r="A1111" s="37">
        <v>45413</v>
      </c>
      <c r="B1111" s="41">
        <v>83751.09</v>
      </c>
      <c r="C1111" s="3">
        <f t="shared" si="387"/>
        <v>60087.15</v>
      </c>
      <c r="D1111" s="3">
        <f t="shared" si="388"/>
        <v>58962.74</v>
      </c>
      <c r="E1111" s="3">
        <f t="shared" si="407"/>
        <v>24788.35</v>
      </c>
      <c r="F1111" s="38">
        <f t="shared" si="409"/>
        <v>0.42040702314716039</v>
      </c>
      <c r="G1111" s="41">
        <f>B1111-B1110</f>
        <v>75.269999999989523</v>
      </c>
      <c r="H1111" s="38">
        <f>(B1111)/B1110-1</f>
        <v>8.9954302210593085E-4</v>
      </c>
      <c r="J1111" s="37">
        <v>45413</v>
      </c>
      <c r="K1111" s="41">
        <v>34838.839999999997</v>
      </c>
      <c r="L1111" s="58">
        <v>31037</v>
      </c>
      <c r="M1111" s="43">
        <f t="shared" si="404"/>
        <v>3801.8399999999965</v>
      </c>
      <c r="N1111" s="38">
        <f t="shared" si="408"/>
        <v>0.12249379772529556</v>
      </c>
      <c r="O1111" s="43">
        <f t="shared" si="399"/>
        <v>138.7899999999936</v>
      </c>
      <c r="P1111" s="38">
        <f t="shared" si="400"/>
        <v>3.9997060522964922E-3</v>
      </c>
      <c r="R1111" s="37">
        <v>45413</v>
      </c>
      <c r="S1111" s="41">
        <v>11308.37</v>
      </c>
      <c r="T1111" s="3">
        <f>T1110</f>
        <v>10601</v>
      </c>
      <c r="U1111" s="43">
        <f t="shared" si="401"/>
        <v>707.3700000000008</v>
      </c>
      <c r="V1111" s="38">
        <f t="shared" si="402"/>
        <v>6.6726723893972384E-2</v>
      </c>
      <c r="W1111" s="43">
        <f>S1111-S1110</f>
        <v>-10.859999999998763</v>
      </c>
      <c r="X1111" s="38">
        <f>S1111/S1110-1</f>
        <v>-9.5942921912517409E-4</v>
      </c>
      <c r="Z1111" s="37">
        <v>45413</v>
      </c>
      <c r="AA1111" s="3">
        <f t="shared" si="397"/>
        <v>129898.29999999999</v>
      </c>
      <c r="AB1111" s="43">
        <f t="shared" si="405"/>
        <v>100600.73999999999</v>
      </c>
      <c r="AC1111" s="43">
        <f t="shared" si="410"/>
        <v>29297.559999999998</v>
      </c>
      <c r="AD1111" s="38">
        <f t="shared" si="406"/>
        <v>0.2912260883965665</v>
      </c>
      <c r="AE1111" s="41">
        <f t="shared" si="403"/>
        <v>203.19999999998436</v>
      </c>
      <c r="AF1111" s="38">
        <f>(AA1111)/AA1110-1</f>
        <v>1.5667515580772839E-3</v>
      </c>
    </row>
    <row r="1112" spans="1:32" x14ac:dyDescent="0.45">
      <c r="A1112" s="37">
        <v>45414</v>
      </c>
      <c r="B1112" s="41">
        <v>83751.09</v>
      </c>
      <c r="C1112" s="3">
        <f t="shared" si="387"/>
        <v>60087.15</v>
      </c>
      <c r="D1112" s="3">
        <f t="shared" si="388"/>
        <v>58962.74</v>
      </c>
      <c r="E1112" s="3">
        <f t="shared" si="407"/>
        <v>24788.35</v>
      </c>
      <c r="F1112" s="38">
        <f t="shared" si="409"/>
        <v>0.42040702314716039</v>
      </c>
      <c r="G1112" s="41">
        <f>B1112-B1111</f>
        <v>0</v>
      </c>
      <c r="H1112" s="38">
        <f>(B1112)/B1111-1</f>
        <v>0</v>
      </c>
      <c r="J1112" s="37">
        <v>45414</v>
      </c>
      <c r="K1112" s="41">
        <v>34838.839999999997</v>
      </c>
      <c r="L1112" s="58">
        <v>31037</v>
      </c>
      <c r="M1112" s="43">
        <f t="shared" si="404"/>
        <v>3801.8399999999965</v>
      </c>
      <c r="N1112" s="38">
        <f t="shared" si="408"/>
        <v>0.12249379772529556</v>
      </c>
      <c r="O1112" s="43">
        <f t="shared" si="399"/>
        <v>0</v>
      </c>
      <c r="P1112" s="38">
        <f t="shared" si="400"/>
        <v>0</v>
      </c>
      <c r="R1112" s="37">
        <v>45414</v>
      </c>
      <c r="S1112" s="41">
        <v>11308.37</v>
      </c>
      <c r="T1112" s="3">
        <f>T1111</f>
        <v>10601</v>
      </c>
      <c r="U1112" s="43">
        <f t="shared" si="401"/>
        <v>707.3700000000008</v>
      </c>
      <c r="V1112" s="38">
        <f t="shared" si="402"/>
        <v>6.6726723893972384E-2</v>
      </c>
      <c r="W1112" s="43">
        <f>S1112-S1111</f>
        <v>0</v>
      </c>
      <c r="X1112" s="38">
        <f>S1112/S1111-1</f>
        <v>0</v>
      </c>
      <c r="Z1112" s="37">
        <v>45414</v>
      </c>
      <c r="AA1112" s="3">
        <f t="shared" si="397"/>
        <v>129898.29999999999</v>
      </c>
      <c r="AB1112" s="43">
        <f t="shared" si="405"/>
        <v>100600.73999999999</v>
      </c>
      <c r="AC1112" s="43">
        <f t="shared" si="410"/>
        <v>29297.559999999998</v>
      </c>
      <c r="AD1112" s="38">
        <f t="shared" si="406"/>
        <v>0.2912260883965665</v>
      </c>
      <c r="AE1112" s="41">
        <f t="shared" si="403"/>
        <v>0</v>
      </c>
      <c r="AF1112" s="38">
        <f>(AA1112)/AA1111-1</f>
        <v>0</v>
      </c>
    </row>
    <row r="1113" spans="1:32" x14ac:dyDescent="0.45">
      <c r="A1113" s="37">
        <v>45415</v>
      </c>
      <c r="B1113" s="41">
        <v>85722.68</v>
      </c>
      <c r="C1113" s="3">
        <f t="shared" si="387"/>
        <v>60087.15</v>
      </c>
      <c r="D1113" s="3">
        <f t="shared" si="388"/>
        <v>58962.74</v>
      </c>
      <c r="E1113" s="3">
        <f t="shared" si="407"/>
        <v>26759.939999999995</v>
      </c>
      <c r="F1113" s="38">
        <f t="shared" si="409"/>
        <v>0.4538449196899601</v>
      </c>
      <c r="G1113" s="41">
        <f>B1113-B1112</f>
        <v>1971.5899999999965</v>
      </c>
      <c r="H1113" s="38">
        <f>(B1113)/B1112-1</f>
        <v>2.3541066749101391E-2</v>
      </c>
      <c r="J1113" s="37">
        <v>45415</v>
      </c>
      <c r="K1113" s="41">
        <v>35338.36</v>
      </c>
      <c r="L1113" s="58">
        <v>31037</v>
      </c>
      <c r="M1113" s="43">
        <f t="shared" si="404"/>
        <v>4301.3600000000006</v>
      </c>
      <c r="N1113" s="38">
        <f t="shared" si="408"/>
        <v>0.13858813674001991</v>
      </c>
      <c r="O1113" s="43">
        <f t="shared" si="399"/>
        <v>499.52000000000407</v>
      </c>
      <c r="P1113" s="38">
        <f t="shared" si="400"/>
        <v>1.4338020439256915E-2</v>
      </c>
      <c r="R1113" s="37">
        <v>45415</v>
      </c>
      <c r="S1113" s="41">
        <v>11806.28</v>
      </c>
      <c r="T1113" s="110">
        <f>T1112+153</f>
        <v>10754</v>
      </c>
      <c r="U1113" s="108">
        <f t="shared" si="401"/>
        <v>1052.2800000000007</v>
      </c>
      <c r="V1113" s="109">
        <f t="shared" si="402"/>
        <v>9.785010228752089E-2</v>
      </c>
      <c r="W1113" s="108">
        <f>(S1113-153)-S1112</f>
        <v>344.90999999999985</v>
      </c>
      <c r="X1113" s="109">
        <f>(S1113-153)/S1112-1</f>
        <v>3.0500416947800701E-2</v>
      </c>
      <c r="Z1113" s="37">
        <v>45415</v>
      </c>
      <c r="AA1113" s="3">
        <f t="shared" si="397"/>
        <v>132867.32</v>
      </c>
      <c r="AB1113" s="108">
        <f t="shared" si="405"/>
        <v>100753.73999999999</v>
      </c>
      <c r="AC1113" s="108">
        <f t="shared" si="410"/>
        <v>32113.579999999994</v>
      </c>
      <c r="AD1113" s="109">
        <f t="shared" si="406"/>
        <v>0.31873337902890775</v>
      </c>
      <c r="AE1113" s="116">
        <f t="shared" si="403"/>
        <v>2816.0200000000004</v>
      </c>
      <c r="AF1113" s="109">
        <f>(AA1113-153)/AA1112-1</f>
        <v>2.1678651683663341E-2</v>
      </c>
    </row>
    <row r="1114" spans="1:32" x14ac:dyDescent="0.45">
      <c r="A1114" s="37">
        <v>45418</v>
      </c>
      <c r="B1114" s="41">
        <v>85722.68</v>
      </c>
      <c r="C1114" s="111">
        <f>C1113+134</f>
        <v>60221.15</v>
      </c>
      <c r="D1114" s="111">
        <f>D1113+134</f>
        <v>59096.74</v>
      </c>
      <c r="E1114" s="3">
        <f t="shared" si="407"/>
        <v>26625.939999999995</v>
      </c>
      <c r="F1114" s="38">
        <f t="shared" si="409"/>
        <v>0.45054837204218035</v>
      </c>
      <c r="G1114" s="41">
        <f>B1114-B1113-134</f>
        <v>-134</v>
      </c>
      <c r="H1114" s="113">
        <f>(B1114-134)/B1113-1</f>
        <v>-1.5631802458812016E-3</v>
      </c>
      <c r="J1114" s="37">
        <v>45418</v>
      </c>
      <c r="K1114" s="41">
        <v>35338.36</v>
      </c>
      <c r="L1114" s="58">
        <v>31037</v>
      </c>
      <c r="M1114" s="43">
        <f t="shared" si="404"/>
        <v>4301.3600000000006</v>
      </c>
      <c r="N1114" s="38">
        <f t="shared" si="408"/>
        <v>0.13858813674001991</v>
      </c>
      <c r="O1114" s="43">
        <f t="shared" si="399"/>
        <v>0</v>
      </c>
      <c r="P1114" s="38">
        <f t="shared" si="400"/>
        <v>0</v>
      </c>
      <c r="R1114" s="37">
        <v>45418</v>
      </c>
      <c r="S1114" s="41">
        <v>11806.28</v>
      </c>
      <c r="T1114" s="3">
        <f>T1113</f>
        <v>10754</v>
      </c>
      <c r="U1114" s="43">
        <f t="shared" si="401"/>
        <v>1052.2800000000007</v>
      </c>
      <c r="V1114" s="38">
        <f t="shared" si="402"/>
        <v>9.785010228752089E-2</v>
      </c>
      <c r="W1114" s="43">
        <f>S1114-S1113</f>
        <v>0</v>
      </c>
      <c r="X1114" s="38">
        <f>S1114/S1113-1</f>
        <v>0</v>
      </c>
      <c r="Z1114" s="37">
        <v>45418</v>
      </c>
      <c r="AA1114" s="3">
        <f t="shared" si="397"/>
        <v>132867.32</v>
      </c>
      <c r="AB1114" s="112">
        <f t="shared" si="405"/>
        <v>100887.73999999999</v>
      </c>
      <c r="AC1114" s="112">
        <f t="shared" si="410"/>
        <v>31979.579999999994</v>
      </c>
      <c r="AD1114" s="113">
        <f t="shared" si="406"/>
        <v>0.31698182554193433</v>
      </c>
      <c r="AE1114" s="117">
        <f t="shared" si="403"/>
        <v>-134</v>
      </c>
      <c r="AF1114" s="113">
        <f>(AA1114-134)/AA1113-1</f>
        <v>-1.0085248953617398E-3</v>
      </c>
    </row>
    <row r="1115" spans="1:32" x14ac:dyDescent="0.45">
      <c r="A1115" s="37">
        <v>45419</v>
      </c>
      <c r="B1115" s="41">
        <v>86175.65</v>
      </c>
      <c r="C1115" s="3">
        <f t="shared" si="387"/>
        <v>60221.15</v>
      </c>
      <c r="D1115" s="3">
        <f t="shared" si="388"/>
        <v>59096.74</v>
      </c>
      <c r="E1115" s="3">
        <f t="shared" si="407"/>
        <v>27078.909999999996</v>
      </c>
      <c r="F1115" s="38">
        <f t="shared" si="409"/>
        <v>0.45821326184828459</v>
      </c>
      <c r="G1115" s="41">
        <f>B1115-B1114</f>
        <v>452.97000000000116</v>
      </c>
      <c r="H1115" s="38">
        <f>(B1115)/B1114-1</f>
        <v>5.2841325072898737E-3</v>
      </c>
      <c r="J1115" s="37">
        <v>45419</v>
      </c>
      <c r="K1115" s="41">
        <v>35431.879999999997</v>
      </c>
      <c r="L1115" s="58">
        <v>31037</v>
      </c>
      <c r="M1115" s="43">
        <f t="shared" si="404"/>
        <v>4394.8799999999974</v>
      </c>
      <c r="N1115" s="38">
        <f t="shared" si="408"/>
        <v>0.14160131456004121</v>
      </c>
      <c r="O1115" s="43">
        <f t="shared" si="399"/>
        <v>93.519999999996799</v>
      </c>
      <c r="P1115" s="38">
        <f t="shared" si="400"/>
        <v>2.6464159627102024E-3</v>
      </c>
      <c r="R1115" s="37">
        <v>45419</v>
      </c>
      <c r="S1115" s="41">
        <v>11855.27</v>
      </c>
      <c r="T1115" s="3">
        <f>T1114</f>
        <v>10754</v>
      </c>
      <c r="U1115" s="43">
        <f t="shared" ref="U1115:U1141" si="411">S1115-T1115</f>
        <v>1101.2700000000004</v>
      </c>
      <c r="V1115" s="38">
        <f t="shared" si="402"/>
        <v>0.1024056165147853</v>
      </c>
      <c r="W1115" s="43">
        <f>S1115-S1114</f>
        <v>48.989999999999782</v>
      </c>
      <c r="X1115" s="38">
        <f>S1115/S1114-1</f>
        <v>4.1494865444491325E-3</v>
      </c>
      <c r="Z1115" s="37">
        <v>45419</v>
      </c>
      <c r="AA1115" s="3">
        <f t="shared" si="397"/>
        <v>133462.79999999999</v>
      </c>
      <c r="AB1115" s="43">
        <f t="shared" si="405"/>
        <v>100887.73999999999</v>
      </c>
      <c r="AC1115" s="43">
        <f t="shared" si="410"/>
        <v>32575.059999999994</v>
      </c>
      <c r="AD1115" s="38">
        <f t="shared" si="406"/>
        <v>0.32288422755827417</v>
      </c>
      <c r="AE1115" s="41">
        <f t="shared" si="403"/>
        <v>595.47999999999774</v>
      </c>
      <c r="AF1115" s="38">
        <f>(AA1115)/AA1114-1</f>
        <v>4.4817642141046221E-3</v>
      </c>
    </row>
    <row r="1116" spans="1:32" x14ac:dyDescent="0.45">
      <c r="A1116" s="37">
        <v>45420</v>
      </c>
      <c r="B1116" s="41">
        <v>86141.79</v>
      </c>
      <c r="C1116" s="3">
        <f t="shared" si="387"/>
        <v>60221.15</v>
      </c>
      <c r="D1116" s="3">
        <f t="shared" si="388"/>
        <v>59096.74</v>
      </c>
      <c r="E1116" s="3">
        <f t="shared" si="407"/>
        <v>27045.049999999996</v>
      </c>
      <c r="F1116" s="38">
        <f t="shared" si="409"/>
        <v>0.45764030300148528</v>
      </c>
      <c r="G1116" s="41">
        <f>B1116-B1115</f>
        <v>-33.860000000000582</v>
      </c>
      <c r="H1116" s="38">
        <f>(B1116)/B1115-1</f>
        <v>-3.9291841720945353E-4</v>
      </c>
      <c r="J1116" s="37">
        <v>45420</v>
      </c>
      <c r="K1116" s="41">
        <v>35373.24</v>
      </c>
      <c r="L1116" s="58">
        <v>31037</v>
      </c>
      <c r="M1116" s="43">
        <f t="shared" si="404"/>
        <v>4336.239999999998</v>
      </c>
      <c r="N1116" s="38">
        <f t="shared" si="408"/>
        <v>0.13971195669684566</v>
      </c>
      <c r="O1116" s="43">
        <f t="shared" si="399"/>
        <v>-58.639999999999418</v>
      </c>
      <c r="P1116" s="38">
        <f t="shared" si="400"/>
        <v>-1.6550067340485031E-3</v>
      </c>
      <c r="R1116" s="37">
        <v>45420</v>
      </c>
      <c r="S1116" s="41">
        <v>11857.31</v>
      </c>
      <c r="T1116" s="3">
        <f>T1115</f>
        <v>10754</v>
      </c>
      <c r="U1116" s="43">
        <f t="shared" si="411"/>
        <v>1103.3099999999995</v>
      </c>
      <c r="V1116" s="38">
        <f t="shared" si="402"/>
        <v>0.10259531337176853</v>
      </c>
      <c r="W1116" s="43">
        <f>S1116-S1115</f>
        <v>2.0399999999990541</v>
      </c>
      <c r="X1116" s="38">
        <f>S1116/S1115-1</f>
        <v>1.7207537238705939E-4</v>
      </c>
      <c r="Z1116" s="37">
        <v>45420</v>
      </c>
      <c r="AA1116" s="3">
        <f t="shared" si="397"/>
        <v>133372.34</v>
      </c>
      <c r="AB1116" s="43">
        <f t="shared" si="405"/>
        <v>100887.73999999999</v>
      </c>
      <c r="AC1116" s="43">
        <f t="shared" si="410"/>
        <v>32484.599999999991</v>
      </c>
      <c r="AD1116" s="38">
        <f t="shared" si="406"/>
        <v>0.32198758739168909</v>
      </c>
      <c r="AE1116" s="41">
        <f t="shared" si="403"/>
        <v>-90.460000000000946</v>
      </c>
      <c r="AF1116" s="38">
        <f>(AA1116)/AA1115-1</f>
        <v>-6.777918640998859E-4</v>
      </c>
    </row>
    <row r="1117" spans="1:32" x14ac:dyDescent="0.45">
      <c r="A1117" s="37">
        <v>45421</v>
      </c>
      <c r="B1117" s="41">
        <v>86279.28</v>
      </c>
      <c r="C1117" s="3">
        <f t="shared" si="387"/>
        <v>60221.15</v>
      </c>
      <c r="D1117" s="3">
        <f t="shared" si="388"/>
        <v>59096.74</v>
      </c>
      <c r="E1117" s="3">
        <f t="shared" si="407"/>
        <v>27182.54</v>
      </c>
      <c r="F1117" s="38">
        <f t="shared" si="409"/>
        <v>0.45996682727338256</v>
      </c>
      <c r="G1117" s="41">
        <f>B1117-B1116</f>
        <v>137.49000000000524</v>
      </c>
      <c r="H1117" s="38">
        <f>(B1117)/B1116-1</f>
        <v>1.5960894241924262E-3</v>
      </c>
      <c r="J1117" s="37">
        <v>45421</v>
      </c>
      <c r="K1117" s="41">
        <v>35459.53</v>
      </c>
      <c r="L1117" s="58">
        <v>31037</v>
      </c>
      <c r="M1117" s="43">
        <f t="shared" si="404"/>
        <v>4422.5299999999988</v>
      </c>
      <c r="N1117" s="38">
        <f t="shared" si="408"/>
        <v>0.14249218674485298</v>
      </c>
      <c r="O1117" s="43">
        <f t="shared" si="399"/>
        <v>86.290000000000873</v>
      </c>
      <c r="P1117" s="38">
        <f t="shared" si="400"/>
        <v>2.4394146535628991E-3</v>
      </c>
      <c r="R1117" s="37">
        <v>45421</v>
      </c>
      <c r="S1117" s="41">
        <v>11828.2</v>
      </c>
      <c r="T1117" s="3">
        <f>T1116</f>
        <v>10754</v>
      </c>
      <c r="U1117" s="43">
        <f t="shared" si="411"/>
        <v>1074.2000000000007</v>
      </c>
      <c r="V1117" s="38">
        <f t="shared" si="402"/>
        <v>9.9888413613539173E-2</v>
      </c>
      <c r="W1117" s="43">
        <f>S1117-S1116</f>
        <v>-29.109999999998763</v>
      </c>
      <c r="X1117" s="38">
        <f>S1117/S1116-1</f>
        <v>-2.4550256339759269E-3</v>
      </c>
      <c r="Z1117" s="37">
        <v>45421</v>
      </c>
      <c r="AA1117" s="3">
        <f t="shared" si="397"/>
        <v>133567.01</v>
      </c>
      <c r="AB1117" s="43">
        <f t="shared" si="405"/>
        <v>100887.73999999999</v>
      </c>
      <c r="AC1117" s="43">
        <f t="shared" si="410"/>
        <v>32679.27</v>
      </c>
      <c r="AD1117" s="38">
        <f t="shared" si="406"/>
        <v>0.32391715782314101</v>
      </c>
      <c r="AE1117" s="41">
        <f t="shared" si="403"/>
        <v>194.67000000000735</v>
      </c>
      <c r="AF1117" s="38">
        <f>(AA1117)/AA1116-1</f>
        <v>1.4595979946068205E-3</v>
      </c>
    </row>
    <row r="1118" spans="1:32" x14ac:dyDescent="0.45">
      <c r="A1118" s="37">
        <v>45422</v>
      </c>
      <c r="B1118" s="41">
        <v>86279.28</v>
      </c>
      <c r="C1118" s="3">
        <f t="shared" si="387"/>
        <v>60221.15</v>
      </c>
      <c r="D1118" s="3">
        <f t="shared" si="388"/>
        <v>59096.74</v>
      </c>
      <c r="E1118" s="3">
        <f t="shared" ref="E1118:E1141" si="412">B1118-D1118</f>
        <v>27182.54</v>
      </c>
      <c r="F1118" s="38">
        <f t="shared" ref="F1118:F1141" si="413">B1118/D1118-1</f>
        <v>0.45996682727338256</v>
      </c>
      <c r="G1118" s="41">
        <f>B1118-B1117</f>
        <v>0</v>
      </c>
      <c r="H1118" s="38">
        <f>(B1118)/B1117-1</f>
        <v>0</v>
      </c>
      <c r="J1118" s="37">
        <v>45422</v>
      </c>
      <c r="K1118" s="41">
        <v>35459.53</v>
      </c>
      <c r="L1118" s="58">
        <v>31037</v>
      </c>
      <c r="M1118" s="43">
        <f t="shared" ref="M1118:M1141" si="414">K1118-L1118</f>
        <v>4422.5299999999988</v>
      </c>
      <c r="N1118" s="38">
        <f t="shared" ref="N1118:N1141" si="415">K1118/L1118-1</f>
        <v>0.14249218674485298</v>
      </c>
      <c r="O1118" s="43">
        <f t="shared" ref="O1118:O1141" si="416">K1118-K1117</f>
        <v>0</v>
      </c>
      <c r="P1118" s="38">
        <f t="shared" ref="P1118:P1141" si="417">K1118/K1117-1</f>
        <v>0</v>
      </c>
      <c r="R1118" s="37">
        <v>45422</v>
      </c>
      <c r="S1118" s="41">
        <v>11828.2</v>
      </c>
      <c r="T1118" s="110">
        <f>T1117+153</f>
        <v>10907</v>
      </c>
      <c r="U1118" s="108">
        <f t="shared" si="411"/>
        <v>921.20000000000073</v>
      </c>
      <c r="V1118" s="109">
        <f t="shared" si="402"/>
        <v>8.4459521408269955E-2</v>
      </c>
      <c r="W1118" s="108">
        <f>(S1118-153)-S1117</f>
        <v>-153</v>
      </c>
      <c r="X1118" s="109">
        <f>(S1118-153)/S1117-1</f>
        <v>-1.2935188786121321E-2</v>
      </c>
      <c r="Z1118" s="37">
        <v>45422</v>
      </c>
      <c r="AA1118" s="3">
        <f t="shared" si="397"/>
        <v>133567.01</v>
      </c>
      <c r="AB1118" s="108">
        <f t="shared" ref="AB1118:AB1141" si="418">D1118+L1118+T1118</f>
        <v>101040.73999999999</v>
      </c>
      <c r="AC1118" s="108">
        <f t="shared" ref="AC1118:AC1141" si="419">E1118+M1118+U1118</f>
        <v>32526.27</v>
      </c>
      <c r="AD1118" s="109">
        <f t="shared" ref="AD1118:AD1141" si="420">(AA1118)/(AB1118)-1</f>
        <v>0.32191242859068558</v>
      </c>
      <c r="AE1118" s="116">
        <f t="shared" ref="AE1118:AE1141" si="421">G1118+O1118+W1118</f>
        <v>-153</v>
      </c>
      <c r="AF1118" s="109">
        <f>(AA1118-153)/AA1117-1</f>
        <v>-1.1454924385894127E-3</v>
      </c>
    </row>
    <row r="1119" spans="1:32" x14ac:dyDescent="0.45">
      <c r="A1119" s="37">
        <v>45425</v>
      </c>
      <c r="B1119" s="41">
        <v>86447.82</v>
      </c>
      <c r="C1119" s="111">
        <f>C1118+134</f>
        <v>60355.15</v>
      </c>
      <c r="D1119" s="111">
        <f>D1118+134</f>
        <v>59230.74</v>
      </c>
      <c r="E1119" s="3">
        <f t="shared" si="412"/>
        <v>27217.080000000009</v>
      </c>
      <c r="F1119" s="38">
        <f t="shared" si="413"/>
        <v>0.45950936962800082</v>
      </c>
      <c r="G1119" s="41">
        <f>B1119-B1118-134</f>
        <v>34.540000000008149</v>
      </c>
      <c r="H1119" s="113">
        <f>(B1119-134)/B1118-1</f>
        <v>4.0032786550847632E-4</v>
      </c>
      <c r="J1119" s="37">
        <v>45425</v>
      </c>
      <c r="K1119" s="41">
        <v>35366.93</v>
      </c>
      <c r="L1119" s="58">
        <v>31037</v>
      </c>
      <c r="M1119" s="43">
        <f t="shared" si="414"/>
        <v>4329.93</v>
      </c>
      <c r="N1119" s="38">
        <f t="shared" si="415"/>
        <v>0.13950865096497722</v>
      </c>
      <c r="O1119" s="43">
        <f t="shared" si="416"/>
        <v>-92.599999999998545</v>
      </c>
      <c r="P1119" s="38">
        <f t="shared" si="417"/>
        <v>-2.6114277318396439E-3</v>
      </c>
      <c r="R1119" s="37">
        <v>45425</v>
      </c>
      <c r="S1119" s="41">
        <v>12031.75</v>
      </c>
      <c r="T1119" s="3">
        <f>T1118</f>
        <v>10907</v>
      </c>
      <c r="U1119" s="43">
        <f t="shared" si="411"/>
        <v>1124.75</v>
      </c>
      <c r="V1119" s="38">
        <f t="shared" ref="V1119:V1141" si="422">S1119/T1119-1</f>
        <v>0.10312184835426796</v>
      </c>
      <c r="W1119" s="43">
        <f>S1119-S1118</f>
        <v>203.54999999999927</v>
      </c>
      <c r="X1119" s="38">
        <f>S1119/S1118-1</f>
        <v>1.7208873708594696E-2</v>
      </c>
      <c r="Z1119" s="37">
        <v>45425</v>
      </c>
      <c r="AA1119" s="3">
        <f t="shared" si="397"/>
        <v>133846.5</v>
      </c>
      <c r="AB1119" s="112">
        <f t="shared" si="418"/>
        <v>101174.73999999999</v>
      </c>
      <c r="AC1119" s="112">
        <f t="shared" si="419"/>
        <v>32671.760000000009</v>
      </c>
      <c r="AD1119" s="113">
        <f t="shared" si="420"/>
        <v>0.32292408164330366</v>
      </c>
      <c r="AE1119" s="117">
        <f t="shared" si="421"/>
        <v>145.49000000000888</v>
      </c>
      <c r="AF1119" s="113">
        <f>(AA1119-134)/AA1118-1</f>
        <v>1.0892659796755133E-3</v>
      </c>
    </row>
    <row r="1120" spans="1:32" x14ac:dyDescent="0.45">
      <c r="A1120" s="37">
        <v>45426</v>
      </c>
      <c r="B1120" s="41">
        <v>86812.54</v>
      </c>
      <c r="C1120" s="3">
        <f t="shared" si="387"/>
        <v>60355.15</v>
      </c>
      <c r="D1120" s="3">
        <f t="shared" si="388"/>
        <v>59230.74</v>
      </c>
      <c r="E1120" s="3">
        <f t="shared" si="412"/>
        <v>27581.799999999996</v>
      </c>
      <c r="F1120" s="38">
        <f t="shared" si="413"/>
        <v>0.46566698305643306</v>
      </c>
      <c r="G1120" s="41">
        <f>B1120-B1119</f>
        <v>364.71999999998661</v>
      </c>
      <c r="H1120" s="38">
        <f>(B1120)/B1119-1</f>
        <v>4.2189612184551084E-3</v>
      </c>
      <c r="J1120" s="37">
        <v>45426</v>
      </c>
      <c r="K1120" s="41">
        <v>35395.879999999997</v>
      </c>
      <c r="L1120" s="58">
        <v>31037</v>
      </c>
      <c r="M1120" s="43">
        <f t="shared" si="414"/>
        <v>4358.8799999999974</v>
      </c>
      <c r="N1120" s="38">
        <f t="shared" si="415"/>
        <v>0.14044140864129906</v>
      </c>
      <c r="O1120" s="43">
        <f t="shared" si="416"/>
        <v>28.94999999999709</v>
      </c>
      <c r="P1120" s="38">
        <f t="shared" si="417"/>
        <v>8.185612944069387E-4</v>
      </c>
      <c r="R1120" s="37">
        <v>45426</v>
      </c>
      <c r="S1120" s="41">
        <v>12093.66</v>
      </c>
      <c r="T1120" s="3">
        <f>T1119</f>
        <v>10907</v>
      </c>
      <c r="U1120" s="43">
        <f t="shared" si="411"/>
        <v>1186.6599999999999</v>
      </c>
      <c r="V1120" s="38">
        <f t="shared" si="422"/>
        <v>0.10879801962042723</v>
      </c>
      <c r="W1120" s="43">
        <f>S1120-S1119</f>
        <v>61.909999999999854</v>
      </c>
      <c r="X1120" s="38">
        <f>S1120/S1119-1</f>
        <v>5.1455523926278168E-3</v>
      </c>
      <c r="Z1120" s="37">
        <v>45426</v>
      </c>
      <c r="AA1120" s="3">
        <f t="shared" si="397"/>
        <v>134302.07999999999</v>
      </c>
      <c r="AB1120" s="43">
        <f t="shared" si="418"/>
        <v>101174.73999999999</v>
      </c>
      <c r="AC1120" s="43">
        <f t="shared" si="419"/>
        <v>33127.339999999997</v>
      </c>
      <c r="AD1120" s="38">
        <f t="shared" si="420"/>
        <v>0.32742698424527705</v>
      </c>
      <c r="AE1120" s="41">
        <f t="shared" si="421"/>
        <v>455.57999999998356</v>
      </c>
      <c r="AF1120" s="38">
        <f>(AA1120)/AA1119-1</f>
        <v>3.4037498178882686E-3</v>
      </c>
    </row>
    <row r="1121" spans="1:32" x14ac:dyDescent="0.45">
      <c r="A1121" s="37">
        <v>45427</v>
      </c>
      <c r="B1121" s="41">
        <v>87546.22</v>
      </c>
      <c r="C1121" s="3">
        <f t="shared" si="387"/>
        <v>60355.15</v>
      </c>
      <c r="D1121" s="3">
        <f t="shared" si="388"/>
        <v>59230.74</v>
      </c>
      <c r="E1121" s="3">
        <f t="shared" si="412"/>
        <v>28315.480000000003</v>
      </c>
      <c r="F1121" s="38">
        <f t="shared" si="413"/>
        <v>0.47805379436421025</v>
      </c>
      <c r="G1121" s="41">
        <f>B1121-B1120</f>
        <v>733.68000000000757</v>
      </c>
      <c r="H1121" s="38">
        <f>(B1121)/B1120-1</f>
        <v>8.4513136005466283E-3</v>
      </c>
      <c r="J1121" s="37">
        <v>45427</v>
      </c>
      <c r="K1121" s="41">
        <v>35573.64</v>
      </c>
      <c r="L1121" s="58">
        <v>31037</v>
      </c>
      <c r="M1121" s="43">
        <f t="shared" si="414"/>
        <v>4536.6399999999994</v>
      </c>
      <c r="N1121" s="38">
        <f t="shared" si="415"/>
        <v>0.14616876631117703</v>
      </c>
      <c r="O1121" s="43">
        <f t="shared" si="416"/>
        <v>177.76000000000204</v>
      </c>
      <c r="P1121" s="38">
        <f t="shared" si="417"/>
        <v>5.0220534141263151E-3</v>
      </c>
      <c r="R1121" s="37">
        <v>45427</v>
      </c>
      <c r="S1121" s="41">
        <v>12238.79</v>
      </c>
      <c r="T1121" s="3">
        <f>T1120</f>
        <v>10907</v>
      </c>
      <c r="U1121" s="43">
        <f t="shared" si="411"/>
        <v>1331.7900000000009</v>
      </c>
      <c r="V1121" s="38">
        <f t="shared" si="422"/>
        <v>0.12210415329604851</v>
      </c>
      <c r="W1121" s="43">
        <f>S1121-S1120</f>
        <v>145.13000000000102</v>
      </c>
      <c r="X1121" s="38">
        <f>S1121/S1120-1</f>
        <v>1.2000502742759434E-2</v>
      </c>
      <c r="Z1121" s="37">
        <v>45427</v>
      </c>
      <c r="AA1121" s="3">
        <f t="shared" si="397"/>
        <v>135358.65</v>
      </c>
      <c r="AB1121" s="43">
        <f t="shared" si="418"/>
        <v>101174.73999999999</v>
      </c>
      <c r="AC1121" s="43">
        <f t="shared" si="419"/>
        <v>34183.910000000003</v>
      </c>
      <c r="AD1121" s="38">
        <f t="shared" si="420"/>
        <v>0.33787000589277527</v>
      </c>
      <c r="AE1121" s="41">
        <f t="shared" si="421"/>
        <v>1056.5700000000106</v>
      </c>
      <c r="AF1121" s="38">
        <f>(AA1121)/AA1120-1</f>
        <v>7.8671156842842205E-3</v>
      </c>
    </row>
    <row r="1122" spans="1:32" x14ac:dyDescent="0.45">
      <c r="A1122" s="37">
        <v>45428</v>
      </c>
      <c r="B1122" s="41">
        <v>87398.63</v>
      </c>
      <c r="C1122" s="3">
        <f t="shared" si="387"/>
        <v>60355.15</v>
      </c>
      <c r="D1122" s="3">
        <f t="shared" si="388"/>
        <v>59230.74</v>
      </c>
      <c r="E1122" s="3">
        <f t="shared" si="412"/>
        <v>28167.890000000007</v>
      </c>
      <c r="F1122" s="38">
        <f t="shared" si="413"/>
        <v>0.47556201391372133</v>
      </c>
      <c r="G1122" s="41">
        <f>B1122-B1121</f>
        <v>-147.58999999999651</v>
      </c>
      <c r="H1122" s="38">
        <f>(B1122)/B1121-1</f>
        <v>-1.6858523417686566E-3</v>
      </c>
      <c r="J1122" s="37">
        <v>45428</v>
      </c>
      <c r="K1122" s="41">
        <v>35574.199999999997</v>
      </c>
      <c r="L1122" s="58">
        <v>31037</v>
      </c>
      <c r="M1122" s="43">
        <f t="shared" si="414"/>
        <v>4537.1999999999971</v>
      </c>
      <c r="N1122" s="38">
        <f t="shared" si="415"/>
        <v>0.14618680929213501</v>
      </c>
      <c r="O1122" s="43">
        <f t="shared" si="416"/>
        <v>0.55999999999767169</v>
      </c>
      <c r="P1122" s="38">
        <f t="shared" si="417"/>
        <v>1.5741993228735041E-5</v>
      </c>
      <c r="R1122" s="37">
        <v>45428</v>
      </c>
      <c r="S1122" s="41">
        <v>12223.74</v>
      </c>
      <c r="T1122" s="3">
        <f>T1121</f>
        <v>10907</v>
      </c>
      <c r="U1122" s="43">
        <f t="shared" si="411"/>
        <v>1316.7399999999998</v>
      </c>
      <c r="V1122" s="38">
        <f t="shared" si="422"/>
        <v>0.12072430549188584</v>
      </c>
      <c r="W1122" s="43">
        <f>S1122-S1121</f>
        <v>-15.050000000001091</v>
      </c>
      <c r="X1122" s="38">
        <f>S1122/S1121-1</f>
        <v>-1.2296967265555958E-3</v>
      </c>
      <c r="Z1122" s="37">
        <v>45428</v>
      </c>
      <c r="AA1122" s="3">
        <f t="shared" si="397"/>
        <v>135196.57</v>
      </c>
      <c r="AB1122" s="43">
        <f t="shared" si="418"/>
        <v>101174.73999999999</v>
      </c>
      <c r="AC1122" s="43">
        <f t="shared" si="419"/>
        <v>34021.83</v>
      </c>
      <c r="AD1122" s="38">
        <f t="shared" si="420"/>
        <v>0.33626802500307895</v>
      </c>
      <c r="AE1122" s="41">
        <f t="shared" si="421"/>
        <v>-162.07999999999993</v>
      </c>
      <c r="AF1122" s="38">
        <f>(AA1122)/AA1121-1</f>
        <v>-1.1974114694552895E-3</v>
      </c>
    </row>
    <row r="1123" spans="1:32" x14ac:dyDescent="0.45">
      <c r="A1123" s="37">
        <v>45429</v>
      </c>
      <c r="B1123" s="41">
        <v>87457.600000000006</v>
      </c>
      <c r="C1123" s="3">
        <f t="shared" si="387"/>
        <v>60355.15</v>
      </c>
      <c r="D1123" s="3">
        <f t="shared" si="388"/>
        <v>59230.74</v>
      </c>
      <c r="E1123" s="3">
        <f t="shared" si="412"/>
        <v>28226.860000000008</v>
      </c>
      <c r="F1123" s="38">
        <f t="shared" si="413"/>
        <v>0.47655761180765266</v>
      </c>
      <c r="G1123" s="41">
        <f>B1123-B1122</f>
        <v>58.970000000001164</v>
      </c>
      <c r="H1123" s="38">
        <f>(B1123)/B1122-1</f>
        <v>6.7472453515571296E-4</v>
      </c>
      <c r="J1123" s="37">
        <v>45429</v>
      </c>
      <c r="K1123" s="41">
        <v>35633.39</v>
      </c>
      <c r="L1123" s="58">
        <v>31037</v>
      </c>
      <c r="M1123" s="43">
        <f t="shared" si="414"/>
        <v>4596.3899999999994</v>
      </c>
      <c r="N1123" s="38">
        <f t="shared" si="415"/>
        <v>0.14809388794020029</v>
      </c>
      <c r="O1123" s="43">
        <f t="shared" si="416"/>
        <v>59.190000000002328</v>
      </c>
      <c r="P1123" s="38">
        <f t="shared" si="417"/>
        <v>1.6638462706120016E-3</v>
      </c>
      <c r="R1123" s="37">
        <v>45429</v>
      </c>
      <c r="S1123" s="41">
        <v>12362</v>
      </c>
      <c r="T1123" s="110">
        <f>T1122+153</f>
        <v>11060</v>
      </c>
      <c r="U1123" s="108">
        <f t="shared" si="411"/>
        <v>1302</v>
      </c>
      <c r="V1123" s="109">
        <f t="shared" si="422"/>
        <v>0.11772151898734173</v>
      </c>
      <c r="W1123" s="108">
        <f>(S1123-153)-S1122</f>
        <v>-14.739999999999782</v>
      </c>
      <c r="X1123" s="109">
        <f>(S1123-153)/S1122-1</f>
        <v>-1.2058502553228267E-3</v>
      </c>
      <c r="Z1123" s="37">
        <v>45429</v>
      </c>
      <c r="AA1123" s="3">
        <f t="shared" si="397"/>
        <v>135452.99</v>
      </c>
      <c r="AB1123" s="108">
        <f t="shared" si="418"/>
        <v>101327.73999999999</v>
      </c>
      <c r="AC1123" s="108">
        <f t="shared" si="419"/>
        <v>34125.250000000007</v>
      </c>
      <c r="AD1123" s="109">
        <f t="shared" si="420"/>
        <v>0.33678092494710721</v>
      </c>
      <c r="AE1123" s="116">
        <f t="shared" si="421"/>
        <v>103.42000000000371</v>
      </c>
      <c r="AF1123" s="109">
        <f>(AA1123-153)/AA1122-1</f>
        <v>7.6496023530769897E-4</v>
      </c>
    </row>
    <row r="1124" spans="1:32" x14ac:dyDescent="0.45">
      <c r="A1124" s="37">
        <v>45433</v>
      </c>
      <c r="B1124" s="41">
        <v>88129.47</v>
      </c>
      <c r="C1124" s="111">
        <f>C1123+134</f>
        <v>60489.15</v>
      </c>
      <c r="D1124" s="111">
        <f>D1123+134</f>
        <v>59364.74</v>
      </c>
      <c r="E1124" s="3">
        <f t="shared" si="412"/>
        <v>28764.730000000003</v>
      </c>
      <c r="F1124" s="38">
        <f t="shared" si="413"/>
        <v>0.48454233944257163</v>
      </c>
      <c r="G1124" s="41">
        <f>B1124-B1123-134</f>
        <v>537.86999999999534</v>
      </c>
      <c r="H1124" s="113">
        <f>(B1124-134)/B1123-1</f>
        <v>6.1500658604853875E-3</v>
      </c>
      <c r="J1124" s="37">
        <v>45433</v>
      </c>
      <c r="K1124" s="41">
        <v>35716.71</v>
      </c>
      <c r="L1124" s="58">
        <v>31037</v>
      </c>
      <c r="M1124" s="43">
        <f t="shared" si="414"/>
        <v>4679.7099999999991</v>
      </c>
      <c r="N1124" s="38">
        <f t="shared" si="415"/>
        <v>0.1507784257499114</v>
      </c>
      <c r="O1124" s="43">
        <f t="shared" si="416"/>
        <v>83.319999999999709</v>
      </c>
      <c r="P1124" s="38">
        <f t="shared" si="417"/>
        <v>2.3382563376652676E-3</v>
      </c>
      <c r="R1124" s="37">
        <v>45433</v>
      </c>
      <c r="S1124" s="41">
        <v>12507.46</v>
      </c>
      <c r="T1124" s="3">
        <f>T1123</f>
        <v>11060</v>
      </c>
      <c r="U1124" s="43">
        <f t="shared" si="411"/>
        <v>1447.4599999999991</v>
      </c>
      <c r="V1124" s="38">
        <f t="shared" si="422"/>
        <v>0.13087341772151895</v>
      </c>
      <c r="W1124" s="43">
        <f>S1124-S1123</f>
        <v>145.45999999999913</v>
      </c>
      <c r="X1124" s="38">
        <f>S1124/S1123-1</f>
        <v>1.1766704416760865E-2</v>
      </c>
      <c r="Z1124" s="37">
        <v>45433</v>
      </c>
      <c r="AA1124" s="3">
        <f t="shared" si="397"/>
        <v>136353.63999999998</v>
      </c>
      <c r="AB1124" s="112">
        <f t="shared" si="418"/>
        <v>101461.73999999999</v>
      </c>
      <c r="AC1124" s="112">
        <f t="shared" si="419"/>
        <v>34891.9</v>
      </c>
      <c r="AD1124" s="113">
        <f t="shared" si="420"/>
        <v>0.3438921902975447</v>
      </c>
      <c r="AE1124" s="117">
        <f t="shared" si="421"/>
        <v>766.64999999999418</v>
      </c>
      <c r="AF1124" s="113">
        <f>(AA1124-134)/AA1123-1</f>
        <v>5.6598972086181476E-3</v>
      </c>
    </row>
    <row r="1125" spans="1:32" x14ac:dyDescent="0.45">
      <c r="A1125" s="37">
        <v>45434</v>
      </c>
      <c r="B1125" s="41">
        <v>88089.02</v>
      </c>
      <c r="C1125" s="3">
        <f t="shared" si="387"/>
        <v>60489.15</v>
      </c>
      <c r="D1125" s="3">
        <f t="shared" si="388"/>
        <v>59364.74</v>
      </c>
      <c r="E1125" s="3">
        <f t="shared" si="412"/>
        <v>28724.280000000006</v>
      </c>
      <c r="F1125" s="38">
        <f t="shared" si="413"/>
        <v>0.48386095854205724</v>
      </c>
      <c r="G1125" s="41">
        <f>B1125-B1124</f>
        <v>-40.44999999999709</v>
      </c>
      <c r="H1125" s="38">
        <f>(B1125)/B1124-1</f>
        <v>-4.589838109771982E-4</v>
      </c>
      <c r="J1125" s="37">
        <v>45434</v>
      </c>
      <c r="K1125" s="41">
        <v>35621.33</v>
      </c>
      <c r="L1125" s="58">
        <v>31037</v>
      </c>
      <c r="M1125" s="43">
        <f t="shared" si="414"/>
        <v>4584.3300000000017</v>
      </c>
      <c r="N1125" s="38">
        <f t="shared" si="415"/>
        <v>0.14770531945742182</v>
      </c>
      <c r="O1125" s="43">
        <f t="shared" si="416"/>
        <v>-95.379999999997381</v>
      </c>
      <c r="P1125" s="38">
        <f t="shared" si="417"/>
        <v>-2.6704587292614157E-3</v>
      </c>
      <c r="R1125" s="37">
        <v>45434</v>
      </c>
      <c r="S1125" s="41">
        <v>12539.18</v>
      </c>
      <c r="T1125" s="3">
        <f>T1124</f>
        <v>11060</v>
      </c>
      <c r="U1125" s="43">
        <f t="shared" si="411"/>
        <v>1479.1800000000003</v>
      </c>
      <c r="V1125" s="38">
        <f t="shared" si="422"/>
        <v>0.13374141048824595</v>
      </c>
      <c r="W1125" s="43">
        <f>S1125-S1124</f>
        <v>31.720000000001164</v>
      </c>
      <c r="X1125" s="38">
        <f>S1125/S1124-1</f>
        <v>2.5360864635985969E-3</v>
      </c>
      <c r="Z1125" s="37">
        <v>45434</v>
      </c>
      <c r="AA1125" s="3">
        <f t="shared" si="397"/>
        <v>136249.53</v>
      </c>
      <c r="AB1125" s="43">
        <f t="shared" si="418"/>
        <v>101461.73999999999</v>
      </c>
      <c r="AC1125" s="43">
        <f t="shared" si="419"/>
        <v>34787.790000000008</v>
      </c>
      <c r="AD1125" s="38">
        <f t="shared" si="420"/>
        <v>0.34286608922732853</v>
      </c>
      <c r="AE1125" s="41">
        <f t="shared" si="421"/>
        <v>-104.10999999999331</v>
      </c>
      <c r="AF1125" s="38">
        <f>(AA1125)/AA1124-1</f>
        <v>-7.6352930512146866E-4</v>
      </c>
    </row>
    <row r="1126" spans="1:32" x14ac:dyDescent="0.45">
      <c r="A1126" s="37">
        <v>45435</v>
      </c>
      <c r="B1126" s="41">
        <v>87807.39</v>
      </c>
      <c r="C1126" s="3">
        <f t="shared" si="387"/>
        <v>60489.15</v>
      </c>
      <c r="D1126" s="3">
        <f t="shared" si="388"/>
        <v>59364.74</v>
      </c>
      <c r="E1126" s="3">
        <f t="shared" si="412"/>
        <v>28442.65</v>
      </c>
      <c r="F1126" s="38">
        <f t="shared" si="413"/>
        <v>0.47911689666290136</v>
      </c>
      <c r="G1126" s="41">
        <f>B1126-B1125</f>
        <v>-281.63000000000466</v>
      </c>
      <c r="H1126" s="38">
        <f>(B1126)/B1125-1</f>
        <v>-3.1971067449723112E-3</v>
      </c>
      <c r="J1126" s="37">
        <v>45435</v>
      </c>
      <c r="K1126" s="41">
        <v>35584.22</v>
      </c>
      <c r="L1126" s="58">
        <v>31037</v>
      </c>
      <c r="M1126" s="43">
        <f t="shared" si="414"/>
        <v>4547.2200000000012</v>
      </c>
      <c r="N1126" s="38">
        <f t="shared" si="415"/>
        <v>0.14650964977285175</v>
      </c>
      <c r="O1126" s="43">
        <f t="shared" si="416"/>
        <v>-37.110000000000582</v>
      </c>
      <c r="P1126" s="38">
        <f t="shared" si="417"/>
        <v>-1.0417915333312822E-3</v>
      </c>
      <c r="R1126" s="37">
        <v>45435</v>
      </c>
      <c r="S1126" s="41">
        <v>12737.89</v>
      </c>
      <c r="T1126" s="110">
        <f>T1125+153</f>
        <v>11213</v>
      </c>
      <c r="U1126" s="108">
        <f t="shared" si="411"/>
        <v>1524.8899999999994</v>
      </c>
      <c r="V1126" s="109">
        <f t="shared" si="422"/>
        <v>0.13599304378845978</v>
      </c>
      <c r="W1126" s="108">
        <f>(S1126-153)-S1125</f>
        <v>45.709999999999127</v>
      </c>
      <c r="X1126" s="109">
        <f>(S1126-153)/S1125-1</f>
        <v>3.6453739399227025E-3</v>
      </c>
      <c r="Z1126" s="37">
        <v>45435</v>
      </c>
      <c r="AA1126" s="3">
        <f t="shared" si="397"/>
        <v>136129.5</v>
      </c>
      <c r="AB1126" s="108">
        <f t="shared" si="418"/>
        <v>101614.73999999999</v>
      </c>
      <c r="AC1126" s="108">
        <f t="shared" si="419"/>
        <v>34514.76</v>
      </c>
      <c r="AD1126" s="109">
        <f t="shared" si="420"/>
        <v>0.33966292685490318</v>
      </c>
      <c r="AE1126" s="116">
        <f t="shared" si="421"/>
        <v>-273.03000000000611</v>
      </c>
      <c r="AF1126" s="109">
        <f>(AA1126-153)/AA1125-1</f>
        <v>-2.0038968207817254E-3</v>
      </c>
    </row>
    <row r="1127" spans="1:32" x14ac:dyDescent="0.45">
      <c r="A1127" s="37">
        <v>45436</v>
      </c>
      <c r="B1127" s="41">
        <v>87807.39</v>
      </c>
      <c r="C1127" s="3">
        <f t="shared" si="387"/>
        <v>60489.15</v>
      </c>
      <c r="D1127" s="3">
        <f t="shared" si="388"/>
        <v>59364.74</v>
      </c>
      <c r="E1127" s="3">
        <f t="shared" si="412"/>
        <v>28442.65</v>
      </c>
      <c r="F1127" s="38">
        <f t="shared" si="413"/>
        <v>0.47911689666290136</v>
      </c>
      <c r="G1127" s="41">
        <f>B1127-B1126</f>
        <v>0</v>
      </c>
      <c r="H1127" s="38">
        <f>(B1127)/B1126-1</f>
        <v>0</v>
      </c>
      <c r="J1127" s="37">
        <v>45436</v>
      </c>
      <c r="K1127" s="41">
        <v>35584.22</v>
      </c>
      <c r="L1127" s="58">
        <v>31037</v>
      </c>
      <c r="M1127" s="43">
        <f t="shared" si="414"/>
        <v>4547.2200000000012</v>
      </c>
      <c r="N1127" s="38">
        <f t="shared" si="415"/>
        <v>0.14650964977285175</v>
      </c>
      <c r="O1127" s="43">
        <f t="shared" si="416"/>
        <v>0</v>
      </c>
      <c r="P1127" s="38">
        <f t="shared" si="417"/>
        <v>0</v>
      </c>
      <c r="R1127" s="37">
        <v>45436</v>
      </c>
      <c r="S1127" s="41">
        <v>12737.89</v>
      </c>
      <c r="T1127" s="3">
        <f>T1126</f>
        <v>11213</v>
      </c>
      <c r="U1127" s="43">
        <f t="shared" si="411"/>
        <v>1524.8899999999994</v>
      </c>
      <c r="V1127" s="38">
        <f t="shared" si="422"/>
        <v>0.13599304378845978</v>
      </c>
      <c r="W1127" s="43">
        <f>S1127-S1126</f>
        <v>0</v>
      </c>
      <c r="X1127" s="38">
        <f>S1127/S1126-1</f>
        <v>0</v>
      </c>
      <c r="Z1127" s="37">
        <v>45436</v>
      </c>
      <c r="AA1127" s="3">
        <f t="shared" si="397"/>
        <v>136129.5</v>
      </c>
      <c r="AB1127" s="43">
        <f t="shared" si="418"/>
        <v>101614.73999999999</v>
      </c>
      <c r="AC1127" s="43">
        <f t="shared" si="419"/>
        <v>34514.76</v>
      </c>
      <c r="AD1127" s="38">
        <f t="shared" si="420"/>
        <v>0.33966292685490318</v>
      </c>
      <c r="AE1127" s="41">
        <f t="shared" si="421"/>
        <v>0</v>
      </c>
      <c r="AF1127" s="38">
        <f>(AA1127)/AA1126-1</f>
        <v>0</v>
      </c>
    </row>
    <row r="1128" spans="1:32" x14ac:dyDescent="0.45">
      <c r="A1128" s="37">
        <v>45439</v>
      </c>
      <c r="B1128" s="41">
        <v>87727.34</v>
      </c>
      <c r="C1128" s="111">
        <f>C1127+134</f>
        <v>60623.15</v>
      </c>
      <c r="D1128" s="111">
        <f>D1127+134</f>
        <v>59498.74</v>
      </c>
      <c r="E1128" s="3">
        <f t="shared" si="412"/>
        <v>28228.6</v>
      </c>
      <c r="F1128" s="38">
        <f t="shared" si="413"/>
        <v>0.47444029907187946</v>
      </c>
      <c r="G1128" s="41">
        <f>B1128-B1127-134</f>
        <v>-214.05000000000291</v>
      </c>
      <c r="H1128" s="113">
        <f>(B1128-134)/B1127-1</f>
        <v>-2.4377219275052431E-3</v>
      </c>
      <c r="J1128" s="37">
        <v>45439</v>
      </c>
      <c r="K1128" s="41">
        <v>35582.92</v>
      </c>
      <c r="L1128" s="58">
        <v>31037</v>
      </c>
      <c r="M1128" s="43">
        <f t="shared" si="414"/>
        <v>4545.9199999999983</v>
      </c>
      <c r="N1128" s="38">
        <f t="shared" si="415"/>
        <v>0.14646776428134167</v>
      </c>
      <c r="O1128" s="43">
        <f t="shared" si="416"/>
        <v>-1.3000000000029104</v>
      </c>
      <c r="P1128" s="38">
        <f t="shared" si="417"/>
        <v>-3.6533047513831463E-5</v>
      </c>
      <c r="R1128" s="37">
        <v>45439</v>
      </c>
      <c r="S1128" s="41">
        <v>12706.24</v>
      </c>
      <c r="T1128" s="3">
        <f>T1127</f>
        <v>11213</v>
      </c>
      <c r="U1128" s="43">
        <f t="shared" si="411"/>
        <v>1493.2399999999998</v>
      </c>
      <c r="V1128" s="38">
        <f t="shared" si="422"/>
        <v>0.13317042718273431</v>
      </c>
      <c r="W1128" s="43">
        <f>S1128-S1127</f>
        <v>-31.649999999999636</v>
      </c>
      <c r="X1128" s="38">
        <f>S1128/S1127-1</f>
        <v>-2.4847129312625116E-3</v>
      </c>
      <c r="Z1128" s="37">
        <v>45439</v>
      </c>
      <c r="AA1128" s="3">
        <f t="shared" si="397"/>
        <v>136016.5</v>
      </c>
      <c r="AB1128" s="112">
        <f t="shared" si="418"/>
        <v>101748.73999999999</v>
      </c>
      <c r="AC1128" s="112">
        <f t="shared" si="419"/>
        <v>34267.759999999995</v>
      </c>
      <c r="AD1128" s="113">
        <f t="shared" si="420"/>
        <v>0.33678805260880873</v>
      </c>
      <c r="AE1128" s="117">
        <f t="shared" si="421"/>
        <v>-247.00000000000546</v>
      </c>
      <c r="AF1128" s="113">
        <f>(AA1128-134)/AA1127-1</f>
        <v>-1.814448741823016E-3</v>
      </c>
    </row>
    <row r="1129" spans="1:32" x14ac:dyDescent="0.45">
      <c r="A1129" s="37">
        <v>45440</v>
      </c>
      <c r="B1129" s="41">
        <v>87760.68</v>
      </c>
      <c r="C1129" s="3">
        <f t="shared" si="387"/>
        <v>60623.15</v>
      </c>
      <c r="D1129" s="3">
        <f t="shared" si="388"/>
        <v>59498.74</v>
      </c>
      <c r="E1129" s="3">
        <f t="shared" si="412"/>
        <v>28261.939999999995</v>
      </c>
      <c r="F1129" s="38">
        <f t="shared" si="413"/>
        <v>0.47500064707252609</v>
      </c>
      <c r="G1129" s="41">
        <f>B1129-B1128</f>
        <v>33.339999999996508</v>
      </c>
      <c r="H1129" s="38">
        <f>(B1129)/B1128-1</f>
        <v>3.8004115934664462E-4</v>
      </c>
      <c r="J1129" s="37">
        <v>45440</v>
      </c>
      <c r="K1129" s="41">
        <v>35477.339999999997</v>
      </c>
      <c r="L1129" s="58">
        <v>31037</v>
      </c>
      <c r="M1129" s="43">
        <f t="shared" si="414"/>
        <v>4440.3399999999965</v>
      </c>
      <c r="N1129" s="38">
        <f t="shared" si="415"/>
        <v>0.14306601797854168</v>
      </c>
      <c r="O1129" s="43">
        <f t="shared" si="416"/>
        <v>-105.58000000000175</v>
      </c>
      <c r="P1129" s="38">
        <f t="shared" si="417"/>
        <v>-2.9671539041765671E-3</v>
      </c>
      <c r="R1129" s="37">
        <v>45440</v>
      </c>
      <c r="S1129" s="41">
        <v>12757.9</v>
      </c>
      <c r="T1129" s="3">
        <f>T1128</f>
        <v>11213</v>
      </c>
      <c r="U1129" s="43">
        <f t="shared" si="411"/>
        <v>1544.8999999999996</v>
      </c>
      <c r="V1129" s="38">
        <f t="shared" si="422"/>
        <v>0.13777757959511283</v>
      </c>
      <c r="W1129" s="43">
        <f>S1129-S1128</f>
        <v>51.659999999999854</v>
      </c>
      <c r="X1129" s="38">
        <f>S1129/S1128-1</f>
        <v>4.0657188908757025E-3</v>
      </c>
      <c r="Z1129" s="37">
        <v>45440</v>
      </c>
      <c r="AA1129" s="3">
        <f t="shared" si="397"/>
        <v>135995.91999999998</v>
      </c>
      <c r="AB1129" s="43">
        <f t="shared" si="418"/>
        <v>101748.73999999999</v>
      </c>
      <c r="AC1129" s="43">
        <f t="shared" si="419"/>
        <v>34247.179999999993</v>
      </c>
      <c r="AD1129" s="38">
        <f t="shared" si="420"/>
        <v>0.33658578966186692</v>
      </c>
      <c r="AE1129" s="41">
        <f t="shared" si="421"/>
        <v>-20.580000000005384</v>
      </c>
      <c r="AF1129" s="38">
        <f>(AA1129)/AA1128-1</f>
        <v>-1.5130517253436615E-4</v>
      </c>
    </row>
    <row r="1130" spans="1:32" x14ac:dyDescent="0.45">
      <c r="A1130" s="37">
        <v>45441</v>
      </c>
      <c r="B1130" s="41">
        <v>87760.68</v>
      </c>
      <c r="C1130" s="3">
        <f t="shared" si="387"/>
        <v>60623.15</v>
      </c>
      <c r="D1130" s="3">
        <f t="shared" si="388"/>
        <v>59498.74</v>
      </c>
      <c r="E1130" s="3">
        <f t="shared" si="412"/>
        <v>28261.939999999995</v>
      </c>
      <c r="F1130" s="38">
        <f t="shared" si="413"/>
        <v>0.47500064707252609</v>
      </c>
      <c r="G1130" s="41">
        <f>B1130-B1129</f>
        <v>0</v>
      </c>
      <c r="H1130" s="38">
        <f>(B1130)/B1129-1</f>
        <v>0</v>
      </c>
      <c r="J1130" s="37">
        <v>45441</v>
      </c>
      <c r="K1130" s="41">
        <v>35477.339999999997</v>
      </c>
      <c r="L1130" s="58">
        <v>31037</v>
      </c>
      <c r="M1130" s="43">
        <f t="shared" si="414"/>
        <v>4440.3399999999965</v>
      </c>
      <c r="N1130" s="38">
        <f t="shared" si="415"/>
        <v>0.14306601797854168</v>
      </c>
      <c r="O1130" s="43">
        <f t="shared" si="416"/>
        <v>0</v>
      </c>
      <c r="P1130" s="38">
        <f t="shared" si="417"/>
        <v>0</v>
      </c>
      <c r="R1130" s="37">
        <v>45441</v>
      </c>
      <c r="S1130" s="41">
        <v>12757.9</v>
      </c>
      <c r="T1130" s="3">
        <f>T1129</f>
        <v>11213</v>
      </c>
      <c r="U1130" s="43">
        <f t="shared" si="411"/>
        <v>1544.8999999999996</v>
      </c>
      <c r="V1130" s="38">
        <f t="shared" si="422"/>
        <v>0.13777757959511283</v>
      </c>
      <c r="W1130" s="43">
        <f>S1130-S1129</f>
        <v>0</v>
      </c>
      <c r="X1130" s="38">
        <f>S1130/S1129-1</f>
        <v>0</v>
      </c>
      <c r="Z1130" s="37">
        <v>45441</v>
      </c>
      <c r="AA1130" s="3">
        <f t="shared" si="397"/>
        <v>135995.91999999998</v>
      </c>
      <c r="AB1130" s="43">
        <f t="shared" si="418"/>
        <v>101748.73999999999</v>
      </c>
      <c r="AC1130" s="43">
        <f t="shared" si="419"/>
        <v>34247.179999999993</v>
      </c>
      <c r="AD1130" s="38">
        <f t="shared" si="420"/>
        <v>0.33658578966186692</v>
      </c>
      <c r="AE1130" s="41">
        <f t="shared" si="421"/>
        <v>0</v>
      </c>
      <c r="AF1130" s="38">
        <f>(AA1130)/AA1129-1</f>
        <v>0</v>
      </c>
    </row>
    <row r="1131" spans="1:32" x14ac:dyDescent="0.45">
      <c r="A1131" s="37">
        <v>45442</v>
      </c>
      <c r="B1131" s="41">
        <v>86925.77</v>
      </c>
      <c r="C1131" s="3">
        <f t="shared" si="387"/>
        <v>60623.15</v>
      </c>
      <c r="D1131" s="3">
        <f t="shared" si="388"/>
        <v>59498.74</v>
      </c>
      <c r="E1131" s="3">
        <f t="shared" si="412"/>
        <v>27427.030000000006</v>
      </c>
      <c r="F1131" s="38">
        <f t="shared" si="413"/>
        <v>0.46096824907552669</v>
      </c>
      <c r="G1131" s="41">
        <f>B1131-B1130</f>
        <v>-834.90999999998894</v>
      </c>
      <c r="H1131" s="38">
        <f>(B1131)/B1130-1</f>
        <v>-9.5134859939552952E-3</v>
      </c>
      <c r="J1131" s="37">
        <v>45442</v>
      </c>
      <c r="K1131" s="41">
        <v>35296.980000000003</v>
      </c>
      <c r="L1131" s="58">
        <v>31037</v>
      </c>
      <c r="M1131" s="43">
        <f t="shared" si="414"/>
        <v>4259.9800000000032</v>
      </c>
      <c r="N1131" s="38">
        <f t="shared" si="415"/>
        <v>0.13725488932564378</v>
      </c>
      <c r="O1131" s="43">
        <f t="shared" si="416"/>
        <v>-180.35999999999331</v>
      </c>
      <c r="P1131" s="38">
        <f t="shared" si="417"/>
        <v>-5.0838084253214122E-3</v>
      </c>
      <c r="R1131" s="37">
        <v>45442</v>
      </c>
      <c r="S1131" s="41">
        <v>12567.38</v>
      </c>
      <c r="T1131" s="3">
        <f>T1130</f>
        <v>11213</v>
      </c>
      <c r="U1131" s="43">
        <f t="shared" si="411"/>
        <v>1354.3799999999992</v>
      </c>
      <c r="V1131" s="38">
        <f t="shared" si="422"/>
        <v>0.12078658699723532</v>
      </c>
      <c r="W1131" s="43">
        <f>S1131-S1130</f>
        <v>-190.52000000000044</v>
      </c>
      <c r="X1131" s="38">
        <f>S1131/S1130-1</f>
        <v>-1.4933492189153408E-2</v>
      </c>
      <c r="Z1131" s="37">
        <v>45442</v>
      </c>
      <c r="AA1131" s="3">
        <f t="shared" si="397"/>
        <v>134790.13</v>
      </c>
      <c r="AB1131" s="43">
        <f t="shared" si="418"/>
        <v>101748.73999999999</v>
      </c>
      <c r="AC1131" s="43">
        <f t="shared" si="419"/>
        <v>33041.390000000007</v>
      </c>
      <c r="AD1131" s="38">
        <f t="shared" si="420"/>
        <v>0.32473512694112983</v>
      </c>
      <c r="AE1131" s="41">
        <f t="shared" si="421"/>
        <v>-1205.7899999999827</v>
      </c>
      <c r="AF1131" s="38">
        <f>(AA1131)/AA1130-1</f>
        <v>-8.8663689322442396E-3</v>
      </c>
    </row>
    <row r="1132" spans="1:32" x14ac:dyDescent="0.45">
      <c r="A1132" s="37">
        <v>45443</v>
      </c>
      <c r="B1132" s="41">
        <v>87229.72</v>
      </c>
      <c r="C1132" s="3">
        <f t="shared" si="387"/>
        <v>60623.15</v>
      </c>
      <c r="D1132" s="3">
        <f t="shared" si="388"/>
        <v>59498.74</v>
      </c>
      <c r="E1132" s="3">
        <f t="shared" si="412"/>
        <v>27730.980000000003</v>
      </c>
      <c r="F1132" s="38">
        <f t="shared" si="413"/>
        <v>0.46607676061711567</v>
      </c>
      <c r="G1132" s="41">
        <f>B1132-B1131</f>
        <v>303.94999999999709</v>
      </c>
      <c r="H1132" s="38">
        <f>(B1132)/B1131-1</f>
        <v>3.4966615768832199E-3</v>
      </c>
      <c r="J1132" s="37">
        <v>45443</v>
      </c>
      <c r="K1132" s="41">
        <v>35521.870000000003</v>
      </c>
      <c r="L1132" s="58">
        <v>31037</v>
      </c>
      <c r="M1132" s="43">
        <f t="shared" si="414"/>
        <v>4484.8700000000026</v>
      </c>
      <c r="N1132" s="38">
        <f t="shared" si="415"/>
        <v>0.14450075716080812</v>
      </c>
      <c r="O1132" s="43">
        <f t="shared" si="416"/>
        <v>224.88999999999942</v>
      </c>
      <c r="P1132" s="38">
        <f t="shared" si="417"/>
        <v>6.3713666155007509E-3</v>
      </c>
      <c r="R1132" s="37">
        <v>45443</v>
      </c>
      <c r="S1132" s="41">
        <v>12672.5</v>
      </c>
      <c r="T1132" s="110">
        <f>T1131+153</f>
        <v>11366</v>
      </c>
      <c r="U1132" s="108">
        <f t="shared" si="411"/>
        <v>1306.5</v>
      </c>
      <c r="V1132" s="109">
        <f t="shared" si="422"/>
        <v>0.1149480907971141</v>
      </c>
      <c r="W1132" s="108">
        <f>(S1132-153)-S1131</f>
        <v>-47.8799999999992</v>
      </c>
      <c r="X1132" s="109">
        <f>(S1132-153)/S1131-1</f>
        <v>-3.8098633127986448E-3</v>
      </c>
      <c r="Z1132" s="37">
        <v>45443</v>
      </c>
      <c r="AA1132" s="3">
        <f t="shared" si="397"/>
        <v>135424.09</v>
      </c>
      <c r="AB1132" s="108">
        <f t="shared" si="418"/>
        <v>101901.73999999999</v>
      </c>
      <c r="AC1132" s="108">
        <f t="shared" si="419"/>
        <v>33522.350000000006</v>
      </c>
      <c r="AD1132" s="109">
        <f t="shared" si="420"/>
        <v>0.32896739545369891</v>
      </c>
      <c r="AE1132" s="116">
        <f t="shared" si="421"/>
        <v>480.95999999999731</v>
      </c>
      <c r="AF1132" s="109">
        <f>(AA1132-153)/AA1131-1</f>
        <v>3.5682137853860763E-3</v>
      </c>
    </row>
    <row r="1133" spans="1:32" x14ac:dyDescent="0.45">
      <c r="A1133" s="37">
        <v>45446</v>
      </c>
      <c r="B1133" s="41">
        <v>87439.79</v>
      </c>
      <c r="C1133" s="111">
        <f>C1132+134</f>
        <v>60757.15</v>
      </c>
      <c r="D1133" s="111">
        <f>D1132+134</f>
        <v>59632.74</v>
      </c>
      <c r="E1133" s="3">
        <f t="shared" si="412"/>
        <v>27807.049999999996</v>
      </c>
      <c r="F1133" s="38">
        <f t="shared" si="413"/>
        <v>0.46630508676944915</v>
      </c>
      <c r="G1133" s="41">
        <f>B1133-B1132-134</f>
        <v>76.069999999992433</v>
      </c>
      <c r="H1133" s="113">
        <f>(B1133-134)/B1132-1</f>
        <v>8.7206516311177928E-4</v>
      </c>
      <c r="J1133" s="37">
        <v>45446</v>
      </c>
      <c r="K1133" s="41">
        <v>35542.839999999997</v>
      </c>
      <c r="L1133" s="58">
        <v>31037</v>
      </c>
      <c r="M1133" s="43">
        <f t="shared" si="414"/>
        <v>4505.8399999999965</v>
      </c>
      <c r="N1133" s="38">
        <f t="shared" si="415"/>
        <v>0.14517640235847518</v>
      </c>
      <c r="O1133" s="43">
        <f t="shared" si="416"/>
        <v>20.969999999993888</v>
      </c>
      <c r="P1133" s="38">
        <f t="shared" si="417"/>
        <v>5.9034054231932309E-4</v>
      </c>
      <c r="R1133" s="37">
        <v>45446</v>
      </c>
      <c r="S1133" s="41">
        <v>12721.03</v>
      </c>
      <c r="T1133" s="3">
        <f>T1132</f>
        <v>11366</v>
      </c>
      <c r="U1133" s="43">
        <f t="shared" si="411"/>
        <v>1355.0300000000007</v>
      </c>
      <c r="V1133" s="38">
        <f t="shared" si="422"/>
        <v>0.11921784268872071</v>
      </c>
      <c r="W1133" s="43">
        <f>S1133-S1132</f>
        <v>48.530000000000655</v>
      </c>
      <c r="X1133" s="38">
        <f>S1133/S1132-1</f>
        <v>3.8295521799172061E-3</v>
      </c>
      <c r="Z1133" s="37">
        <v>45446</v>
      </c>
      <c r="AA1133" s="3">
        <f t="shared" si="397"/>
        <v>135703.66</v>
      </c>
      <c r="AB1133" s="112">
        <f t="shared" si="418"/>
        <v>102035.73999999999</v>
      </c>
      <c r="AC1133" s="112">
        <f t="shared" si="419"/>
        <v>33667.919999999991</v>
      </c>
      <c r="AD1133" s="113">
        <f t="shared" si="420"/>
        <v>0.32996203095111598</v>
      </c>
      <c r="AE1133" s="117">
        <f t="shared" si="421"/>
        <v>145.56999999998698</v>
      </c>
      <c r="AF1133" s="113">
        <f>(AA1133-134)/AA1132-1</f>
        <v>1.0749195361032804E-3</v>
      </c>
    </row>
    <row r="1134" spans="1:32" x14ac:dyDescent="0.45">
      <c r="A1134" s="37">
        <v>45447</v>
      </c>
      <c r="B1134" s="41">
        <v>87671.78</v>
      </c>
      <c r="C1134" s="3">
        <f t="shared" si="387"/>
        <v>60757.15</v>
      </c>
      <c r="D1134" s="3">
        <f t="shared" si="388"/>
        <v>59632.74</v>
      </c>
      <c r="E1134" s="3">
        <f t="shared" si="412"/>
        <v>28039.040000000001</v>
      </c>
      <c r="F1134" s="38">
        <f t="shared" si="413"/>
        <v>0.4701953993728949</v>
      </c>
      <c r="G1134" s="41">
        <f>B1134-B1133</f>
        <v>231.99000000000524</v>
      </c>
      <c r="H1134" s="38">
        <f>(B1134)/B1133-1</f>
        <v>2.653139949215344E-3</v>
      </c>
      <c r="J1134" s="37">
        <v>45447</v>
      </c>
      <c r="K1134" s="41">
        <v>35558.980000000003</v>
      </c>
      <c r="L1134" s="58">
        <v>31037</v>
      </c>
      <c r="M1134" s="43">
        <f t="shared" si="414"/>
        <v>4521.9800000000032</v>
      </c>
      <c r="N1134" s="38">
        <f t="shared" si="415"/>
        <v>0.1456964268453782</v>
      </c>
      <c r="O1134" s="43">
        <f t="shared" si="416"/>
        <v>16.140000000006694</v>
      </c>
      <c r="P1134" s="38">
        <f t="shared" si="417"/>
        <v>4.5409989747602353E-4</v>
      </c>
      <c r="R1134" s="37">
        <v>45447</v>
      </c>
      <c r="S1134" s="41">
        <v>12795.68</v>
      </c>
      <c r="T1134" s="3">
        <f>T1133</f>
        <v>11366</v>
      </c>
      <c r="U1134" s="43">
        <f t="shared" si="411"/>
        <v>1429.6800000000003</v>
      </c>
      <c r="V1134" s="38">
        <f t="shared" si="422"/>
        <v>0.12578567657927153</v>
      </c>
      <c r="W1134" s="43">
        <f>S1134-S1133</f>
        <v>74.649999999999636</v>
      </c>
      <c r="X1134" s="38">
        <f>S1134/S1133-1</f>
        <v>5.8682355123760299E-3</v>
      </c>
      <c r="Z1134" s="37">
        <v>45447</v>
      </c>
      <c r="AA1134" s="3">
        <f t="shared" si="397"/>
        <v>136026.44</v>
      </c>
      <c r="AB1134" s="43">
        <f t="shared" si="418"/>
        <v>102035.73999999999</v>
      </c>
      <c r="AC1134" s="43">
        <f t="shared" si="419"/>
        <v>33990.700000000004</v>
      </c>
      <c r="AD1134" s="38">
        <f t="shared" si="420"/>
        <v>0.33312543232400738</v>
      </c>
      <c r="AE1134" s="41">
        <f t="shared" si="421"/>
        <v>322.78000000001157</v>
      </c>
      <c r="AF1134" s="38">
        <f>(AA1134)/AA1133-1</f>
        <v>2.3785651765029225E-3</v>
      </c>
    </row>
    <row r="1135" spans="1:32" x14ac:dyDescent="0.45">
      <c r="A1135" s="37">
        <v>45448</v>
      </c>
      <c r="B1135" s="41">
        <v>88826.59</v>
      </c>
      <c r="C1135" s="3">
        <f t="shared" si="387"/>
        <v>60757.15</v>
      </c>
      <c r="D1135" s="3">
        <f t="shared" si="388"/>
        <v>59632.74</v>
      </c>
      <c r="E1135" s="3">
        <f t="shared" si="412"/>
        <v>29193.85</v>
      </c>
      <c r="F1135" s="38">
        <f t="shared" si="413"/>
        <v>0.48956076812838045</v>
      </c>
      <c r="G1135" s="41">
        <f>B1135-B1134</f>
        <v>1154.8099999999977</v>
      </c>
      <c r="H1135" s="38">
        <f>(B1135)/B1134-1</f>
        <v>1.3171969361178704E-2</v>
      </c>
      <c r="J1135" s="37">
        <v>45448</v>
      </c>
      <c r="K1135" s="41">
        <v>35793.53</v>
      </c>
      <c r="L1135" s="58">
        <v>31037</v>
      </c>
      <c r="M1135" s="43">
        <f t="shared" si="414"/>
        <v>4756.5299999999988</v>
      </c>
      <c r="N1135" s="38">
        <f t="shared" si="415"/>
        <v>0.15325353610207171</v>
      </c>
      <c r="O1135" s="43">
        <f t="shared" si="416"/>
        <v>234.54999999999563</v>
      </c>
      <c r="P1135" s="38">
        <f t="shared" si="417"/>
        <v>6.5960834647111888E-3</v>
      </c>
      <c r="R1135" s="37">
        <v>45448</v>
      </c>
      <c r="S1135" s="41">
        <v>13068.78</v>
      </c>
      <c r="T1135" s="3">
        <f>T1134</f>
        <v>11366</v>
      </c>
      <c r="U1135" s="43">
        <f t="shared" si="411"/>
        <v>1702.7800000000007</v>
      </c>
      <c r="V1135" s="38">
        <f t="shared" si="422"/>
        <v>0.14981347879641049</v>
      </c>
      <c r="W1135" s="43">
        <f>S1135-S1134</f>
        <v>273.10000000000036</v>
      </c>
      <c r="X1135" s="38">
        <f>S1135/S1134-1</f>
        <v>2.1343140810023309E-2</v>
      </c>
      <c r="Z1135" s="37">
        <v>45448</v>
      </c>
      <c r="AA1135" s="3">
        <f t="shared" si="397"/>
        <v>137688.9</v>
      </c>
      <c r="AB1135" s="43">
        <f t="shared" si="418"/>
        <v>102035.73999999999</v>
      </c>
      <c r="AC1135" s="43">
        <f t="shared" si="419"/>
        <v>35653.159999999996</v>
      </c>
      <c r="AD1135" s="38">
        <f t="shared" si="420"/>
        <v>0.34941835086411888</v>
      </c>
      <c r="AE1135" s="41">
        <f t="shared" si="421"/>
        <v>1662.4599999999937</v>
      </c>
      <c r="AF1135" s="38">
        <f>(AA1135)/AA1134-1</f>
        <v>1.2221594566468097E-2</v>
      </c>
    </row>
    <row r="1136" spans="1:32" x14ac:dyDescent="0.45">
      <c r="A1136" s="37">
        <v>45449</v>
      </c>
      <c r="B1136" s="41">
        <v>89020.57</v>
      </c>
      <c r="C1136" s="3">
        <f t="shared" si="387"/>
        <v>60757.15</v>
      </c>
      <c r="D1136" s="3">
        <f t="shared" si="388"/>
        <v>59632.74</v>
      </c>
      <c r="E1136" s="3">
        <f t="shared" si="412"/>
        <v>29387.830000000009</v>
      </c>
      <c r="F1136" s="38">
        <f t="shared" si="413"/>
        <v>0.4928136791970319</v>
      </c>
      <c r="G1136" s="41">
        <f>B1136-B1135</f>
        <v>193.98000000001048</v>
      </c>
      <c r="H1136" s="38">
        <f>(B1136)/B1135-1</f>
        <v>2.1838055474154849E-3</v>
      </c>
      <c r="J1136" s="37">
        <v>45449</v>
      </c>
      <c r="K1136" s="41">
        <v>35656.769999999997</v>
      </c>
      <c r="L1136" s="58">
        <v>31037</v>
      </c>
      <c r="M1136" s="43">
        <f t="shared" si="414"/>
        <v>4619.7699999999968</v>
      </c>
      <c r="N1136" s="38">
        <f t="shared" si="415"/>
        <v>0.14884718239520556</v>
      </c>
      <c r="O1136" s="43">
        <f t="shared" si="416"/>
        <v>-136.76000000000204</v>
      </c>
      <c r="P1136" s="38">
        <f t="shared" si="417"/>
        <v>-3.8208022511331263E-3</v>
      </c>
      <c r="R1136" s="37">
        <v>45449</v>
      </c>
      <c r="S1136" s="41">
        <v>13265.34</v>
      </c>
      <c r="T1136" s="110">
        <f>T1135+153</f>
        <v>11519</v>
      </c>
      <c r="U1136" s="108">
        <f t="shared" si="411"/>
        <v>1746.3400000000001</v>
      </c>
      <c r="V1136" s="109">
        <f t="shared" si="422"/>
        <v>0.1516051740602482</v>
      </c>
      <c r="W1136" s="108">
        <f>(S1136-153)-S1135</f>
        <v>43.559999999999491</v>
      </c>
      <c r="X1136" s="109">
        <f>(S1136-153)/S1135-1</f>
        <v>3.3331343859182017E-3</v>
      </c>
      <c r="Z1136" s="37">
        <v>45449</v>
      </c>
      <c r="AA1136" s="3">
        <f t="shared" si="397"/>
        <v>137942.68</v>
      </c>
      <c r="AB1136" s="108">
        <f t="shared" si="418"/>
        <v>102188.73999999999</v>
      </c>
      <c r="AC1136" s="108">
        <f t="shared" si="419"/>
        <v>35753.94</v>
      </c>
      <c r="AD1136" s="109">
        <f t="shared" si="420"/>
        <v>0.34988140572043469</v>
      </c>
      <c r="AE1136" s="116">
        <f t="shared" si="421"/>
        <v>100.78000000000793</v>
      </c>
      <c r="AF1136" s="109">
        <f>(AA1136-153)/AA1135-1</f>
        <v>7.3193990219988514E-4</v>
      </c>
    </row>
    <row r="1137" spans="1:32" x14ac:dyDescent="0.45">
      <c r="A1137" s="37">
        <v>45450</v>
      </c>
      <c r="B1137" s="41">
        <v>89020.57</v>
      </c>
      <c r="C1137" s="3">
        <f t="shared" si="387"/>
        <v>60757.15</v>
      </c>
      <c r="D1137" s="3">
        <f t="shared" si="388"/>
        <v>59632.74</v>
      </c>
      <c r="E1137" s="3">
        <f t="shared" si="412"/>
        <v>29387.830000000009</v>
      </c>
      <c r="F1137" s="38">
        <f t="shared" si="413"/>
        <v>0.4928136791970319</v>
      </c>
      <c r="G1137" s="41">
        <f>B1137-B1136</f>
        <v>0</v>
      </c>
      <c r="H1137" s="38">
        <f>(B1137)/B1136-1</f>
        <v>0</v>
      </c>
      <c r="J1137" s="37">
        <v>45450</v>
      </c>
      <c r="K1137" s="41">
        <v>35656.769999999997</v>
      </c>
      <c r="L1137" s="58">
        <v>31037</v>
      </c>
      <c r="M1137" s="43">
        <f t="shared" si="414"/>
        <v>4619.7699999999968</v>
      </c>
      <c r="N1137" s="38">
        <f t="shared" si="415"/>
        <v>0.14884718239520556</v>
      </c>
      <c r="O1137" s="43">
        <f t="shared" si="416"/>
        <v>0</v>
      </c>
      <c r="P1137" s="38">
        <f t="shared" si="417"/>
        <v>0</v>
      </c>
      <c r="R1137" s="37">
        <v>45450</v>
      </c>
      <c r="S1137" s="41">
        <v>13265.34</v>
      </c>
      <c r="T1137" s="3">
        <f>T1136</f>
        <v>11519</v>
      </c>
      <c r="U1137" s="43">
        <f t="shared" si="411"/>
        <v>1746.3400000000001</v>
      </c>
      <c r="V1137" s="38">
        <f t="shared" si="422"/>
        <v>0.1516051740602482</v>
      </c>
      <c r="W1137" s="43">
        <f>S1137-S1136</f>
        <v>0</v>
      </c>
      <c r="X1137" s="38">
        <f>S1137/S1136-1</f>
        <v>0</v>
      </c>
      <c r="Z1137" s="37">
        <v>45450</v>
      </c>
      <c r="AA1137" s="3">
        <f t="shared" si="397"/>
        <v>137942.68</v>
      </c>
      <c r="AB1137" s="43">
        <f t="shared" si="418"/>
        <v>102188.73999999999</v>
      </c>
      <c r="AC1137" s="43">
        <f t="shared" si="419"/>
        <v>35753.94</v>
      </c>
      <c r="AD1137" s="38">
        <f t="shared" si="420"/>
        <v>0.34988140572043469</v>
      </c>
      <c r="AE1137" s="41">
        <f t="shared" si="421"/>
        <v>0</v>
      </c>
      <c r="AF1137" s="38">
        <f>(AA1137)/AA1136-1</f>
        <v>0</v>
      </c>
    </row>
    <row r="1138" spans="1:32" x14ac:dyDescent="0.45">
      <c r="A1138" s="37">
        <v>45453</v>
      </c>
      <c r="B1138" s="41">
        <v>89438.6</v>
      </c>
      <c r="C1138" s="111">
        <f>C1137+134</f>
        <v>60891.15</v>
      </c>
      <c r="D1138" s="111">
        <f>D1137+134</f>
        <v>59766.74</v>
      </c>
      <c r="E1138" s="3">
        <f t="shared" si="412"/>
        <v>29671.860000000008</v>
      </c>
      <c r="F1138" s="38">
        <f t="shared" si="413"/>
        <v>0.49646107517324878</v>
      </c>
      <c r="G1138" s="41">
        <f>B1138-B1137-134</f>
        <v>284.02999999999884</v>
      </c>
      <c r="H1138" s="113">
        <f>(B1138-134)/B1137-1</f>
        <v>3.1906108891461837E-3</v>
      </c>
      <c r="J1138" s="37">
        <v>45453</v>
      </c>
      <c r="K1138" s="41">
        <v>35678.300000000003</v>
      </c>
      <c r="L1138" s="58">
        <v>31037</v>
      </c>
      <c r="M1138" s="43">
        <f t="shared" si="414"/>
        <v>4641.3000000000029</v>
      </c>
      <c r="N1138" s="38">
        <f t="shared" si="415"/>
        <v>0.14954087057383125</v>
      </c>
      <c r="O1138" s="43">
        <f t="shared" si="416"/>
        <v>21.530000000006112</v>
      </c>
      <c r="P1138" s="38">
        <f t="shared" si="417"/>
        <v>6.038124036475967E-4</v>
      </c>
      <c r="R1138" s="37">
        <v>45453</v>
      </c>
      <c r="S1138" s="41">
        <v>13318.47</v>
      </c>
      <c r="T1138" s="3">
        <f>T1137</f>
        <v>11519</v>
      </c>
      <c r="U1138" s="43">
        <f t="shared" si="411"/>
        <v>1799.4699999999993</v>
      </c>
      <c r="V1138" s="38">
        <f t="shared" si="422"/>
        <v>0.15621755360708378</v>
      </c>
      <c r="W1138" s="43">
        <f>S1138-S1137</f>
        <v>53.1299999999992</v>
      </c>
      <c r="X1138" s="38">
        <f>S1138/S1137-1</f>
        <v>4.0051743867852707E-3</v>
      </c>
      <c r="Z1138" s="37">
        <v>45453</v>
      </c>
      <c r="AA1138" s="3">
        <f t="shared" si="397"/>
        <v>138435.37</v>
      </c>
      <c r="AB1138" s="112">
        <f t="shared" si="418"/>
        <v>102322.73999999999</v>
      </c>
      <c r="AC1138" s="112">
        <f t="shared" si="419"/>
        <v>36112.630000000012</v>
      </c>
      <c r="AD1138" s="113">
        <f t="shared" si="420"/>
        <v>0.3529286842787831</v>
      </c>
      <c r="AE1138" s="117">
        <f t="shared" si="421"/>
        <v>358.69000000000415</v>
      </c>
      <c r="AF1138" s="113">
        <f>(AA1138-134)/AA1137-1</f>
        <v>2.6002829581097675E-3</v>
      </c>
    </row>
    <row r="1139" spans="1:32" x14ac:dyDescent="0.45">
      <c r="A1139" s="37">
        <v>45454</v>
      </c>
      <c r="B1139" s="41">
        <v>90366.58</v>
      </c>
      <c r="C1139" s="3">
        <f t="shared" si="387"/>
        <v>60891.15</v>
      </c>
      <c r="D1139" s="3">
        <f t="shared" si="388"/>
        <v>59766.74</v>
      </c>
      <c r="E1139" s="3">
        <f t="shared" si="412"/>
        <v>30599.840000000004</v>
      </c>
      <c r="F1139" s="38">
        <f t="shared" si="413"/>
        <v>0.51198777112487659</v>
      </c>
      <c r="G1139" s="41">
        <f>B1139-B1138</f>
        <v>927.97999999999593</v>
      </c>
      <c r="H1139" s="38">
        <f>(B1139)/B1138-1</f>
        <v>1.0375609636107841E-2</v>
      </c>
      <c r="J1139" s="37">
        <v>45454</v>
      </c>
      <c r="K1139" s="41">
        <v>35639.699999999997</v>
      </c>
      <c r="L1139" s="58">
        <v>31037</v>
      </c>
      <c r="M1139" s="43">
        <f t="shared" si="414"/>
        <v>4602.6999999999971</v>
      </c>
      <c r="N1139" s="38">
        <f t="shared" si="415"/>
        <v>0.14829719367206873</v>
      </c>
      <c r="O1139" s="43">
        <f t="shared" si="416"/>
        <v>-38.600000000005821</v>
      </c>
      <c r="P1139" s="38">
        <f t="shared" si="417"/>
        <v>-1.0818901124775016E-3</v>
      </c>
      <c r="R1139" s="37">
        <v>45454</v>
      </c>
      <c r="S1139" s="41">
        <v>13852.83</v>
      </c>
      <c r="T1139" s="110">
        <f>T1138+153</f>
        <v>11672</v>
      </c>
      <c r="U1139" s="108">
        <f t="shared" si="411"/>
        <v>2180.83</v>
      </c>
      <c r="V1139" s="109">
        <f t="shared" si="422"/>
        <v>0.18684287183002057</v>
      </c>
      <c r="W1139" s="108">
        <f>(S1139-153)-S1138</f>
        <v>381.36000000000058</v>
      </c>
      <c r="X1139" s="109">
        <f>(S1139-153)/S1138-1</f>
        <v>2.8633919661943175E-2</v>
      </c>
      <c r="Z1139" s="37">
        <v>45454</v>
      </c>
      <c r="AA1139" s="3">
        <f t="shared" si="397"/>
        <v>139859.10999999999</v>
      </c>
      <c r="AB1139" s="108">
        <f t="shared" si="418"/>
        <v>102475.73999999999</v>
      </c>
      <c r="AC1139" s="108">
        <f t="shared" si="419"/>
        <v>37383.370000000003</v>
      </c>
      <c r="AD1139" s="109">
        <f t="shared" si="420"/>
        <v>0.36480214731798966</v>
      </c>
      <c r="AE1139" s="116">
        <f t="shared" si="421"/>
        <v>1270.7399999999907</v>
      </c>
      <c r="AF1139" s="109">
        <f>(AA1139-153)/AA1138-1</f>
        <v>9.1793015036547576E-3</v>
      </c>
    </row>
    <row r="1140" spans="1:32" x14ac:dyDescent="0.45">
      <c r="A1140" s="37">
        <v>45455</v>
      </c>
      <c r="B1140" s="41">
        <v>90366.58</v>
      </c>
      <c r="C1140" s="3">
        <f t="shared" si="387"/>
        <v>60891.15</v>
      </c>
      <c r="D1140" s="3">
        <f t="shared" si="388"/>
        <v>59766.74</v>
      </c>
      <c r="E1140" s="3">
        <f t="shared" si="412"/>
        <v>30599.840000000004</v>
      </c>
      <c r="F1140" s="38">
        <f t="shared" si="413"/>
        <v>0.51198777112487659</v>
      </c>
      <c r="G1140" s="41">
        <f>B1140-B1139</f>
        <v>0</v>
      </c>
      <c r="H1140" s="38">
        <f>(B1140)/B1139-1</f>
        <v>0</v>
      </c>
      <c r="J1140" s="37">
        <v>45455</v>
      </c>
      <c r="K1140" s="41">
        <v>35639.699999999997</v>
      </c>
      <c r="L1140" s="58">
        <v>31037</v>
      </c>
      <c r="M1140" s="43">
        <f t="shared" si="414"/>
        <v>4602.6999999999971</v>
      </c>
      <c r="N1140" s="38">
        <f t="shared" si="415"/>
        <v>0.14829719367206873</v>
      </c>
      <c r="O1140" s="43">
        <f t="shared" si="416"/>
        <v>0</v>
      </c>
      <c r="P1140" s="38">
        <f t="shared" si="417"/>
        <v>0</v>
      </c>
      <c r="R1140" s="37">
        <v>45455</v>
      </c>
      <c r="S1140" s="41">
        <v>13852.83</v>
      </c>
      <c r="T1140" s="3">
        <f t="shared" ref="T1140:T1188" si="423">T1139</f>
        <v>11672</v>
      </c>
      <c r="U1140" s="43">
        <f t="shared" si="411"/>
        <v>2180.83</v>
      </c>
      <c r="V1140" s="38">
        <f t="shared" si="422"/>
        <v>0.18684287183002057</v>
      </c>
      <c r="W1140" s="43">
        <f t="shared" ref="W1140:W1146" si="424">S1140-S1139</f>
        <v>0</v>
      </c>
      <c r="X1140" s="38">
        <f t="shared" ref="X1140:X1146" si="425">S1140/S1139-1</f>
        <v>0</v>
      </c>
      <c r="Z1140" s="37">
        <v>45455</v>
      </c>
      <c r="AA1140" s="3">
        <f t="shared" si="397"/>
        <v>139859.10999999999</v>
      </c>
      <c r="AB1140" s="43">
        <f t="shared" si="418"/>
        <v>102475.73999999999</v>
      </c>
      <c r="AC1140" s="43">
        <f t="shared" si="419"/>
        <v>37383.370000000003</v>
      </c>
      <c r="AD1140" s="38">
        <f t="shared" si="420"/>
        <v>0.36480214731798966</v>
      </c>
      <c r="AE1140" s="41">
        <f t="shared" si="421"/>
        <v>0</v>
      </c>
      <c r="AF1140" s="38">
        <f>(AA1140)/AA1139-1</f>
        <v>0</v>
      </c>
    </row>
    <row r="1141" spans="1:32" x14ac:dyDescent="0.45">
      <c r="A1141" s="37">
        <v>45456</v>
      </c>
      <c r="B1141" s="41">
        <v>90366.58</v>
      </c>
      <c r="C1141" s="3">
        <f t="shared" si="387"/>
        <v>60891.15</v>
      </c>
      <c r="D1141" s="3">
        <f t="shared" si="388"/>
        <v>59766.74</v>
      </c>
      <c r="E1141" s="3">
        <f t="shared" si="412"/>
        <v>30599.840000000004</v>
      </c>
      <c r="F1141" s="38">
        <f t="shared" si="413"/>
        <v>0.51198777112487659</v>
      </c>
      <c r="G1141" s="41">
        <f>B1141-B1140</f>
        <v>0</v>
      </c>
      <c r="H1141" s="38">
        <f>(B1141)/B1140-1</f>
        <v>0</v>
      </c>
      <c r="J1141" s="37">
        <v>45456</v>
      </c>
      <c r="K1141" s="41">
        <v>35639.699999999997</v>
      </c>
      <c r="L1141" s="58">
        <v>31037</v>
      </c>
      <c r="M1141" s="43">
        <f t="shared" si="414"/>
        <v>4602.6999999999971</v>
      </c>
      <c r="N1141" s="38">
        <f t="shared" si="415"/>
        <v>0.14829719367206873</v>
      </c>
      <c r="O1141" s="43">
        <f t="shared" si="416"/>
        <v>0</v>
      </c>
      <c r="P1141" s="38">
        <f t="shared" si="417"/>
        <v>0</v>
      </c>
      <c r="R1141" s="37">
        <v>45456</v>
      </c>
      <c r="S1141" s="41">
        <v>13852.83</v>
      </c>
      <c r="T1141" s="3">
        <f t="shared" si="423"/>
        <v>11672</v>
      </c>
      <c r="U1141" s="43">
        <f t="shared" si="411"/>
        <v>2180.83</v>
      </c>
      <c r="V1141" s="38">
        <f t="shared" si="422"/>
        <v>0.18684287183002057</v>
      </c>
      <c r="W1141" s="43">
        <f t="shared" si="424"/>
        <v>0</v>
      </c>
      <c r="X1141" s="38">
        <f t="shared" si="425"/>
        <v>0</v>
      </c>
      <c r="Z1141" s="37">
        <v>45456</v>
      </c>
      <c r="AA1141" s="3">
        <f t="shared" si="397"/>
        <v>139859.10999999999</v>
      </c>
      <c r="AB1141" s="43">
        <f t="shared" si="418"/>
        <v>102475.73999999999</v>
      </c>
      <c r="AC1141" s="43">
        <f t="shared" si="419"/>
        <v>37383.370000000003</v>
      </c>
      <c r="AD1141" s="38">
        <f t="shared" si="420"/>
        <v>0.36480214731798966</v>
      </c>
      <c r="AE1141" s="41">
        <f t="shared" si="421"/>
        <v>0</v>
      </c>
      <c r="AF1141" s="38">
        <f>(AA1141)/AA1140-1</f>
        <v>0</v>
      </c>
    </row>
    <row r="1142" spans="1:32" x14ac:dyDescent="0.45">
      <c r="A1142" s="37">
        <v>45457</v>
      </c>
      <c r="B1142" s="41">
        <v>90190.48</v>
      </c>
      <c r="C1142" s="3">
        <f t="shared" si="387"/>
        <v>60891.15</v>
      </c>
      <c r="D1142" s="3">
        <f t="shared" si="388"/>
        <v>59766.74</v>
      </c>
      <c r="E1142" s="3">
        <f t="shared" ref="E1142:E1143" si="426">B1142-D1142</f>
        <v>30423.739999999998</v>
      </c>
      <c r="F1142" s="38">
        <f t="shared" ref="F1142:F1143" si="427">B1142/D1142-1</f>
        <v>0.50904131629063243</v>
      </c>
      <c r="G1142" s="41">
        <f>B1142-B1141</f>
        <v>-176.10000000000582</v>
      </c>
      <c r="H1142" s="38">
        <f>(B1142)/B1141-1</f>
        <v>-1.94872927580092E-3</v>
      </c>
      <c r="J1142" s="37">
        <v>45457</v>
      </c>
      <c r="K1142" s="41">
        <v>35620.959999999999</v>
      </c>
      <c r="L1142" s="58">
        <v>31037</v>
      </c>
      <c r="M1142" s="43">
        <f t="shared" ref="M1142" si="428">K1142-L1142</f>
        <v>4583.9599999999991</v>
      </c>
      <c r="N1142" s="38">
        <f t="shared" ref="N1142" si="429">K1142/L1142-1</f>
        <v>0.14769339820214578</v>
      </c>
      <c r="O1142" s="43">
        <f t="shared" ref="O1142" si="430">K1142-K1141</f>
        <v>-18.739999999997963</v>
      </c>
      <c r="P1142" s="38">
        <f t="shared" ref="P1142" si="431">K1142/K1141-1</f>
        <v>-5.2581811855878513E-4</v>
      </c>
      <c r="R1142" s="37">
        <v>45457</v>
      </c>
      <c r="S1142" s="41">
        <v>13852.83</v>
      </c>
      <c r="T1142" s="3">
        <f t="shared" si="423"/>
        <v>11672</v>
      </c>
      <c r="U1142" s="43">
        <f t="shared" ref="U1142" si="432">S1142-T1142</f>
        <v>2180.83</v>
      </c>
      <c r="V1142" s="38">
        <f t="shared" ref="V1142" si="433">S1142/T1142-1</f>
        <v>0.18684287183002057</v>
      </c>
      <c r="W1142" s="43">
        <f t="shared" si="424"/>
        <v>0</v>
      </c>
      <c r="X1142" s="38">
        <f t="shared" si="425"/>
        <v>0</v>
      </c>
      <c r="Z1142" s="37">
        <v>45457</v>
      </c>
      <c r="AA1142" s="3">
        <f t="shared" si="397"/>
        <v>139664.26999999999</v>
      </c>
      <c r="AB1142" s="43">
        <f t="shared" ref="AB1142:AB1143" si="434">D1142+L1142+T1142</f>
        <v>102475.73999999999</v>
      </c>
      <c r="AC1142" s="43">
        <f t="shared" ref="AC1142:AC1143" si="435">E1142+M1142+U1142</f>
        <v>37188.53</v>
      </c>
      <c r="AD1142" s="38">
        <f t="shared" ref="AD1142:AD1143" si="436">(AA1142)/(AB1142)-1</f>
        <v>0.36290081925731887</v>
      </c>
      <c r="AE1142" s="41">
        <f t="shared" ref="AE1142:AE1143" si="437">G1142+O1142+W1142</f>
        <v>-194.84000000000378</v>
      </c>
      <c r="AF1142" s="38">
        <f>(AA1142)/AA1141-1</f>
        <v>-1.3931162582115908E-3</v>
      </c>
    </row>
    <row r="1143" spans="1:32" x14ac:dyDescent="0.45">
      <c r="A1143" s="37">
        <v>45460</v>
      </c>
      <c r="B1143" s="41">
        <v>90954.8</v>
      </c>
      <c r="C1143" s="111">
        <f>C1142+134</f>
        <v>61025.15</v>
      </c>
      <c r="D1143" s="111">
        <f>D1142+134</f>
        <v>59900.74</v>
      </c>
      <c r="E1143" s="3">
        <f t="shared" si="426"/>
        <v>31054.060000000005</v>
      </c>
      <c r="F1143" s="38">
        <f t="shared" si="427"/>
        <v>0.51842531494602584</v>
      </c>
      <c r="G1143" s="41">
        <f>B1143-B1142-134</f>
        <v>630.32000000000698</v>
      </c>
      <c r="H1143" s="113">
        <f>(B1143-134)/B1142-1</f>
        <v>6.9887642243395831E-3</v>
      </c>
      <c r="J1143" s="37">
        <v>45460</v>
      </c>
      <c r="K1143" s="41">
        <v>35619.29</v>
      </c>
      <c r="L1143" s="58">
        <v>31037</v>
      </c>
      <c r="M1143" s="43">
        <f t="shared" ref="M1143" si="438">K1143-L1143</f>
        <v>4582.2900000000009</v>
      </c>
      <c r="N1143" s="38">
        <f t="shared" ref="N1143" si="439">K1143/L1143-1</f>
        <v>0.14763959145535965</v>
      </c>
      <c r="O1143" s="43">
        <f t="shared" ref="O1143" si="440">K1143-K1142</f>
        <v>-1.6699999999982538</v>
      </c>
      <c r="P1143" s="38">
        <f t="shared" ref="P1143" si="441">K1143/K1142-1</f>
        <v>-4.6882509623480395E-5</v>
      </c>
      <c r="R1143" s="37">
        <v>45460</v>
      </c>
      <c r="S1143" s="41">
        <v>14009.9</v>
      </c>
      <c r="T1143" s="3">
        <f t="shared" si="423"/>
        <v>11672</v>
      </c>
      <c r="U1143" s="43">
        <f t="shared" ref="U1143" si="442">S1143-T1143</f>
        <v>2337.8999999999996</v>
      </c>
      <c r="V1143" s="38">
        <f t="shared" ref="V1143" si="443">S1143/T1143-1</f>
        <v>0.20029986291980806</v>
      </c>
      <c r="W1143" s="43">
        <f t="shared" si="424"/>
        <v>157.06999999999971</v>
      </c>
      <c r="X1143" s="38">
        <f t="shared" si="425"/>
        <v>1.1338477408587178E-2</v>
      </c>
      <c r="Z1143" s="37">
        <v>45460</v>
      </c>
      <c r="AA1143" s="3">
        <f t="shared" si="397"/>
        <v>140583.99</v>
      </c>
      <c r="AB1143" s="112">
        <f t="shared" si="434"/>
        <v>102609.73999999999</v>
      </c>
      <c r="AC1143" s="112">
        <f t="shared" si="435"/>
        <v>37974.250000000007</v>
      </c>
      <c r="AD1143" s="113">
        <f t="shared" si="436"/>
        <v>0.37008426295593377</v>
      </c>
      <c r="AE1143" s="117">
        <f t="shared" si="437"/>
        <v>785.72000000000844</v>
      </c>
      <c r="AF1143" s="113">
        <f>(AA1143-134)/AA1142-1</f>
        <v>5.6257767287224425E-3</v>
      </c>
    </row>
    <row r="1144" spans="1:32" x14ac:dyDescent="0.45">
      <c r="A1144" s="37">
        <v>45461</v>
      </c>
      <c r="B1144" s="41">
        <v>91120.68</v>
      </c>
      <c r="C1144" s="3">
        <f t="shared" si="387"/>
        <v>61025.15</v>
      </c>
      <c r="D1144" s="3">
        <f t="shared" si="388"/>
        <v>59900.74</v>
      </c>
      <c r="E1144" s="3">
        <f t="shared" ref="E1144" si="444">B1144-D1144</f>
        <v>31219.939999999995</v>
      </c>
      <c r="F1144" s="38">
        <f t="shared" ref="F1144" si="445">B1144/D1144-1</f>
        <v>0.52119456287184418</v>
      </c>
      <c r="G1144" s="41">
        <f>B1144-B1143</f>
        <v>165.8799999999901</v>
      </c>
      <c r="H1144" s="38">
        <f>(B1144)/B1143-1</f>
        <v>1.8237630119575243E-3</v>
      </c>
      <c r="J1144" s="37">
        <v>45461</v>
      </c>
      <c r="K1144" s="41">
        <v>35699.82</v>
      </c>
      <c r="L1144" s="58">
        <v>31037</v>
      </c>
      <c r="M1144" s="43">
        <f t="shared" ref="M1144" si="446">K1144-L1144</f>
        <v>4662.82</v>
      </c>
      <c r="N1144" s="38">
        <f t="shared" ref="N1144" si="447">K1144/L1144-1</f>
        <v>0.15023423655636825</v>
      </c>
      <c r="O1144" s="43">
        <f t="shared" ref="O1144" si="448">K1144-K1143</f>
        <v>80.529999999998836</v>
      </c>
      <c r="P1144" s="38">
        <f t="shared" ref="P1144" si="449">K1144/K1143-1</f>
        <v>2.2608535992716394E-3</v>
      </c>
      <c r="R1144" s="37">
        <v>45461</v>
      </c>
      <c r="S1144" s="41">
        <v>14006.29</v>
      </c>
      <c r="T1144" s="3">
        <f t="shared" si="423"/>
        <v>11672</v>
      </c>
      <c r="U1144" s="43">
        <f t="shared" ref="U1144" si="450">S1144-T1144</f>
        <v>2334.2900000000009</v>
      </c>
      <c r="V1144" s="38">
        <f t="shared" ref="V1144" si="451">S1144/T1144-1</f>
        <v>0.19999057573680612</v>
      </c>
      <c r="W1144" s="43">
        <f t="shared" si="424"/>
        <v>-3.6099999999987631</v>
      </c>
      <c r="X1144" s="38">
        <f t="shared" si="425"/>
        <v>-2.5767492987094354E-4</v>
      </c>
      <c r="Z1144" s="37">
        <v>45461</v>
      </c>
      <c r="AA1144" s="3">
        <f t="shared" si="397"/>
        <v>140826.79</v>
      </c>
      <c r="AB1144" s="43">
        <f t="shared" ref="AB1144" si="452">D1144+L1144+T1144</f>
        <v>102609.73999999999</v>
      </c>
      <c r="AC1144" s="43">
        <f t="shared" ref="AC1144" si="453">E1144+M1144+U1144</f>
        <v>38217.049999999996</v>
      </c>
      <c r="AD1144" s="38">
        <f t="shared" ref="AD1144" si="454">(AA1144)/(AB1144)-1</f>
        <v>0.37245051005879182</v>
      </c>
      <c r="AE1144" s="41">
        <f t="shared" ref="AE1144" si="455">G1144+O1144+W1144</f>
        <v>242.79999999999018</v>
      </c>
      <c r="AF1144" s="38">
        <f>(AA1144)/AA1143-1</f>
        <v>1.7270814407814861E-3</v>
      </c>
    </row>
    <row r="1145" spans="1:32" x14ac:dyDescent="0.45">
      <c r="A1145" s="37">
        <v>45462</v>
      </c>
      <c r="B1145" s="41">
        <v>90664.93</v>
      </c>
      <c r="C1145" s="3">
        <f t="shared" si="387"/>
        <v>61025.15</v>
      </c>
      <c r="D1145" s="3">
        <f t="shared" si="388"/>
        <v>59900.74</v>
      </c>
      <c r="E1145" s="3">
        <f t="shared" ref="E1145:E1146" si="456">B1145-D1145</f>
        <v>30764.189999999995</v>
      </c>
      <c r="F1145" s="38">
        <f t="shared" ref="F1145:F1146" si="457">B1145/D1145-1</f>
        <v>0.51358614267536584</v>
      </c>
      <c r="G1145" s="41">
        <f>B1145-B1144</f>
        <v>-455.75</v>
      </c>
      <c r="H1145" s="38">
        <f>(B1145)/B1144-1</f>
        <v>-5.0016088554212246E-3</v>
      </c>
      <c r="J1145" s="37">
        <v>45462</v>
      </c>
      <c r="K1145" s="41">
        <v>35588.86</v>
      </c>
      <c r="L1145" s="58">
        <v>31037</v>
      </c>
      <c r="M1145" s="43">
        <f t="shared" ref="M1145:M1146" si="458">K1145-L1145</f>
        <v>4551.8600000000006</v>
      </c>
      <c r="N1145" s="38">
        <f t="shared" ref="N1145:N1146" si="459">K1145/L1145-1</f>
        <v>0.14665914875793407</v>
      </c>
      <c r="O1145" s="43">
        <f t="shared" ref="O1145:O1146" si="460">K1145-K1144</f>
        <v>-110.95999999999913</v>
      </c>
      <c r="P1145" s="38">
        <f t="shared" ref="P1145:P1146" si="461">K1145/K1144-1</f>
        <v>-3.1081389205883658E-3</v>
      </c>
      <c r="R1145" s="37">
        <v>45462</v>
      </c>
      <c r="S1145" s="41">
        <v>13861.72</v>
      </c>
      <c r="T1145" s="3">
        <f t="shared" si="423"/>
        <v>11672</v>
      </c>
      <c r="U1145" s="43">
        <f t="shared" ref="U1145:U1147" si="462">S1145-T1145</f>
        <v>2189.7199999999993</v>
      </c>
      <c r="V1145" s="38">
        <f t="shared" ref="V1145:V1147" si="463">S1145/T1145-1</f>
        <v>0.18760452364633307</v>
      </c>
      <c r="W1145" s="43">
        <f t="shared" si="424"/>
        <v>-144.57000000000153</v>
      </c>
      <c r="X1145" s="38">
        <f t="shared" si="425"/>
        <v>-1.0321791138124481E-2</v>
      </c>
      <c r="Z1145" s="37">
        <v>45462</v>
      </c>
      <c r="AA1145" s="3">
        <f t="shared" si="397"/>
        <v>140115.50999999998</v>
      </c>
      <c r="AB1145" s="43">
        <f t="shared" ref="AB1145" si="464">D1145+L1145+T1145</f>
        <v>102609.73999999999</v>
      </c>
      <c r="AC1145" s="43">
        <f t="shared" ref="AC1145" si="465">E1145+M1145+U1145</f>
        <v>37505.769999999997</v>
      </c>
      <c r="AD1145" s="38">
        <f t="shared" ref="AD1145" si="466">(AA1145)/(AB1145)-1</f>
        <v>0.36551861450969469</v>
      </c>
      <c r="AE1145" s="41">
        <f t="shared" ref="AE1145" si="467">G1145+O1145+W1145</f>
        <v>-711.28000000000065</v>
      </c>
      <c r="AF1145" s="38">
        <f>(AA1145)/AA1144-1</f>
        <v>-5.0507435410551693E-3</v>
      </c>
    </row>
    <row r="1146" spans="1:32" x14ac:dyDescent="0.45">
      <c r="A1146" s="37">
        <v>45463</v>
      </c>
      <c r="B1146" s="41">
        <v>90664.93</v>
      </c>
      <c r="C1146" s="3">
        <f t="shared" si="387"/>
        <v>61025.15</v>
      </c>
      <c r="D1146" s="3">
        <f t="shared" si="388"/>
        <v>59900.74</v>
      </c>
      <c r="E1146" s="3">
        <f t="shared" si="456"/>
        <v>30764.189999999995</v>
      </c>
      <c r="F1146" s="38">
        <f t="shared" si="457"/>
        <v>0.51358614267536584</v>
      </c>
      <c r="G1146" s="41">
        <f>B1146-B1145</f>
        <v>0</v>
      </c>
      <c r="H1146" s="38">
        <f>(B1146)/B1145-1</f>
        <v>0</v>
      </c>
      <c r="J1146" s="37">
        <v>45463</v>
      </c>
      <c r="K1146" s="41">
        <v>35588.86</v>
      </c>
      <c r="L1146" s="58">
        <v>31037</v>
      </c>
      <c r="M1146" s="43">
        <f t="shared" si="458"/>
        <v>4551.8600000000006</v>
      </c>
      <c r="N1146" s="38">
        <f t="shared" si="459"/>
        <v>0.14665914875793407</v>
      </c>
      <c r="O1146" s="43">
        <f t="shared" si="460"/>
        <v>0</v>
      </c>
      <c r="P1146" s="38">
        <f t="shared" si="461"/>
        <v>0</v>
      </c>
      <c r="R1146" s="37">
        <v>45463</v>
      </c>
      <c r="S1146" s="41">
        <v>13861.72</v>
      </c>
      <c r="T1146" s="3">
        <f t="shared" si="423"/>
        <v>11672</v>
      </c>
      <c r="U1146" s="43">
        <f t="shared" si="462"/>
        <v>2189.7199999999993</v>
      </c>
      <c r="V1146" s="38">
        <f t="shared" si="463"/>
        <v>0.18760452364633307</v>
      </c>
      <c r="W1146" s="43">
        <f t="shared" si="424"/>
        <v>0</v>
      </c>
      <c r="X1146" s="38">
        <f t="shared" si="425"/>
        <v>0</v>
      </c>
      <c r="Z1146" s="37">
        <v>45463</v>
      </c>
      <c r="AA1146" s="3">
        <f t="shared" si="397"/>
        <v>140115.50999999998</v>
      </c>
      <c r="AB1146" s="43">
        <f t="shared" ref="AB1146:AB1148" si="468">D1146+L1146+T1146</f>
        <v>102609.73999999999</v>
      </c>
      <c r="AC1146" s="43">
        <f t="shared" ref="AC1146:AC1148" si="469">E1146+M1146+U1146</f>
        <v>37505.769999999997</v>
      </c>
      <c r="AD1146" s="38">
        <f t="shared" ref="AD1146:AD1148" si="470">(AA1146)/(AB1146)-1</f>
        <v>0.36551861450969469</v>
      </c>
      <c r="AE1146" s="41">
        <f t="shared" ref="AE1146:AE1148" si="471">G1146+O1146+W1146</f>
        <v>0</v>
      </c>
      <c r="AF1146" s="38">
        <f>(AA1146)/AA1145-1</f>
        <v>0</v>
      </c>
    </row>
    <row r="1147" spans="1:32" x14ac:dyDescent="0.45">
      <c r="A1147" s="37">
        <v>45464</v>
      </c>
      <c r="B1147" s="41">
        <v>90670.43</v>
      </c>
      <c r="C1147" s="3">
        <f t="shared" si="387"/>
        <v>61025.15</v>
      </c>
      <c r="D1147" s="3">
        <f t="shared" si="388"/>
        <v>59900.74</v>
      </c>
      <c r="E1147" s="3">
        <f t="shared" ref="E1147:E1148" si="472">B1147-D1147</f>
        <v>30769.689999999995</v>
      </c>
      <c r="F1147" s="38">
        <f t="shared" ref="F1147:F1148" si="473">B1147/D1147-1</f>
        <v>0.51367796124054554</v>
      </c>
      <c r="G1147" s="41">
        <f>B1147-B1146</f>
        <v>5.5</v>
      </c>
      <c r="H1147" s="38">
        <f>(B1147)/B1146-1</f>
        <v>6.0662926668619832E-5</v>
      </c>
      <c r="J1147" s="37">
        <v>45464</v>
      </c>
      <c r="K1147" s="41">
        <v>35551.93</v>
      </c>
      <c r="L1147" s="58">
        <v>31037</v>
      </c>
      <c r="M1147" s="43">
        <f t="shared" ref="M1147" si="474">K1147-L1147</f>
        <v>4514.93</v>
      </c>
      <c r="N1147" s="38">
        <f t="shared" ref="N1147" si="475">K1147/L1147-1</f>
        <v>0.14546927860295766</v>
      </c>
      <c r="O1147" s="43">
        <f t="shared" ref="O1147" si="476">K1147-K1146</f>
        <v>-36.930000000000291</v>
      </c>
      <c r="P1147" s="38">
        <f t="shared" ref="P1147" si="477">K1147/K1146-1</f>
        <v>-1.037684264120875E-3</v>
      </c>
      <c r="R1147" s="37">
        <v>45464</v>
      </c>
      <c r="S1147" s="41">
        <v>13992.01</v>
      </c>
      <c r="T1147" s="110">
        <f>T1146+153</f>
        <v>11825</v>
      </c>
      <c r="U1147" s="108">
        <f t="shared" si="462"/>
        <v>2167.0100000000002</v>
      </c>
      <c r="V1147" s="109">
        <f t="shared" si="463"/>
        <v>0.18325665961945026</v>
      </c>
      <c r="W1147" s="108">
        <f>(S1147-153)-S1146</f>
        <v>-22.709999999999127</v>
      </c>
      <c r="X1147" s="109">
        <f>(S1147-153)/S1146-1</f>
        <v>-1.6383248254905336E-3</v>
      </c>
      <c r="Z1147" s="37">
        <v>45464</v>
      </c>
      <c r="AA1147" s="3">
        <f t="shared" si="397"/>
        <v>140214.37</v>
      </c>
      <c r="AB1147" s="108">
        <f t="shared" si="468"/>
        <v>102762.73999999999</v>
      </c>
      <c r="AC1147" s="108">
        <f t="shared" si="469"/>
        <v>37451.629999999997</v>
      </c>
      <c r="AD1147" s="109">
        <f t="shared" si="470"/>
        <v>0.36444756144104384</v>
      </c>
      <c r="AE1147" s="116">
        <f t="shared" si="471"/>
        <v>-54.139999999999418</v>
      </c>
      <c r="AF1147" s="109">
        <f>(AA1147-153)/AA1146-1</f>
        <v>-3.8639548184193906E-4</v>
      </c>
    </row>
    <row r="1148" spans="1:32" x14ac:dyDescent="0.45">
      <c r="A1148" s="37">
        <v>45467</v>
      </c>
      <c r="B1148" s="41">
        <v>90594.45</v>
      </c>
      <c r="C1148" s="111">
        <f>C1147+134</f>
        <v>61159.15</v>
      </c>
      <c r="D1148" s="111">
        <f>D1147+134</f>
        <v>60034.74</v>
      </c>
      <c r="E1148" s="3">
        <f t="shared" si="472"/>
        <v>30559.71</v>
      </c>
      <c r="F1148" s="38">
        <f t="shared" si="473"/>
        <v>0.50903376944749001</v>
      </c>
      <c r="G1148" s="41">
        <f>B1148-B1147-134</f>
        <v>-209.97999999999593</v>
      </c>
      <c r="H1148" s="113">
        <f>(B1148-134)/B1147-1</f>
        <v>-2.315859757144545E-3</v>
      </c>
      <c r="J1148" s="37">
        <v>45467</v>
      </c>
      <c r="K1148" s="41">
        <v>35679.97</v>
      </c>
      <c r="L1148" s="58">
        <v>31037</v>
      </c>
      <c r="M1148" s="43">
        <f t="shared" ref="M1148" si="478">K1148-L1148</f>
        <v>4642.9700000000012</v>
      </c>
      <c r="N1148" s="38">
        <f t="shared" ref="N1148" si="479">K1148/L1148-1</f>
        <v>0.14959467732061738</v>
      </c>
      <c r="O1148" s="43">
        <f t="shared" ref="O1148" si="480">K1148-K1147</f>
        <v>128.04000000000087</v>
      </c>
      <c r="P1148" s="38">
        <f t="shared" ref="P1148" si="481">K1148/K1147-1</f>
        <v>3.6014922396618854E-3</v>
      </c>
      <c r="R1148" s="37">
        <v>45467</v>
      </c>
      <c r="S1148" s="41">
        <v>14032.67</v>
      </c>
      <c r="T1148" s="3">
        <f t="shared" si="423"/>
        <v>11825</v>
      </c>
      <c r="U1148" s="43">
        <f t="shared" ref="U1148" si="482">S1148-T1148</f>
        <v>2207.67</v>
      </c>
      <c r="V1148" s="38">
        <f t="shared" ref="V1148" si="483">S1148/T1148-1</f>
        <v>0.18669513742071886</v>
      </c>
      <c r="W1148" s="43">
        <f t="shared" ref="W1148" si="484">S1148-S1147</f>
        <v>40.659999999999854</v>
      </c>
      <c r="X1148" s="38">
        <f t="shared" ref="X1148" si="485">S1148/S1147-1</f>
        <v>2.9059441781416062E-3</v>
      </c>
      <c r="Z1148" s="37">
        <v>45467</v>
      </c>
      <c r="AA1148" s="3">
        <f t="shared" si="397"/>
        <v>140307.09</v>
      </c>
      <c r="AB1148" s="112">
        <f t="shared" si="468"/>
        <v>102896.73999999999</v>
      </c>
      <c r="AC1148" s="112">
        <f t="shared" si="469"/>
        <v>37410.35</v>
      </c>
      <c r="AD1148" s="113">
        <f t="shared" si="470"/>
        <v>0.36357177107846184</v>
      </c>
      <c r="AE1148" s="117">
        <f t="shared" si="471"/>
        <v>-41.279999999995198</v>
      </c>
      <c r="AF1148" s="113">
        <f>(AA1148-134)/AA1147-1</f>
        <v>-2.9440634365796026E-4</v>
      </c>
    </row>
    <row r="1149" spans="1:32" x14ac:dyDescent="0.45">
      <c r="A1149" s="37">
        <v>45468</v>
      </c>
      <c r="B1149" s="41">
        <v>90594.45</v>
      </c>
      <c r="C1149" s="3">
        <f t="shared" si="387"/>
        <v>61159.15</v>
      </c>
      <c r="D1149" s="3">
        <f t="shared" si="388"/>
        <v>60034.74</v>
      </c>
      <c r="E1149" s="3">
        <f t="shared" ref="E1149" si="486">B1149-D1149</f>
        <v>30559.71</v>
      </c>
      <c r="F1149" s="38">
        <f t="shared" ref="F1149" si="487">B1149/D1149-1</f>
        <v>0.50903376944749001</v>
      </c>
      <c r="G1149" s="41">
        <f t="shared" ref="G1149:G1154" si="488">B1149-B1148</f>
        <v>0</v>
      </c>
      <c r="H1149" s="38">
        <f t="shared" ref="H1149:H1154" si="489">(B1149)/B1148-1</f>
        <v>0</v>
      </c>
      <c r="J1149" s="37">
        <v>45468</v>
      </c>
      <c r="K1149" s="41">
        <v>35679.97</v>
      </c>
      <c r="L1149" s="58">
        <v>31037</v>
      </c>
      <c r="M1149" s="43">
        <f t="shared" ref="M1149" si="490">K1149-L1149</f>
        <v>4642.9700000000012</v>
      </c>
      <c r="N1149" s="38">
        <f t="shared" ref="N1149" si="491">K1149/L1149-1</f>
        <v>0.14959467732061738</v>
      </c>
      <c r="O1149" s="43">
        <f t="shared" ref="O1149" si="492">K1149-K1148</f>
        <v>0</v>
      </c>
      <c r="P1149" s="38">
        <f t="shared" ref="P1149" si="493">K1149/K1148-1</f>
        <v>0</v>
      </c>
      <c r="R1149" s="37">
        <v>45468</v>
      </c>
      <c r="S1149" s="41">
        <v>14032.67</v>
      </c>
      <c r="T1149" s="3">
        <f t="shared" si="423"/>
        <v>11825</v>
      </c>
      <c r="U1149" s="43">
        <f t="shared" ref="U1149" si="494">S1149-T1149</f>
        <v>2207.67</v>
      </c>
      <c r="V1149" s="38">
        <f t="shared" ref="V1149" si="495">S1149/T1149-1</f>
        <v>0.18669513742071886</v>
      </c>
      <c r="W1149" s="43">
        <f t="shared" ref="W1149" si="496">S1149-S1148</f>
        <v>0</v>
      </c>
      <c r="X1149" s="38">
        <f t="shared" ref="X1149" si="497">S1149/S1148-1</f>
        <v>0</v>
      </c>
      <c r="Z1149" s="37">
        <v>45468</v>
      </c>
      <c r="AA1149" s="3">
        <f t="shared" si="397"/>
        <v>140307.09</v>
      </c>
      <c r="AB1149" s="43">
        <f t="shared" ref="AB1149" si="498">D1149+L1149+T1149</f>
        <v>102896.73999999999</v>
      </c>
      <c r="AC1149" s="43">
        <f t="shared" ref="AC1149" si="499">E1149+M1149+U1149</f>
        <v>37410.35</v>
      </c>
      <c r="AD1149" s="38">
        <f t="shared" ref="AD1149" si="500">(AA1149)/(AB1149)-1</f>
        <v>0.36357177107846184</v>
      </c>
      <c r="AE1149" s="41">
        <f t="shared" ref="AE1149" si="501">G1149+O1149+W1149</f>
        <v>0</v>
      </c>
      <c r="AF1149" s="38">
        <f>(AA1149)/AA1148-1</f>
        <v>0</v>
      </c>
    </row>
    <row r="1150" spans="1:32" x14ac:dyDescent="0.45">
      <c r="A1150" s="37">
        <v>45469</v>
      </c>
      <c r="B1150" s="41">
        <v>91015.96</v>
      </c>
      <c r="C1150" s="3">
        <f t="shared" si="387"/>
        <v>61159.15</v>
      </c>
      <c r="D1150" s="3">
        <f t="shared" si="388"/>
        <v>60034.74</v>
      </c>
      <c r="E1150" s="3">
        <f t="shared" ref="E1150" si="502">B1150-D1150</f>
        <v>30981.220000000008</v>
      </c>
      <c r="F1150" s="38">
        <f t="shared" ref="F1150" si="503">B1150/D1150-1</f>
        <v>0.51605487089641788</v>
      </c>
      <c r="G1150" s="41">
        <f t="shared" si="488"/>
        <v>421.51000000000931</v>
      </c>
      <c r="H1150" s="38">
        <f t="shared" si="489"/>
        <v>4.6527132732745446E-3</v>
      </c>
      <c r="J1150" s="37">
        <v>45469</v>
      </c>
      <c r="K1150" s="41">
        <v>35611.31</v>
      </c>
      <c r="L1150" s="58">
        <v>31037</v>
      </c>
      <c r="M1150" s="43">
        <f t="shared" ref="M1150" si="504">K1150-L1150</f>
        <v>4574.3099999999977</v>
      </c>
      <c r="N1150" s="38">
        <f t="shared" ref="N1150" si="505">K1150/L1150-1</f>
        <v>0.14738247897670509</v>
      </c>
      <c r="O1150" s="43">
        <f t="shared" ref="O1150" si="506">K1150-K1149</f>
        <v>-68.660000000003492</v>
      </c>
      <c r="P1150" s="38">
        <f t="shared" ref="P1150" si="507">K1150/K1149-1</f>
        <v>-1.9243289722498114E-3</v>
      </c>
      <c r="R1150" s="37">
        <v>45469</v>
      </c>
      <c r="S1150" s="41">
        <v>14032.67</v>
      </c>
      <c r="T1150" s="3">
        <f t="shared" si="423"/>
        <v>11825</v>
      </c>
      <c r="U1150" s="43">
        <f t="shared" ref="U1150" si="508">S1150-T1150</f>
        <v>2207.67</v>
      </c>
      <c r="V1150" s="38">
        <f t="shared" ref="V1150" si="509">S1150/T1150-1</f>
        <v>0.18669513742071886</v>
      </c>
      <c r="W1150" s="43">
        <f t="shared" ref="W1150" si="510">S1150-S1149</f>
        <v>0</v>
      </c>
      <c r="X1150" s="38">
        <f t="shared" ref="X1150" si="511">S1150/S1149-1</f>
        <v>0</v>
      </c>
      <c r="Z1150" s="37">
        <v>45469</v>
      </c>
      <c r="AA1150" s="3">
        <f t="shared" si="397"/>
        <v>140659.94</v>
      </c>
      <c r="AB1150" s="43">
        <f t="shared" ref="AB1150" si="512">D1150+L1150+T1150</f>
        <v>102896.73999999999</v>
      </c>
      <c r="AC1150" s="43">
        <f t="shared" ref="AC1150" si="513">E1150+M1150+U1150</f>
        <v>37763.200000000004</v>
      </c>
      <c r="AD1150" s="38">
        <f t="shared" ref="AD1150" si="514">(AA1150)/(AB1150)-1</f>
        <v>0.3670009370559264</v>
      </c>
      <c r="AE1150" s="41">
        <f t="shared" ref="AE1150" si="515">G1150+O1150+W1150</f>
        <v>352.85000000000582</v>
      </c>
      <c r="AF1150" s="38">
        <f>(AA1150)/AA1149-1</f>
        <v>2.5148408394757293E-3</v>
      </c>
    </row>
    <row r="1151" spans="1:32" x14ac:dyDescent="0.45">
      <c r="A1151" s="37">
        <v>45470</v>
      </c>
      <c r="B1151" s="41">
        <v>91142.02</v>
      </c>
      <c r="C1151" s="3">
        <f t="shared" si="387"/>
        <v>61159.15</v>
      </c>
      <c r="D1151" s="3">
        <f t="shared" si="388"/>
        <v>60034.74</v>
      </c>
      <c r="E1151" s="3">
        <f t="shared" ref="E1151" si="516">B1151-D1151</f>
        <v>31107.280000000006</v>
      </c>
      <c r="F1151" s="38">
        <f t="shared" ref="F1151" si="517">B1151/D1151-1</f>
        <v>0.51815465512135161</v>
      </c>
      <c r="G1151" s="41">
        <f t="shared" si="488"/>
        <v>126.05999999999767</v>
      </c>
      <c r="H1151" s="38">
        <f t="shared" si="489"/>
        <v>1.3850318120030014E-3</v>
      </c>
      <c r="J1151" s="37">
        <v>45470</v>
      </c>
      <c r="K1151" s="41">
        <v>35701.68</v>
      </c>
      <c r="L1151" s="58">
        <v>31037</v>
      </c>
      <c r="M1151" s="43">
        <f t="shared" ref="M1151" si="518">K1151-L1151</f>
        <v>4664.68</v>
      </c>
      <c r="N1151" s="38">
        <f t="shared" ref="N1151" si="519">K1151/L1151-1</f>
        <v>0.15029416502883652</v>
      </c>
      <c r="O1151" s="43">
        <f t="shared" ref="O1151" si="520">K1151-K1150</f>
        <v>90.370000000002619</v>
      </c>
      <c r="P1151" s="38">
        <f t="shared" ref="P1151" si="521">K1151/K1150-1</f>
        <v>2.5376769346592276E-3</v>
      </c>
      <c r="R1151" s="37">
        <v>45470</v>
      </c>
      <c r="S1151" s="41">
        <v>14053.06</v>
      </c>
      <c r="T1151" s="3">
        <f t="shared" si="423"/>
        <v>11825</v>
      </c>
      <c r="U1151" s="43">
        <f t="shared" ref="U1151:U1152" si="522">S1151-T1151</f>
        <v>2228.0599999999995</v>
      </c>
      <c r="V1151" s="38">
        <f t="shared" ref="V1151:V1152" si="523">S1151/T1151-1</f>
        <v>0.18841945031712459</v>
      </c>
      <c r="W1151" s="43">
        <f t="shared" ref="W1151" si="524">S1151-S1150</f>
        <v>20.389999999999418</v>
      </c>
      <c r="X1151" s="38">
        <f t="shared" ref="X1151" si="525">S1151/S1150-1</f>
        <v>1.4530378039245839E-3</v>
      </c>
      <c r="Z1151" s="37">
        <v>45470</v>
      </c>
      <c r="AA1151" s="3">
        <f t="shared" si="397"/>
        <v>140896.76</v>
      </c>
      <c r="AB1151" s="43">
        <f t="shared" ref="AB1151:AB1152" si="526">D1151+L1151+T1151</f>
        <v>102896.73999999999</v>
      </c>
      <c r="AC1151" s="43">
        <f t="shared" ref="AC1151:AC1152" si="527">E1151+M1151+U1151</f>
        <v>38000.020000000004</v>
      </c>
      <c r="AD1151" s="38">
        <f t="shared" ref="AD1151:AD1152" si="528">(AA1151)/(AB1151)-1</f>
        <v>0.36930246769722763</v>
      </c>
      <c r="AE1151" s="41">
        <f t="shared" ref="AE1151:AE1152" si="529">G1151+O1151+W1151</f>
        <v>236.81999999999971</v>
      </c>
      <c r="AF1151" s="38">
        <f>(AA1151)/AA1150-1</f>
        <v>1.683635013636442E-3</v>
      </c>
    </row>
    <row r="1152" spans="1:32" x14ac:dyDescent="0.45">
      <c r="A1152" s="37">
        <v>45471</v>
      </c>
      <c r="B1152" s="41">
        <v>90777.26</v>
      </c>
      <c r="C1152" s="3">
        <f t="shared" si="387"/>
        <v>61159.15</v>
      </c>
      <c r="D1152" s="3">
        <f t="shared" si="388"/>
        <v>60034.74</v>
      </c>
      <c r="E1152" s="3">
        <f t="shared" ref="E1152" si="530">B1152-D1152</f>
        <v>30742.519999999997</v>
      </c>
      <c r="F1152" s="38">
        <f t="shared" ref="F1152" si="531">B1152/D1152-1</f>
        <v>0.51207883968515566</v>
      </c>
      <c r="G1152" s="41">
        <f t="shared" si="488"/>
        <v>-364.76000000000931</v>
      </c>
      <c r="H1152" s="38">
        <f t="shared" si="489"/>
        <v>-4.0021057246701908E-3</v>
      </c>
      <c r="J1152" s="37">
        <v>45471</v>
      </c>
      <c r="K1152" s="41">
        <v>35634.129999999997</v>
      </c>
      <c r="L1152" s="58">
        <v>31037</v>
      </c>
      <c r="M1152" s="43">
        <f t="shared" ref="M1152" si="532">K1152-L1152</f>
        <v>4597.1299999999974</v>
      </c>
      <c r="N1152" s="38">
        <f t="shared" ref="N1152" si="533">K1152/L1152-1</f>
        <v>0.14811773045075216</v>
      </c>
      <c r="O1152" s="43">
        <f t="shared" ref="O1152" si="534">K1152-K1151</f>
        <v>-67.55000000000291</v>
      </c>
      <c r="P1152" s="38">
        <f t="shared" ref="P1152" si="535">K1152/K1151-1</f>
        <v>-1.8920678242593247E-3</v>
      </c>
      <c r="R1152" s="37">
        <v>45471</v>
      </c>
      <c r="S1152" s="41">
        <v>14206.06</v>
      </c>
      <c r="T1152" s="110">
        <f>T1151+153</f>
        <v>11978</v>
      </c>
      <c r="U1152" s="108">
        <f t="shared" si="522"/>
        <v>2228.0599999999995</v>
      </c>
      <c r="V1152" s="109">
        <f t="shared" si="523"/>
        <v>0.18601268993154108</v>
      </c>
      <c r="W1152" s="108">
        <f>(S1152-153)-S1151</f>
        <v>0</v>
      </c>
      <c r="X1152" s="109">
        <f>(S1152-153)/S1151-1</f>
        <v>0</v>
      </c>
      <c r="Z1152" s="37">
        <v>45471</v>
      </c>
      <c r="AA1152" s="3">
        <f t="shared" si="397"/>
        <v>140617.44999999998</v>
      </c>
      <c r="AB1152" s="108">
        <f t="shared" si="526"/>
        <v>103049.73999999999</v>
      </c>
      <c r="AC1152" s="108">
        <f t="shared" si="527"/>
        <v>37567.709999999992</v>
      </c>
      <c r="AD1152" s="109">
        <f t="shared" si="528"/>
        <v>0.36455899840213091</v>
      </c>
      <c r="AE1152" s="116">
        <f t="shared" si="529"/>
        <v>-432.31000000001222</v>
      </c>
      <c r="AF1152" s="109">
        <f>(AA1152-153)/AA1151-1</f>
        <v>-3.0682749553646582E-3</v>
      </c>
    </row>
    <row r="1153" spans="1:32" x14ac:dyDescent="0.45">
      <c r="A1153" s="37">
        <v>45474</v>
      </c>
      <c r="B1153" s="41">
        <v>90777.26</v>
      </c>
      <c r="C1153" s="3">
        <f t="shared" si="387"/>
        <v>61159.15</v>
      </c>
      <c r="D1153" s="3">
        <f t="shared" si="388"/>
        <v>60034.74</v>
      </c>
      <c r="E1153" s="3">
        <f t="shared" ref="E1153" si="536">B1153-D1153</f>
        <v>30742.519999999997</v>
      </c>
      <c r="F1153" s="38">
        <f t="shared" ref="F1153" si="537">B1153/D1153-1</f>
        <v>0.51207883968515566</v>
      </c>
      <c r="G1153" s="41">
        <f t="shared" si="488"/>
        <v>0</v>
      </c>
      <c r="H1153" s="38">
        <f t="shared" si="489"/>
        <v>0</v>
      </c>
      <c r="J1153" s="37">
        <v>45474</v>
      </c>
      <c r="K1153" s="41">
        <v>35634.129999999997</v>
      </c>
      <c r="L1153" s="58">
        <v>31037</v>
      </c>
      <c r="M1153" s="43">
        <f t="shared" ref="M1153" si="538">K1153-L1153</f>
        <v>4597.1299999999974</v>
      </c>
      <c r="N1153" s="38">
        <f t="shared" ref="N1153" si="539">K1153/L1153-1</f>
        <v>0.14811773045075216</v>
      </c>
      <c r="O1153" s="43">
        <f t="shared" ref="O1153" si="540">K1153-K1152</f>
        <v>0</v>
      </c>
      <c r="P1153" s="38">
        <f t="shared" ref="P1153" si="541">K1153/K1152-1</f>
        <v>0</v>
      </c>
      <c r="R1153" s="37">
        <v>45474</v>
      </c>
      <c r="S1153" s="41">
        <v>14206.06</v>
      </c>
      <c r="T1153" s="3">
        <f t="shared" si="423"/>
        <v>11978</v>
      </c>
      <c r="U1153" s="43">
        <f t="shared" ref="U1153" si="542">S1153-T1153</f>
        <v>2228.0599999999995</v>
      </c>
      <c r="V1153" s="38">
        <f t="shared" ref="V1153" si="543">S1153/T1153-1</f>
        <v>0.18601268993154108</v>
      </c>
      <c r="W1153" s="43">
        <f t="shared" ref="W1153" si="544">S1153-S1152</f>
        <v>0</v>
      </c>
      <c r="X1153" s="38">
        <f t="shared" ref="X1153" si="545">S1153/S1152-1</f>
        <v>0</v>
      </c>
      <c r="Z1153" s="37">
        <v>45474</v>
      </c>
      <c r="AA1153" s="3">
        <f t="shared" si="397"/>
        <v>140617.44999999998</v>
      </c>
      <c r="AB1153" s="43">
        <f t="shared" ref="AB1153" si="546">D1153+L1153+T1153</f>
        <v>103049.73999999999</v>
      </c>
      <c r="AC1153" s="43">
        <f t="shared" ref="AC1153" si="547">E1153+M1153+U1153</f>
        <v>37567.709999999992</v>
      </c>
      <c r="AD1153" s="38">
        <f t="shared" ref="AD1153" si="548">(AA1153)/(AB1153)-1</f>
        <v>0.36455899840213091</v>
      </c>
      <c r="AE1153" s="41">
        <f t="shared" ref="AE1153" si="549">G1153+O1153+W1153</f>
        <v>0</v>
      </c>
      <c r="AF1153" s="38">
        <f>(AA1153)/AA1152-1</f>
        <v>0</v>
      </c>
    </row>
    <row r="1154" spans="1:32" x14ac:dyDescent="0.45">
      <c r="A1154" s="37">
        <v>45475</v>
      </c>
      <c r="B1154" s="41">
        <v>91532.43</v>
      </c>
      <c r="C1154" s="3">
        <f t="shared" si="387"/>
        <v>61159.15</v>
      </c>
      <c r="D1154" s="3">
        <f t="shared" si="388"/>
        <v>60034.74</v>
      </c>
      <c r="E1154" s="3">
        <f t="shared" ref="E1154:E1155" si="550">B1154-D1154</f>
        <v>31497.689999999995</v>
      </c>
      <c r="F1154" s="38">
        <f t="shared" ref="F1154:F1155" si="551">B1154/D1154-1</f>
        <v>0.52465772317827963</v>
      </c>
      <c r="G1154" s="41">
        <f t="shared" si="488"/>
        <v>755.16999999999825</v>
      </c>
      <c r="H1154" s="38">
        <f t="shared" si="489"/>
        <v>8.3189336183973062E-3</v>
      </c>
      <c r="J1154" s="37">
        <v>45475</v>
      </c>
      <c r="K1154" s="41">
        <v>35643.97</v>
      </c>
      <c r="L1154" s="58">
        <v>31037</v>
      </c>
      <c r="M1154" s="43">
        <f t="shared" ref="M1154" si="552">K1154-L1154</f>
        <v>4606.9700000000012</v>
      </c>
      <c r="N1154" s="38">
        <f t="shared" ref="N1154" si="553">K1154/L1154-1</f>
        <v>0.14843477140187522</v>
      </c>
      <c r="O1154" s="43">
        <f t="shared" ref="O1154" si="554">K1154-K1153</f>
        <v>9.8400000000037835</v>
      </c>
      <c r="P1154" s="38">
        <f t="shared" ref="P1154" si="555">K1154/K1153-1</f>
        <v>2.7613975702522886E-4</v>
      </c>
      <c r="R1154" s="37">
        <v>45475</v>
      </c>
      <c r="S1154" s="41">
        <v>14338.14</v>
      </c>
      <c r="T1154" s="3">
        <f t="shared" si="423"/>
        <v>11978</v>
      </c>
      <c r="U1154" s="43">
        <f t="shared" ref="U1154:U1155" si="556">S1154-T1154</f>
        <v>2360.1399999999994</v>
      </c>
      <c r="V1154" s="38">
        <f t="shared" ref="V1154:V1155" si="557">S1154/T1154-1</f>
        <v>0.1970395725496743</v>
      </c>
      <c r="W1154" s="43">
        <f t="shared" ref="W1154" si="558">S1154-S1153</f>
        <v>132.07999999999993</v>
      </c>
      <c r="X1154" s="38">
        <f t="shared" ref="X1154" si="559">S1154/S1153-1</f>
        <v>9.2974406696859635E-3</v>
      </c>
      <c r="Z1154" s="37">
        <v>45475</v>
      </c>
      <c r="AA1154" s="3">
        <f t="shared" si="397"/>
        <v>141514.53999999998</v>
      </c>
      <c r="AB1154" s="43">
        <f t="shared" ref="AB1154:AB1155" si="560">D1154+L1154+T1154</f>
        <v>103049.73999999999</v>
      </c>
      <c r="AC1154" s="43">
        <f t="shared" ref="AC1154:AC1155" si="561">E1154+M1154+U1154</f>
        <v>38464.799999999996</v>
      </c>
      <c r="AD1154" s="38">
        <f t="shared" ref="AD1154:AD1155" si="562">(AA1154)/(AB1154)-1</f>
        <v>0.37326440610136413</v>
      </c>
      <c r="AE1154" s="41">
        <f t="shared" ref="AE1154:AE1155" si="563">G1154+O1154+W1154</f>
        <v>897.09000000000196</v>
      </c>
      <c r="AF1154" s="38">
        <f>(AA1154)/AA1153-1</f>
        <v>6.3796491829428703E-3</v>
      </c>
    </row>
    <row r="1155" spans="1:32" x14ac:dyDescent="0.45">
      <c r="A1155" s="37">
        <v>45476</v>
      </c>
      <c r="B1155" s="41">
        <v>92134.71</v>
      </c>
      <c r="C1155" s="111">
        <f>C1154+134</f>
        <v>61293.15</v>
      </c>
      <c r="D1155" s="111">
        <f>D1154+134</f>
        <v>60168.74</v>
      </c>
      <c r="E1155" s="3">
        <f t="shared" si="550"/>
        <v>31965.970000000008</v>
      </c>
      <c r="F1155" s="38">
        <f t="shared" si="551"/>
        <v>0.53127205256417209</v>
      </c>
      <c r="G1155" s="41">
        <f>B1155-B1154-134</f>
        <v>468.28000000001339</v>
      </c>
      <c r="H1155" s="113">
        <f>(B1155-134)/B1154-1</f>
        <v>5.1160009627191361E-3</v>
      </c>
      <c r="J1155" s="37">
        <v>45476</v>
      </c>
      <c r="K1155" s="41">
        <v>35874.61</v>
      </c>
      <c r="L1155" s="58">
        <v>31037</v>
      </c>
      <c r="M1155" s="43">
        <f t="shared" ref="M1155:M1157" si="564">K1155-L1155</f>
        <v>4837.6100000000006</v>
      </c>
      <c r="N1155" s="38">
        <f t="shared" ref="N1155:N1157" si="565">K1155/L1155-1</f>
        <v>0.15586590198794981</v>
      </c>
      <c r="O1155" s="43">
        <f t="shared" ref="O1155:O1157" si="566">K1155-K1154</f>
        <v>230.63999999999942</v>
      </c>
      <c r="P1155" s="38">
        <f t="shared" ref="P1155:P1157" si="567">K1155/K1154-1</f>
        <v>6.4706596936312533E-3</v>
      </c>
      <c r="R1155" s="37">
        <v>45476</v>
      </c>
      <c r="S1155" s="41">
        <v>14721.8</v>
      </c>
      <c r="T1155" s="110">
        <f>T1154+153</f>
        <v>12131</v>
      </c>
      <c r="U1155" s="108">
        <f t="shared" si="556"/>
        <v>2590.7999999999993</v>
      </c>
      <c r="V1155" s="109">
        <f t="shared" si="557"/>
        <v>0.21356854340120357</v>
      </c>
      <c r="W1155" s="108">
        <f>(S1155-153)-S1154</f>
        <v>230.65999999999985</v>
      </c>
      <c r="X1155" s="109">
        <f>(S1155-153)/S1154-1</f>
        <v>1.608716332801885E-2</v>
      </c>
      <c r="Z1155" s="37">
        <v>45476</v>
      </c>
      <c r="AA1155" s="3">
        <f t="shared" si="397"/>
        <v>142731.12</v>
      </c>
      <c r="AB1155" s="124">
        <f t="shared" si="560"/>
        <v>103336.73999999999</v>
      </c>
      <c r="AC1155" s="124">
        <f t="shared" si="561"/>
        <v>39394.380000000005</v>
      </c>
      <c r="AD1155" s="125">
        <f t="shared" si="562"/>
        <v>0.38122336741027452</v>
      </c>
      <c r="AE1155" s="126">
        <f t="shared" si="563"/>
        <v>929.58000000001266</v>
      </c>
      <c r="AF1155" s="125">
        <f>(AA1155-134-153)/AA1154-1</f>
        <v>6.5687949803603374E-3</v>
      </c>
    </row>
    <row r="1156" spans="1:32" x14ac:dyDescent="0.45">
      <c r="A1156" s="37">
        <v>45477</v>
      </c>
      <c r="B1156" s="41">
        <v>92134.71</v>
      </c>
      <c r="C1156" s="3">
        <f t="shared" si="387"/>
        <v>61293.15</v>
      </c>
      <c r="D1156" s="3">
        <f t="shared" si="388"/>
        <v>60168.74</v>
      </c>
      <c r="E1156" s="3">
        <f t="shared" ref="E1156:E1158" si="568">B1156-D1156</f>
        <v>31965.970000000008</v>
      </c>
      <c r="F1156" s="38">
        <f t="shared" ref="F1156:F1158" si="569">B1156/D1156-1</f>
        <v>0.53127205256417209</v>
      </c>
      <c r="G1156" s="41">
        <f t="shared" ref="G1156:G1157" si="570">B1156-B1155</f>
        <v>0</v>
      </c>
      <c r="H1156" s="38">
        <f t="shared" ref="H1156:H1157" si="571">(B1156)/B1155-1</f>
        <v>0</v>
      </c>
      <c r="J1156" s="37">
        <v>45477</v>
      </c>
      <c r="K1156" s="41">
        <v>35874.61</v>
      </c>
      <c r="L1156" s="58">
        <v>31037</v>
      </c>
      <c r="M1156" s="43">
        <f t="shared" si="564"/>
        <v>4837.6100000000006</v>
      </c>
      <c r="N1156" s="38">
        <f t="shared" si="565"/>
        <v>0.15586590198794981</v>
      </c>
      <c r="O1156" s="43">
        <f t="shared" si="566"/>
        <v>0</v>
      </c>
      <c r="P1156" s="38">
        <f t="shared" si="567"/>
        <v>0</v>
      </c>
      <c r="R1156" s="37">
        <v>45477</v>
      </c>
      <c r="S1156" s="41">
        <v>14721.8</v>
      </c>
      <c r="T1156" s="3">
        <f t="shared" si="423"/>
        <v>12131</v>
      </c>
      <c r="U1156" s="43">
        <f t="shared" ref="U1156:U1158" si="572">S1156-T1156</f>
        <v>2590.7999999999993</v>
      </c>
      <c r="V1156" s="38">
        <f t="shared" ref="V1156:V1158" si="573">S1156/T1156-1</f>
        <v>0.21356854340120357</v>
      </c>
      <c r="W1156" s="43">
        <f t="shared" ref="W1156:W1157" si="574">S1156-S1155</f>
        <v>0</v>
      </c>
      <c r="X1156" s="38">
        <f t="shared" ref="X1156:X1157" si="575">S1156/S1155-1</f>
        <v>0</v>
      </c>
      <c r="Z1156" s="37">
        <v>45477</v>
      </c>
      <c r="AA1156" s="3">
        <f t="shared" si="397"/>
        <v>142731.12</v>
      </c>
      <c r="AB1156" s="43">
        <f t="shared" ref="AB1156:AB1158" si="576">D1156+L1156+T1156</f>
        <v>103336.73999999999</v>
      </c>
      <c r="AC1156" s="43">
        <f t="shared" ref="AC1156:AC1158" si="577">E1156+M1156+U1156</f>
        <v>39394.380000000005</v>
      </c>
      <c r="AD1156" s="38">
        <f t="shared" ref="AD1156:AD1158" si="578">(AA1156)/(AB1156)-1</f>
        <v>0.38122336741027452</v>
      </c>
      <c r="AE1156" s="41">
        <f t="shared" ref="AE1156:AE1158" si="579">G1156+O1156+W1156</f>
        <v>0</v>
      </c>
      <c r="AF1156" s="38">
        <f>(AA1156)/AA1155-1</f>
        <v>0</v>
      </c>
    </row>
    <row r="1157" spans="1:32" x14ac:dyDescent="0.45">
      <c r="A1157" s="37">
        <v>45478</v>
      </c>
      <c r="B1157" s="41">
        <v>92134.71</v>
      </c>
      <c r="C1157" s="3">
        <f t="shared" si="387"/>
        <v>61293.15</v>
      </c>
      <c r="D1157" s="3">
        <f t="shared" si="388"/>
        <v>60168.74</v>
      </c>
      <c r="E1157" s="3">
        <f t="shared" si="568"/>
        <v>31965.970000000008</v>
      </c>
      <c r="F1157" s="38">
        <f t="shared" si="569"/>
        <v>0.53127205256417209</v>
      </c>
      <c r="G1157" s="41">
        <f t="shared" si="570"/>
        <v>0</v>
      </c>
      <c r="H1157" s="38">
        <f t="shared" si="571"/>
        <v>0</v>
      </c>
      <c r="J1157" s="37">
        <v>45478</v>
      </c>
      <c r="K1157" s="41">
        <v>35874.61</v>
      </c>
      <c r="L1157" s="58">
        <v>31037</v>
      </c>
      <c r="M1157" s="43">
        <f t="shared" si="564"/>
        <v>4837.6100000000006</v>
      </c>
      <c r="N1157" s="38">
        <f t="shared" si="565"/>
        <v>0.15586590198794981</v>
      </c>
      <c r="O1157" s="43">
        <f t="shared" si="566"/>
        <v>0</v>
      </c>
      <c r="P1157" s="38">
        <f t="shared" si="567"/>
        <v>0</v>
      </c>
      <c r="R1157" s="37">
        <v>45478</v>
      </c>
      <c r="S1157" s="41">
        <v>14721.8</v>
      </c>
      <c r="T1157" s="3">
        <f t="shared" si="423"/>
        <v>12131</v>
      </c>
      <c r="U1157" s="43">
        <f t="shared" si="572"/>
        <v>2590.7999999999993</v>
      </c>
      <c r="V1157" s="38">
        <f t="shared" si="573"/>
        <v>0.21356854340120357</v>
      </c>
      <c r="W1157" s="43">
        <f t="shared" si="574"/>
        <v>0</v>
      </c>
      <c r="X1157" s="38">
        <f t="shared" si="575"/>
        <v>0</v>
      </c>
      <c r="Z1157" s="37">
        <v>45478</v>
      </c>
      <c r="AA1157" s="3">
        <f t="shared" si="397"/>
        <v>142731.12</v>
      </c>
      <c r="AB1157" s="43">
        <f t="shared" si="576"/>
        <v>103336.73999999999</v>
      </c>
      <c r="AC1157" s="43">
        <f t="shared" si="577"/>
        <v>39394.380000000005</v>
      </c>
      <c r="AD1157" s="38">
        <f t="shared" si="578"/>
        <v>0.38122336741027452</v>
      </c>
      <c r="AE1157" s="41">
        <f t="shared" si="579"/>
        <v>0</v>
      </c>
      <c r="AF1157" s="38">
        <f>(AA1157)/AA1156-1</f>
        <v>0</v>
      </c>
    </row>
    <row r="1158" spans="1:32" x14ac:dyDescent="0.45">
      <c r="A1158" s="37">
        <v>45481</v>
      </c>
      <c r="B1158" s="41">
        <v>92880.58</v>
      </c>
      <c r="C1158" s="111">
        <f>C1157+134</f>
        <v>61427.15</v>
      </c>
      <c r="D1158" s="111">
        <f>D1157+134</f>
        <v>60302.74</v>
      </c>
      <c r="E1158" s="3">
        <f t="shared" si="568"/>
        <v>32577.840000000004</v>
      </c>
      <c r="F1158" s="38">
        <f t="shared" si="569"/>
        <v>0.5402381384328474</v>
      </c>
      <c r="G1158" s="41">
        <f>B1158-B1157-134</f>
        <v>611.86999999999534</v>
      </c>
      <c r="H1158" s="113">
        <f>(B1158-134)/B1157-1</f>
        <v>6.6410368036107226E-3</v>
      </c>
      <c r="J1158" s="37">
        <v>45481</v>
      </c>
      <c r="K1158" s="41">
        <v>36253.519999999997</v>
      </c>
      <c r="L1158" s="58">
        <v>31037</v>
      </c>
      <c r="M1158" s="43">
        <f t="shared" ref="M1158:M1161" si="580">K1158-L1158</f>
        <v>5216.5199999999968</v>
      </c>
      <c r="N1158" s="38">
        <f t="shared" ref="N1158:N1161" si="581">K1158/L1158-1</f>
        <v>0.1680742339787995</v>
      </c>
      <c r="O1158" s="43">
        <f t="shared" ref="O1158:O1161" si="582">K1158-K1157</f>
        <v>378.90999999999622</v>
      </c>
      <c r="P1158" s="38">
        <f t="shared" ref="P1158:P1161" si="583">K1158/K1157-1</f>
        <v>1.0562066040578522E-2</v>
      </c>
      <c r="R1158" s="37">
        <v>45481</v>
      </c>
      <c r="S1158" s="41">
        <v>14590.63</v>
      </c>
      <c r="T1158" s="110">
        <f>T1157+153</f>
        <v>12284</v>
      </c>
      <c r="U1158" s="108">
        <f t="shared" si="572"/>
        <v>2306.6299999999992</v>
      </c>
      <c r="V1158" s="109">
        <f t="shared" si="573"/>
        <v>0.18777515467274486</v>
      </c>
      <c r="W1158" s="108">
        <f>(S1158-153)-S1157</f>
        <v>-284.17000000000007</v>
      </c>
      <c r="X1158" s="109">
        <f>(S1158-153)/S1157-1</f>
        <v>-1.9302666793462708E-2</v>
      </c>
      <c r="Z1158" s="37">
        <v>45481</v>
      </c>
      <c r="AA1158" s="3">
        <f t="shared" si="397"/>
        <v>143724.73000000001</v>
      </c>
      <c r="AB1158" s="124">
        <f t="shared" si="576"/>
        <v>103623.73999999999</v>
      </c>
      <c r="AC1158" s="124">
        <f t="shared" si="577"/>
        <v>40100.99</v>
      </c>
      <c r="AD1158" s="125">
        <f t="shared" si="578"/>
        <v>0.38698651486618818</v>
      </c>
      <c r="AE1158" s="126">
        <f t="shared" si="579"/>
        <v>706.60999999999149</v>
      </c>
      <c r="AF1158" s="125">
        <f>(AA1158-134-153)/AA1157-1</f>
        <v>4.9506372541603394E-3</v>
      </c>
    </row>
    <row r="1159" spans="1:32" x14ac:dyDescent="0.45">
      <c r="A1159" s="37">
        <v>45482</v>
      </c>
      <c r="B1159" s="41">
        <v>92880.58</v>
      </c>
      <c r="C1159" s="3">
        <f t="shared" si="387"/>
        <v>61427.15</v>
      </c>
      <c r="D1159" s="3">
        <f t="shared" si="388"/>
        <v>60302.74</v>
      </c>
      <c r="E1159" s="3">
        <f t="shared" ref="E1159:E1161" si="584">B1159-D1159</f>
        <v>32577.840000000004</v>
      </c>
      <c r="F1159" s="38">
        <f t="shared" ref="F1159:F1161" si="585">B1159/D1159-1</f>
        <v>0.5402381384328474</v>
      </c>
      <c r="G1159" s="41">
        <f t="shared" ref="G1159:G1161" si="586">B1159-B1158</f>
        <v>0</v>
      </c>
      <c r="H1159" s="38">
        <f t="shared" ref="H1159:H1161" si="587">(B1159)/B1158-1</f>
        <v>0</v>
      </c>
      <c r="J1159" s="37">
        <v>45482</v>
      </c>
      <c r="K1159" s="41">
        <v>36253.519999999997</v>
      </c>
      <c r="L1159" s="58">
        <v>31037</v>
      </c>
      <c r="M1159" s="43">
        <f t="shared" si="580"/>
        <v>5216.5199999999968</v>
      </c>
      <c r="N1159" s="38">
        <f t="shared" si="581"/>
        <v>0.1680742339787995</v>
      </c>
      <c r="O1159" s="43">
        <f t="shared" si="582"/>
        <v>0</v>
      </c>
      <c r="P1159" s="38">
        <f t="shared" si="583"/>
        <v>0</v>
      </c>
      <c r="R1159" s="37">
        <v>45482</v>
      </c>
      <c r="S1159" s="41">
        <v>14590.63</v>
      </c>
      <c r="T1159" s="3">
        <f t="shared" si="423"/>
        <v>12284</v>
      </c>
      <c r="U1159" s="43">
        <f t="shared" ref="U1159:U1162" si="588">S1159-T1159</f>
        <v>2306.6299999999992</v>
      </c>
      <c r="V1159" s="38">
        <f t="shared" ref="V1159:V1162" si="589">S1159/T1159-1</f>
        <v>0.18777515467274486</v>
      </c>
      <c r="W1159" s="43">
        <f t="shared" ref="W1159:W1161" si="590">S1159-S1158</f>
        <v>0</v>
      </c>
      <c r="X1159" s="38">
        <f t="shared" ref="X1159:X1161" si="591">S1159/S1158-1</f>
        <v>0</v>
      </c>
      <c r="Z1159" s="37">
        <v>45482</v>
      </c>
      <c r="AA1159" s="3">
        <f t="shared" si="397"/>
        <v>143724.73000000001</v>
      </c>
      <c r="AB1159" s="43">
        <f t="shared" ref="AB1159:AB1163" si="592">D1159+L1159+T1159</f>
        <v>103623.73999999999</v>
      </c>
      <c r="AC1159" s="43">
        <f t="shared" ref="AC1159:AC1163" si="593">E1159+M1159+U1159</f>
        <v>40100.99</v>
      </c>
      <c r="AD1159" s="38">
        <f t="shared" ref="AD1159:AD1163" si="594">(AA1159)/(AB1159)-1</f>
        <v>0.38698651486618818</v>
      </c>
      <c r="AE1159" s="41">
        <f t="shared" ref="AE1159:AE1163" si="595">G1159+O1159+W1159</f>
        <v>0</v>
      </c>
      <c r="AF1159" s="38">
        <f>(AA1159)/AA1158-1</f>
        <v>0</v>
      </c>
    </row>
    <row r="1160" spans="1:32" x14ac:dyDescent="0.45">
      <c r="A1160" s="37">
        <v>45483</v>
      </c>
      <c r="B1160" s="41">
        <v>92880.58</v>
      </c>
      <c r="C1160" s="3">
        <f t="shared" si="387"/>
        <v>61427.15</v>
      </c>
      <c r="D1160" s="3">
        <f t="shared" si="388"/>
        <v>60302.74</v>
      </c>
      <c r="E1160" s="3">
        <f t="shared" si="584"/>
        <v>32577.840000000004</v>
      </c>
      <c r="F1160" s="38">
        <f t="shared" si="585"/>
        <v>0.5402381384328474</v>
      </c>
      <c r="G1160" s="41">
        <f t="shared" si="586"/>
        <v>0</v>
      </c>
      <c r="H1160" s="38">
        <f t="shared" si="587"/>
        <v>0</v>
      </c>
      <c r="J1160" s="37">
        <v>45483</v>
      </c>
      <c r="K1160" s="41">
        <v>36253.519999999997</v>
      </c>
      <c r="L1160" s="58">
        <v>31037</v>
      </c>
      <c r="M1160" s="43">
        <f t="shared" si="580"/>
        <v>5216.5199999999968</v>
      </c>
      <c r="N1160" s="38">
        <f t="shared" si="581"/>
        <v>0.1680742339787995</v>
      </c>
      <c r="O1160" s="43">
        <f t="shared" si="582"/>
        <v>0</v>
      </c>
      <c r="P1160" s="38">
        <f t="shared" si="583"/>
        <v>0</v>
      </c>
      <c r="R1160" s="37">
        <v>45483</v>
      </c>
      <c r="S1160" s="41">
        <v>14590.63</v>
      </c>
      <c r="T1160" s="3">
        <f t="shared" si="423"/>
        <v>12284</v>
      </c>
      <c r="U1160" s="43">
        <f t="shared" si="588"/>
        <v>2306.6299999999992</v>
      </c>
      <c r="V1160" s="38">
        <f t="shared" si="589"/>
        <v>0.18777515467274486</v>
      </c>
      <c r="W1160" s="43">
        <f t="shared" si="590"/>
        <v>0</v>
      </c>
      <c r="X1160" s="38">
        <f t="shared" si="591"/>
        <v>0</v>
      </c>
      <c r="Z1160" s="37">
        <v>45483</v>
      </c>
      <c r="AA1160" s="3">
        <f t="shared" si="397"/>
        <v>143724.73000000001</v>
      </c>
      <c r="AB1160" s="43">
        <f t="shared" si="592"/>
        <v>103623.73999999999</v>
      </c>
      <c r="AC1160" s="43">
        <f t="shared" si="593"/>
        <v>40100.99</v>
      </c>
      <c r="AD1160" s="38">
        <f t="shared" si="594"/>
        <v>0.38698651486618818</v>
      </c>
      <c r="AE1160" s="41">
        <f t="shared" si="595"/>
        <v>0</v>
      </c>
      <c r="AF1160" s="38">
        <f>(AA1160)/AA1159-1</f>
        <v>0</v>
      </c>
    </row>
    <row r="1161" spans="1:32" x14ac:dyDescent="0.45">
      <c r="A1161" s="37">
        <v>45484</v>
      </c>
      <c r="B1161" s="41">
        <v>92880.58</v>
      </c>
      <c r="C1161" s="3">
        <f t="shared" si="387"/>
        <v>61427.15</v>
      </c>
      <c r="D1161" s="3">
        <f t="shared" si="388"/>
        <v>60302.74</v>
      </c>
      <c r="E1161" s="3">
        <f t="shared" si="584"/>
        <v>32577.840000000004</v>
      </c>
      <c r="F1161" s="38">
        <f t="shared" si="585"/>
        <v>0.5402381384328474</v>
      </c>
      <c r="G1161" s="41">
        <f t="shared" si="586"/>
        <v>0</v>
      </c>
      <c r="H1161" s="38">
        <f t="shared" si="587"/>
        <v>0</v>
      </c>
      <c r="J1161" s="37">
        <v>45484</v>
      </c>
      <c r="K1161" s="41">
        <v>36253.519999999997</v>
      </c>
      <c r="L1161" s="58">
        <v>31037</v>
      </c>
      <c r="M1161" s="43">
        <f t="shared" si="580"/>
        <v>5216.5199999999968</v>
      </c>
      <c r="N1161" s="38">
        <f t="shared" si="581"/>
        <v>0.1680742339787995</v>
      </c>
      <c r="O1161" s="43">
        <f t="shared" si="582"/>
        <v>0</v>
      </c>
      <c r="P1161" s="38">
        <f t="shared" si="583"/>
        <v>0</v>
      </c>
      <c r="R1161" s="37">
        <v>45484</v>
      </c>
      <c r="S1161" s="41">
        <v>14590.63</v>
      </c>
      <c r="T1161" s="3">
        <f t="shared" si="423"/>
        <v>12284</v>
      </c>
      <c r="U1161" s="43">
        <f t="shared" si="588"/>
        <v>2306.6299999999992</v>
      </c>
      <c r="V1161" s="38">
        <f t="shared" si="589"/>
        <v>0.18777515467274486</v>
      </c>
      <c r="W1161" s="43">
        <f t="shared" si="590"/>
        <v>0</v>
      </c>
      <c r="X1161" s="38">
        <f t="shared" si="591"/>
        <v>0</v>
      </c>
      <c r="Z1161" s="37">
        <v>45484</v>
      </c>
      <c r="AA1161" s="3">
        <f t="shared" si="397"/>
        <v>143724.73000000001</v>
      </c>
      <c r="AB1161" s="43">
        <f t="shared" si="592"/>
        <v>103623.73999999999</v>
      </c>
      <c r="AC1161" s="43">
        <f t="shared" si="593"/>
        <v>40100.99</v>
      </c>
      <c r="AD1161" s="38">
        <f t="shared" si="594"/>
        <v>0.38698651486618818</v>
      </c>
      <c r="AE1161" s="41">
        <f t="shared" si="595"/>
        <v>0</v>
      </c>
      <c r="AF1161" s="38">
        <f>(AA1161)/AA1160-1</f>
        <v>0</v>
      </c>
    </row>
    <row r="1162" spans="1:32" x14ac:dyDescent="0.45">
      <c r="A1162" s="37">
        <v>45485</v>
      </c>
      <c r="B1162" s="41">
        <v>93459.76</v>
      </c>
      <c r="C1162" s="3">
        <f t="shared" si="387"/>
        <v>61427.15</v>
      </c>
      <c r="D1162" s="3">
        <f t="shared" si="388"/>
        <v>60302.74</v>
      </c>
      <c r="E1162" s="3">
        <f t="shared" ref="E1162:E1163" si="596">B1162-D1162</f>
        <v>33157.019999999997</v>
      </c>
      <c r="F1162" s="38">
        <f t="shared" ref="F1162:F1163" si="597">B1162/D1162-1</f>
        <v>0.5498426771320839</v>
      </c>
      <c r="G1162" s="41">
        <f t="shared" ref="G1162" si="598">B1162-B1161</f>
        <v>579.17999999999302</v>
      </c>
      <c r="H1162" s="38">
        <f t="shared" ref="H1162" si="599">(B1162)/B1161-1</f>
        <v>6.2357491738316284E-3</v>
      </c>
      <c r="J1162" s="37">
        <v>45485</v>
      </c>
      <c r="K1162" s="41">
        <v>36407.9</v>
      </c>
      <c r="L1162" s="58">
        <v>31037</v>
      </c>
      <c r="M1162" s="43">
        <f t="shared" ref="M1162" si="600">K1162-L1162</f>
        <v>5370.9000000000015</v>
      </c>
      <c r="N1162" s="38">
        <f t="shared" ref="N1162" si="601">K1162/L1162-1</f>
        <v>0.17304829719367221</v>
      </c>
      <c r="O1162" s="43">
        <f t="shared" ref="O1162" si="602">K1162-K1161</f>
        <v>154.38000000000466</v>
      </c>
      <c r="P1162" s="38">
        <f t="shared" ref="P1162" si="603">K1162/K1161-1</f>
        <v>4.2583451206945622E-3</v>
      </c>
      <c r="R1162" s="37">
        <v>45485</v>
      </c>
      <c r="S1162" s="41">
        <v>14829.21</v>
      </c>
      <c r="T1162" s="110">
        <f>T1161+153</f>
        <v>12437</v>
      </c>
      <c r="U1162" s="108">
        <f t="shared" si="588"/>
        <v>2392.2099999999991</v>
      </c>
      <c r="V1162" s="109">
        <f t="shared" si="589"/>
        <v>0.19234622497386833</v>
      </c>
      <c r="W1162" s="108">
        <f>(S1162-153)-S1161</f>
        <v>85.579999999999927</v>
      </c>
      <c r="X1162" s="109">
        <f>(S1162-153)/S1161-1</f>
        <v>5.8654081420748128E-3</v>
      </c>
      <c r="Z1162" s="37">
        <v>45485</v>
      </c>
      <c r="AA1162" s="3">
        <f t="shared" si="397"/>
        <v>144696.87</v>
      </c>
      <c r="AB1162" s="108">
        <f t="shared" si="592"/>
        <v>103776.73999999999</v>
      </c>
      <c r="AC1162" s="108">
        <f t="shared" si="593"/>
        <v>40920.129999999997</v>
      </c>
      <c r="AD1162" s="109">
        <f t="shared" si="594"/>
        <v>0.39430926429178648</v>
      </c>
      <c r="AE1162" s="116">
        <f t="shared" si="595"/>
        <v>819.1399999999976</v>
      </c>
      <c r="AF1162" s="109">
        <f>(AA1162-153)/AA1161-1</f>
        <v>5.6993671165705972E-3</v>
      </c>
    </row>
    <row r="1163" spans="1:32" x14ac:dyDescent="0.45">
      <c r="A1163" s="37">
        <v>45488</v>
      </c>
      <c r="B1163" s="41">
        <v>94249.86</v>
      </c>
      <c r="C1163" s="111">
        <f>C1162+134</f>
        <v>61561.15</v>
      </c>
      <c r="D1163" s="111">
        <f>D1162+134</f>
        <v>60436.74</v>
      </c>
      <c r="E1163" s="3">
        <f t="shared" si="596"/>
        <v>33813.120000000003</v>
      </c>
      <c r="F1163" s="38">
        <f t="shared" si="597"/>
        <v>0.55947954836743352</v>
      </c>
      <c r="G1163" s="41">
        <f>B1163-B1162-134</f>
        <v>656.10000000000582</v>
      </c>
      <c r="H1163" s="113">
        <f>(B1163-134)/B1162-1</f>
        <v>7.0201335847641655E-3</v>
      </c>
      <c r="J1163" s="37">
        <v>45488</v>
      </c>
      <c r="K1163" s="41">
        <v>36461.160000000003</v>
      </c>
      <c r="L1163" s="58">
        <v>31037</v>
      </c>
      <c r="M1163" s="43">
        <f t="shared" ref="M1163" si="604">K1163-L1163</f>
        <v>5424.1600000000035</v>
      </c>
      <c r="N1163" s="38">
        <f t="shared" ref="N1163" si="605">K1163/L1163-1</f>
        <v>0.17476431356123356</v>
      </c>
      <c r="O1163" s="43">
        <f t="shared" ref="O1163" si="606">K1163-K1162</f>
        <v>53.260000000002037</v>
      </c>
      <c r="P1163" s="38">
        <f t="shared" ref="P1163" si="607">K1163/K1162-1</f>
        <v>1.4628693223175393E-3</v>
      </c>
      <c r="R1163" s="37">
        <v>45488</v>
      </c>
      <c r="S1163" s="41">
        <v>14913.62</v>
      </c>
      <c r="T1163" s="3">
        <f t="shared" si="423"/>
        <v>12437</v>
      </c>
      <c r="U1163" s="43">
        <f t="shared" ref="U1163" si="608">S1163-T1163</f>
        <v>2476.6200000000008</v>
      </c>
      <c r="V1163" s="38">
        <f t="shared" ref="V1163" si="609">S1163/T1163-1</f>
        <v>0.19913323148669293</v>
      </c>
      <c r="W1163" s="43">
        <f t="shared" ref="W1163" si="610">S1163-S1162</f>
        <v>84.410000000001673</v>
      </c>
      <c r="X1163" s="38">
        <f t="shared" ref="X1163" si="611">S1163/S1162-1</f>
        <v>5.6921440858954675E-3</v>
      </c>
      <c r="Z1163" s="37">
        <v>45488</v>
      </c>
      <c r="AA1163" s="3">
        <f t="shared" si="397"/>
        <v>145624.64000000001</v>
      </c>
      <c r="AB1163" s="112">
        <f t="shared" si="592"/>
        <v>103910.73999999999</v>
      </c>
      <c r="AC1163" s="112">
        <f t="shared" si="593"/>
        <v>41713.900000000009</v>
      </c>
      <c r="AD1163" s="113">
        <f t="shared" si="594"/>
        <v>0.40143973568083546</v>
      </c>
      <c r="AE1163" s="117">
        <f t="shared" si="595"/>
        <v>793.77000000000953</v>
      </c>
      <c r="AF1163" s="113">
        <f>(AA1163-134)/AA1162-1</f>
        <v>5.485744093842726E-3</v>
      </c>
    </row>
    <row r="1164" spans="1:32" x14ac:dyDescent="0.45">
      <c r="A1164" s="37">
        <v>45489</v>
      </c>
      <c r="B1164" s="41">
        <v>93828.77</v>
      </c>
      <c r="C1164" s="3">
        <f t="shared" si="387"/>
        <v>61561.15</v>
      </c>
      <c r="D1164" s="3">
        <f t="shared" si="388"/>
        <v>60436.74</v>
      </c>
      <c r="E1164" s="3">
        <f t="shared" ref="E1164" si="612">B1164-D1164</f>
        <v>33392.030000000006</v>
      </c>
      <c r="F1164" s="38">
        <f t="shared" ref="F1164" si="613">B1164/D1164-1</f>
        <v>0.55251209777363908</v>
      </c>
      <c r="G1164" s="41">
        <f t="shared" ref="G1164" si="614">B1164-B1163</f>
        <v>-421.08999999999651</v>
      </c>
      <c r="H1164" s="38">
        <f t="shared" ref="H1164" si="615">(B1164)/B1163-1</f>
        <v>-4.4678050450154272E-3</v>
      </c>
      <c r="J1164" s="37">
        <v>45489</v>
      </c>
      <c r="K1164" s="41">
        <v>36539.46</v>
      </c>
      <c r="L1164" s="58">
        <v>31037</v>
      </c>
      <c r="M1164" s="43">
        <f t="shared" ref="M1164" si="616">K1164-L1164</f>
        <v>5502.4599999999991</v>
      </c>
      <c r="N1164" s="38">
        <f t="shared" ref="N1164" si="617">K1164/L1164-1</f>
        <v>0.17728710893449762</v>
      </c>
      <c r="O1164" s="43">
        <f t="shared" ref="O1164" si="618">K1164-K1163</f>
        <v>78.299999999995634</v>
      </c>
      <c r="P1164" s="38">
        <f t="shared" ref="P1164" si="619">K1164/K1163-1</f>
        <v>2.1474906448395448E-3</v>
      </c>
      <c r="R1164" s="37">
        <v>45489</v>
      </c>
      <c r="S1164" s="41">
        <v>14500.98</v>
      </c>
      <c r="T1164" s="3">
        <f t="shared" si="423"/>
        <v>12437</v>
      </c>
      <c r="U1164" s="43">
        <f t="shared" ref="U1164" si="620">S1164-T1164</f>
        <v>2063.9799999999996</v>
      </c>
      <c r="V1164" s="38">
        <f t="shared" ref="V1164" si="621">S1164/T1164-1</f>
        <v>0.16595481225375885</v>
      </c>
      <c r="W1164" s="43">
        <f t="shared" ref="W1164" si="622">S1164-S1163</f>
        <v>-412.64000000000124</v>
      </c>
      <c r="X1164" s="38">
        <f t="shared" ref="X1164" si="623">S1164/S1163-1</f>
        <v>-2.7668667969279137E-2</v>
      </c>
      <c r="Z1164" s="37">
        <v>45489</v>
      </c>
      <c r="AA1164" s="3">
        <f t="shared" si="397"/>
        <v>144869.21000000002</v>
      </c>
      <c r="AB1164" s="43">
        <f t="shared" ref="AB1164:AB1165" si="624">D1164+L1164+T1164</f>
        <v>103910.73999999999</v>
      </c>
      <c r="AC1164" s="43">
        <f t="shared" ref="AC1164:AC1165" si="625">E1164+M1164+U1164</f>
        <v>40958.47</v>
      </c>
      <c r="AD1164" s="38">
        <f t="shared" ref="AD1164:AD1165" si="626">(AA1164)/(AB1164)-1</f>
        <v>0.3941697460724467</v>
      </c>
      <c r="AE1164" s="41">
        <f t="shared" ref="AE1164:AE1165" si="627">G1164+O1164+W1164</f>
        <v>-755.43000000000211</v>
      </c>
      <c r="AF1164" s="38">
        <f>(AA1164)/AA1163-1</f>
        <v>-5.1875149699940337E-3</v>
      </c>
    </row>
    <row r="1165" spans="1:32" x14ac:dyDescent="0.45">
      <c r="A1165" s="37">
        <v>45490</v>
      </c>
      <c r="B1165" s="41">
        <v>93828.77</v>
      </c>
      <c r="C1165" s="3">
        <f t="shared" si="387"/>
        <v>61561.15</v>
      </c>
      <c r="D1165" s="3">
        <f t="shared" si="388"/>
        <v>60436.74</v>
      </c>
      <c r="E1165" s="3">
        <f t="shared" ref="E1165" si="628">B1165-D1165</f>
        <v>33392.030000000006</v>
      </c>
      <c r="F1165" s="38">
        <f t="shared" ref="F1165" si="629">B1165/D1165-1</f>
        <v>0.55251209777363908</v>
      </c>
      <c r="G1165" s="41">
        <f t="shared" ref="G1165" si="630">B1165-B1164</f>
        <v>0</v>
      </c>
      <c r="H1165" s="38">
        <f t="shared" ref="H1165" si="631">(B1165)/B1164-1</f>
        <v>0</v>
      </c>
      <c r="J1165" s="37">
        <v>45490</v>
      </c>
      <c r="K1165" s="41">
        <v>36539.46</v>
      </c>
      <c r="L1165" s="58">
        <v>31037</v>
      </c>
      <c r="M1165" s="43">
        <f t="shared" ref="M1165" si="632">K1165-L1165</f>
        <v>5502.4599999999991</v>
      </c>
      <c r="N1165" s="38">
        <f t="shared" ref="N1165" si="633">K1165/L1165-1</f>
        <v>0.17728710893449762</v>
      </c>
      <c r="O1165" s="43">
        <f t="shared" ref="O1165" si="634">K1165-K1164</f>
        <v>0</v>
      </c>
      <c r="P1165" s="38">
        <f t="shared" ref="P1165" si="635">K1165/K1164-1</f>
        <v>0</v>
      </c>
      <c r="R1165" s="37">
        <v>45490</v>
      </c>
      <c r="S1165" s="41">
        <v>14500.98</v>
      </c>
      <c r="T1165" s="3">
        <f t="shared" si="423"/>
        <v>12437</v>
      </c>
      <c r="U1165" s="43">
        <f t="shared" ref="U1165" si="636">S1165-T1165</f>
        <v>2063.9799999999996</v>
      </c>
      <c r="V1165" s="38">
        <f t="shared" ref="V1165" si="637">S1165/T1165-1</f>
        <v>0.16595481225375885</v>
      </c>
      <c r="W1165" s="43">
        <f t="shared" ref="W1165" si="638">S1165-S1164</f>
        <v>0</v>
      </c>
      <c r="X1165" s="38">
        <f t="shared" ref="X1165" si="639">S1165/S1164-1</f>
        <v>0</v>
      </c>
      <c r="Z1165" s="37">
        <v>45490</v>
      </c>
      <c r="AA1165" s="3">
        <f t="shared" si="397"/>
        <v>144869.21000000002</v>
      </c>
      <c r="AB1165" s="43">
        <f t="shared" si="624"/>
        <v>103910.73999999999</v>
      </c>
      <c r="AC1165" s="43">
        <f t="shared" si="625"/>
        <v>40958.47</v>
      </c>
      <c r="AD1165" s="38">
        <f t="shared" si="626"/>
        <v>0.3941697460724467</v>
      </c>
      <c r="AE1165" s="41">
        <f t="shared" si="627"/>
        <v>0</v>
      </c>
      <c r="AF1165" s="38">
        <f>(AA1165)/AA1164-1</f>
        <v>0</v>
      </c>
    </row>
    <row r="1166" spans="1:32" x14ac:dyDescent="0.45">
      <c r="A1166" s="37">
        <v>45491</v>
      </c>
      <c r="B1166" s="41">
        <v>93150.14</v>
      </c>
      <c r="C1166" s="3">
        <f t="shared" si="387"/>
        <v>61561.15</v>
      </c>
      <c r="D1166" s="3">
        <f t="shared" si="388"/>
        <v>60436.74</v>
      </c>
      <c r="E1166" s="3">
        <f t="shared" ref="E1166" si="640">B1166-D1166</f>
        <v>32713.4</v>
      </c>
      <c r="F1166" s="38">
        <f t="shared" ref="F1166" si="641">B1166/D1166-1</f>
        <v>0.54128333195999656</v>
      </c>
      <c r="G1166" s="41">
        <f t="shared" ref="G1166" si="642">B1166-B1165</f>
        <v>-678.63000000000466</v>
      </c>
      <c r="H1166" s="38">
        <f t="shared" ref="H1166" si="643">(B1166)/B1165-1</f>
        <v>-7.2326430368852002E-3</v>
      </c>
      <c r="J1166" s="37">
        <v>45491</v>
      </c>
      <c r="K1166" s="41">
        <v>36393.06</v>
      </c>
      <c r="L1166" s="58">
        <v>31037</v>
      </c>
      <c r="M1166" s="43">
        <f t="shared" ref="M1166" si="644">K1166-L1166</f>
        <v>5356.0599999999977</v>
      </c>
      <c r="N1166" s="38">
        <f t="shared" ref="N1166" si="645">K1166/L1166-1</f>
        <v>0.17257015819827948</v>
      </c>
      <c r="O1166" s="43">
        <f t="shared" ref="O1166" si="646">K1166-K1165</f>
        <v>-146.40000000000146</v>
      </c>
      <c r="P1166" s="38">
        <f t="shared" ref="P1166" si="647">K1166/K1165-1</f>
        <v>-4.0066273557409771E-3</v>
      </c>
      <c r="R1166" s="37">
        <v>45491</v>
      </c>
      <c r="S1166" s="41">
        <v>14458.5</v>
      </c>
      <c r="T1166" s="3">
        <f t="shared" si="423"/>
        <v>12437</v>
      </c>
      <c r="U1166" s="43">
        <f t="shared" ref="U1166:U1167" si="648">S1166-T1166</f>
        <v>2021.5</v>
      </c>
      <c r="V1166" s="38">
        <f t="shared" ref="V1166:V1167" si="649">S1166/T1166-1</f>
        <v>0.16253919755568069</v>
      </c>
      <c r="W1166" s="43">
        <f t="shared" ref="W1166" si="650">S1166-S1165</f>
        <v>-42.479999999999563</v>
      </c>
      <c r="X1166" s="38">
        <f t="shared" ref="X1166" si="651">S1166/S1165-1</f>
        <v>-2.9294571815146053E-3</v>
      </c>
      <c r="Z1166" s="37">
        <v>45491</v>
      </c>
      <c r="AA1166" s="3">
        <f t="shared" si="397"/>
        <v>144001.70000000001</v>
      </c>
      <c r="AB1166" s="43">
        <f t="shared" ref="AB1166:AB1168" si="652">D1166+L1166+T1166</f>
        <v>103910.73999999999</v>
      </c>
      <c r="AC1166" s="43">
        <f t="shared" ref="AC1166:AC1168" si="653">E1166+M1166+U1166</f>
        <v>40090.959999999999</v>
      </c>
      <c r="AD1166" s="38">
        <f t="shared" ref="AD1166:AD1168" si="654">(AA1166)/(AB1166)-1</f>
        <v>0.38582113841167942</v>
      </c>
      <c r="AE1166" s="41">
        <f t="shared" ref="AE1166:AE1168" si="655">G1166+O1166+W1166</f>
        <v>-867.51000000000568</v>
      </c>
      <c r="AF1166" s="38">
        <f>(AA1166)/AA1165-1</f>
        <v>-5.9882289687367418E-3</v>
      </c>
    </row>
    <row r="1167" spans="1:32" x14ac:dyDescent="0.45">
      <c r="A1167" s="37">
        <v>45492</v>
      </c>
      <c r="B1167" s="41">
        <v>92678.95</v>
      </c>
      <c r="C1167" s="3">
        <f t="shared" si="387"/>
        <v>61561.15</v>
      </c>
      <c r="D1167" s="3">
        <f t="shared" si="388"/>
        <v>60436.74</v>
      </c>
      <c r="E1167" s="3">
        <f t="shared" ref="E1167:E1168" si="656">B1167-D1167</f>
        <v>32242.21</v>
      </c>
      <c r="F1167" s="38">
        <f t="shared" ref="F1167:F1168" si="657">B1167/D1167-1</f>
        <v>0.53348691540940174</v>
      </c>
      <c r="G1167" s="41">
        <f t="shared" ref="G1167" si="658">B1167-B1166</f>
        <v>-471.19000000000233</v>
      </c>
      <c r="H1167" s="38">
        <f t="shared" ref="H1167" si="659">(B1167)/B1166-1</f>
        <v>-5.058392826892133E-3</v>
      </c>
      <c r="J1167" s="37">
        <v>45492</v>
      </c>
      <c r="K1167" s="41">
        <v>36304.92</v>
      </c>
      <c r="L1167" s="58">
        <v>31037</v>
      </c>
      <c r="M1167" s="43">
        <f t="shared" ref="M1167" si="660">K1167-L1167</f>
        <v>5267.9199999999983</v>
      </c>
      <c r="N1167" s="38">
        <f t="shared" ref="N1167" si="661">K1167/L1167-1</f>
        <v>0.16973032187389236</v>
      </c>
      <c r="O1167" s="43">
        <f t="shared" ref="O1167" si="662">K1167-K1166</f>
        <v>-88.139999999999418</v>
      </c>
      <c r="P1167" s="38">
        <f t="shared" ref="P1167" si="663">K1167/K1166-1</f>
        <v>-2.421890327441556E-3</v>
      </c>
      <c r="R1167" s="37">
        <v>45492</v>
      </c>
      <c r="S1167" s="41">
        <v>14498.27</v>
      </c>
      <c r="T1167" s="110">
        <f>T1166+153</f>
        <v>12590</v>
      </c>
      <c r="U1167" s="108">
        <f t="shared" si="648"/>
        <v>1908.2700000000004</v>
      </c>
      <c r="V1167" s="109">
        <f t="shared" si="649"/>
        <v>0.15157029388403509</v>
      </c>
      <c r="W1167" s="108">
        <f>(S1167-153)-S1166</f>
        <v>-113.22999999999956</v>
      </c>
      <c r="X1167" s="109">
        <f>(S1167-153)/S1166-1</f>
        <v>-7.8313794653663837E-3</v>
      </c>
      <c r="Z1167" s="37">
        <v>45492</v>
      </c>
      <c r="AA1167" s="3">
        <f t="shared" si="397"/>
        <v>143482.13999999998</v>
      </c>
      <c r="AB1167" s="108">
        <f t="shared" si="652"/>
        <v>104063.73999999999</v>
      </c>
      <c r="AC1167" s="108">
        <f t="shared" si="653"/>
        <v>39418.399999999994</v>
      </c>
      <c r="AD1167" s="109">
        <f t="shared" si="654"/>
        <v>0.37879092179466167</v>
      </c>
      <c r="AE1167" s="116">
        <f t="shared" si="655"/>
        <v>-672.56000000000131</v>
      </c>
      <c r="AF1167" s="109">
        <f>(AA1167-153)/AA1166-1</f>
        <v>-4.6705004177035603E-3</v>
      </c>
    </row>
    <row r="1168" spans="1:32" x14ac:dyDescent="0.45">
      <c r="A1168" s="37">
        <v>45495</v>
      </c>
      <c r="B1168" s="41">
        <v>92103.35</v>
      </c>
      <c r="C1168" s="111">
        <f>C1167+134</f>
        <v>61695.15</v>
      </c>
      <c r="D1168" s="111">
        <f>D1167+134</f>
        <v>60570.74</v>
      </c>
      <c r="E1168" s="3">
        <f t="shared" si="656"/>
        <v>31532.610000000008</v>
      </c>
      <c r="F1168" s="38">
        <f t="shared" si="657"/>
        <v>0.52059146049726324</v>
      </c>
      <c r="G1168" s="41">
        <f>B1168-B1167-134</f>
        <v>-709.59999999999127</v>
      </c>
      <c r="H1168" s="113">
        <f>(B1168-134)/B1167-1</f>
        <v>-7.6565390522873589E-3</v>
      </c>
      <c r="J1168" s="37">
        <v>45495</v>
      </c>
      <c r="K1168" s="41">
        <v>36220.86</v>
      </c>
      <c r="L1168" s="58">
        <v>31037</v>
      </c>
      <c r="M1168" s="43">
        <f t="shared" ref="M1168" si="664">K1168-L1168</f>
        <v>5183.8600000000006</v>
      </c>
      <c r="N1168" s="38">
        <f t="shared" ref="N1168" si="665">K1168/L1168-1</f>
        <v>0.16702194155362959</v>
      </c>
      <c r="O1168" s="43">
        <f t="shared" ref="O1168" si="666">K1168-K1167</f>
        <v>-84.059999999997672</v>
      </c>
      <c r="P1168" s="38">
        <f t="shared" ref="P1168" si="667">K1168/K1167-1</f>
        <v>-2.3153886580661309E-3</v>
      </c>
      <c r="R1168" s="37">
        <v>45495</v>
      </c>
      <c r="S1168" s="41">
        <v>14212.93</v>
      </c>
      <c r="T1168" s="3">
        <f t="shared" si="423"/>
        <v>12590</v>
      </c>
      <c r="U1168" s="43">
        <f t="shared" ref="U1168" si="668">S1168-T1168</f>
        <v>1622.9300000000003</v>
      </c>
      <c r="V1168" s="38">
        <f t="shared" ref="V1168" si="669">S1168/T1168-1</f>
        <v>0.1289062748212868</v>
      </c>
      <c r="W1168" s="43">
        <f t="shared" ref="W1168" si="670">S1168-S1167</f>
        <v>-285.34000000000015</v>
      </c>
      <c r="X1168" s="38">
        <f t="shared" ref="X1168" si="671">S1168/S1167-1</f>
        <v>-1.9680968832833212E-2</v>
      </c>
      <c r="Z1168" s="37">
        <v>45495</v>
      </c>
      <c r="AA1168" s="3">
        <f t="shared" si="397"/>
        <v>142537.14000000001</v>
      </c>
      <c r="AB1168" s="112">
        <f t="shared" si="652"/>
        <v>104197.73999999999</v>
      </c>
      <c r="AC1168" s="112">
        <f t="shared" si="653"/>
        <v>38339.400000000009</v>
      </c>
      <c r="AD1168" s="113">
        <f t="shared" si="654"/>
        <v>0.36794847949677245</v>
      </c>
      <c r="AE1168" s="117">
        <f t="shared" si="655"/>
        <v>-1078.9999999999891</v>
      </c>
      <c r="AF1168" s="113">
        <f>(AA1168-134)/AA1167-1</f>
        <v>-7.5200997141523507E-3</v>
      </c>
    </row>
    <row r="1169" spans="1:32" x14ac:dyDescent="0.45">
      <c r="A1169" s="37">
        <v>45496</v>
      </c>
      <c r="B1169" s="41">
        <v>92103.35</v>
      </c>
      <c r="C1169" s="3">
        <f t="shared" si="387"/>
        <v>61695.15</v>
      </c>
      <c r="D1169" s="3">
        <f t="shared" si="388"/>
        <v>60570.74</v>
      </c>
      <c r="E1169" s="3">
        <f t="shared" ref="E1169:E1171" si="672">B1169-D1169</f>
        <v>31532.610000000008</v>
      </c>
      <c r="F1169" s="38">
        <f t="shared" ref="F1169:F1171" si="673">B1169/D1169-1</f>
        <v>0.52059146049726324</v>
      </c>
      <c r="G1169" s="41">
        <f t="shared" ref="G1169:G1170" si="674">B1169-B1168</f>
        <v>0</v>
      </c>
      <c r="H1169" s="38">
        <f t="shared" ref="H1169:H1170" si="675">(B1169)/B1168-1</f>
        <v>0</v>
      </c>
      <c r="J1169" s="37">
        <v>45496</v>
      </c>
      <c r="K1169" s="41">
        <v>36220.86</v>
      </c>
      <c r="L1169" s="58">
        <v>31037</v>
      </c>
      <c r="M1169" s="43">
        <f t="shared" ref="M1169:M1170" si="676">K1169-L1169</f>
        <v>5183.8600000000006</v>
      </c>
      <c r="N1169" s="38">
        <f t="shared" ref="N1169:N1170" si="677">K1169/L1169-1</f>
        <v>0.16702194155362959</v>
      </c>
      <c r="O1169" s="43">
        <f t="shared" ref="O1169:O1170" si="678">K1169-K1168</f>
        <v>0</v>
      </c>
      <c r="P1169" s="38">
        <f t="shared" ref="P1169:P1170" si="679">K1169/K1168-1</f>
        <v>0</v>
      </c>
      <c r="R1169" s="37">
        <v>45496</v>
      </c>
      <c r="S1169" s="41">
        <v>14212.93</v>
      </c>
      <c r="T1169" s="3">
        <f t="shared" si="423"/>
        <v>12590</v>
      </c>
      <c r="U1169" s="43">
        <f t="shared" ref="U1169:U1171" si="680">S1169-T1169</f>
        <v>1622.9300000000003</v>
      </c>
      <c r="V1169" s="38">
        <f t="shared" ref="V1169:V1171" si="681">S1169/T1169-1</f>
        <v>0.1289062748212868</v>
      </c>
      <c r="W1169" s="43">
        <f t="shared" ref="W1169:W1170" si="682">S1169-S1168</f>
        <v>0</v>
      </c>
      <c r="X1169" s="38">
        <f t="shared" ref="X1169:X1170" si="683">S1169/S1168-1</f>
        <v>0</v>
      </c>
      <c r="Z1169" s="37">
        <v>45496</v>
      </c>
      <c r="AA1169" s="3">
        <f t="shared" si="397"/>
        <v>142537.14000000001</v>
      </c>
      <c r="AB1169" s="43">
        <f t="shared" ref="AB1169:AB1171" si="684">D1169+L1169+T1169</f>
        <v>104197.73999999999</v>
      </c>
      <c r="AC1169" s="43">
        <f t="shared" ref="AC1169:AC1171" si="685">E1169+M1169+U1169</f>
        <v>38339.400000000009</v>
      </c>
      <c r="AD1169" s="38">
        <f t="shared" ref="AD1169:AD1171" si="686">(AA1169)/(AB1169)-1</f>
        <v>0.36794847949677245</v>
      </c>
      <c r="AE1169" s="41">
        <f t="shared" ref="AE1169:AE1171" si="687">G1169+O1169+W1169</f>
        <v>0</v>
      </c>
      <c r="AF1169" s="38">
        <f>(AA1169)/AA1168-1</f>
        <v>0</v>
      </c>
    </row>
    <row r="1170" spans="1:32" x14ac:dyDescent="0.45">
      <c r="A1170" s="37">
        <v>45497</v>
      </c>
      <c r="B1170" s="41">
        <v>92103.35</v>
      </c>
      <c r="C1170" s="3">
        <f t="shared" si="387"/>
        <v>61695.15</v>
      </c>
      <c r="D1170" s="3">
        <f t="shared" si="388"/>
        <v>60570.74</v>
      </c>
      <c r="E1170" s="3">
        <f t="shared" si="672"/>
        <v>31532.610000000008</v>
      </c>
      <c r="F1170" s="38">
        <f t="shared" si="673"/>
        <v>0.52059146049726324</v>
      </c>
      <c r="G1170" s="41">
        <f t="shared" si="674"/>
        <v>0</v>
      </c>
      <c r="H1170" s="38">
        <f t="shared" si="675"/>
        <v>0</v>
      </c>
      <c r="J1170" s="37">
        <v>45497</v>
      </c>
      <c r="K1170" s="41">
        <v>36220.86</v>
      </c>
      <c r="L1170" s="58">
        <v>31037</v>
      </c>
      <c r="M1170" s="43">
        <f t="shared" si="676"/>
        <v>5183.8600000000006</v>
      </c>
      <c r="N1170" s="38">
        <f t="shared" si="677"/>
        <v>0.16702194155362959</v>
      </c>
      <c r="O1170" s="43">
        <f t="shared" si="678"/>
        <v>0</v>
      </c>
      <c r="P1170" s="38">
        <f t="shared" si="679"/>
        <v>0</v>
      </c>
      <c r="R1170" s="37">
        <v>45497</v>
      </c>
      <c r="S1170" s="41">
        <v>14212.93</v>
      </c>
      <c r="T1170" s="3">
        <f t="shared" si="423"/>
        <v>12590</v>
      </c>
      <c r="U1170" s="43">
        <f t="shared" si="680"/>
        <v>1622.9300000000003</v>
      </c>
      <c r="V1170" s="38">
        <f t="shared" si="681"/>
        <v>0.1289062748212868</v>
      </c>
      <c r="W1170" s="43">
        <f t="shared" si="682"/>
        <v>0</v>
      </c>
      <c r="X1170" s="38">
        <f t="shared" si="683"/>
        <v>0</v>
      </c>
      <c r="Z1170" s="37">
        <v>45497</v>
      </c>
      <c r="AA1170" s="3">
        <f t="shared" si="397"/>
        <v>142537.14000000001</v>
      </c>
      <c r="AB1170" s="43">
        <f t="shared" si="684"/>
        <v>104197.73999999999</v>
      </c>
      <c r="AC1170" s="43">
        <f t="shared" si="685"/>
        <v>38339.400000000009</v>
      </c>
      <c r="AD1170" s="38">
        <f t="shared" si="686"/>
        <v>0.36794847949677245</v>
      </c>
      <c r="AE1170" s="41">
        <f t="shared" si="687"/>
        <v>0</v>
      </c>
      <c r="AF1170" s="38">
        <f>(AA1170)/AA1169-1</f>
        <v>0</v>
      </c>
    </row>
    <row r="1171" spans="1:32" x14ac:dyDescent="0.45">
      <c r="A1171" s="37">
        <v>45498</v>
      </c>
      <c r="B1171" s="41">
        <v>93297.13</v>
      </c>
      <c r="C1171" s="111">
        <f>C1170+134</f>
        <v>61829.15</v>
      </c>
      <c r="D1171" s="111">
        <f>D1170+134</f>
        <v>60704.74</v>
      </c>
      <c r="E1171" s="3">
        <f t="shared" si="672"/>
        <v>32592.390000000007</v>
      </c>
      <c r="F1171" s="38">
        <f t="shared" si="673"/>
        <v>0.53690024864615205</v>
      </c>
      <c r="G1171" s="41">
        <f>B1171-B1170-134</f>
        <v>1059.7799999999988</v>
      </c>
      <c r="H1171" s="113">
        <f>(B1171-134)/B1170-1</f>
        <v>1.1506421861962712E-2</v>
      </c>
      <c r="J1171" s="37">
        <v>45498</v>
      </c>
      <c r="K1171" s="41">
        <v>36470.25</v>
      </c>
      <c r="L1171" s="58">
        <v>31037</v>
      </c>
      <c r="M1171" s="43">
        <f t="shared" ref="M1171" si="688">K1171-L1171</f>
        <v>5433.25</v>
      </c>
      <c r="N1171" s="38">
        <f t="shared" ref="N1171" si="689">K1171/L1171-1</f>
        <v>0.17505718980571583</v>
      </c>
      <c r="O1171" s="43">
        <f t="shared" ref="O1171" si="690">K1171-K1170</f>
        <v>249.38999999999942</v>
      </c>
      <c r="P1171" s="38">
        <f t="shared" ref="P1171" si="691">K1171/K1170-1</f>
        <v>6.8852589364249983E-3</v>
      </c>
      <c r="R1171" s="37">
        <v>45498</v>
      </c>
      <c r="S1171" s="41">
        <v>14428.65</v>
      </c>
      <c r="T1171" s="110">
        <f>T1170+153</f>
        <v>12743</v>
      </c>
      <c r="U1171" s="108">
        <f t="shared" si="680"/>
        <v>1685.6499999999996</v>
      </c>
      <c r="V1171" s="109">
        <f t="shared" si="681"/>
        <v>0.13228046770776114</v>
      </c>
      <c r="W1171" s="108">
        <f>(S1171-153)-S1170</f>
        <v>62.719999999999345</v>
      </c>
      <c r="X1171" s="109">
        <f>(S1171-153)/S1170-1</f>
        <v>4.4128831986085526E-3</v>
      </c>
      <c r="Z1171" s="37">
        <v>45498</v>
      </c>
      <c r="AA1171" s="3">
        <f t="shared" si="397"/>
        <v>144196.03</v>
      </c>
      <c r="AB1171" s="124">
        <f t="shared" si="684"/>
        <v>104484.73999999999</v>
      </c>
      <c r="AC1171" s="124">
        <f t="shared" si="685"/>
        <v>39711.290000000008</v>
      </c>
      <c r="AD1171" s="125">
        <f t="shared" si="686"/>
        <v>0.38006784531406224</v>
      </c>
      <c r="AE1171" s="126">
        <f t="shared" si="687"/>
        <v>1371.8899999999976</v>
      </c>
      <c r="AF1171" s="125">
        <f>(AA1171-134-153)/AA1170-1</f>
        <v>9.6247897214718492E-3</v>
      </c>
    </row>
    <row r="1172" spans="1:32" x14ac:dyDescent="0.45">
      <c r="A1172" s="37">
        <v>45499</v>
      </c>
      <c r="B1172" s="41">
        <v>93297.13</v>
      </c>
      <c r="C1172" s="3">
        <f t="shared" si="387"/>
        <v>61829.15</v>
      </c>
      <c r="D1172" s="3">
        <f t="shared" si="388"/>
        <v>60704.74</v>
      </c>
      <c r="E1172" s="3">
        <f t="shared" ref="E1172:E1173" si="692">B1172-D1172</f>
        <v>32592.390000000007</v>
      </c>
      <c r="F1172" s="38">
        <f t="shared" ref="F1172:F1173" si="693">B1172/D1172-1</f>
        <v>0.53690024864615205</v>
      </c>
      <c r="G1172" s="41">
        <f t="shared" ref="G1172:G1173" si="694">B1172-B1171</f>
        <v>0</v>
      </c>
      <c r="H1172" s="38">
        <f t="shared" ref="H1172:H1173" si="695">(B1172)/B1171-1</f>
        <v>0</v>
      </c>
      <c r="J1172" s="37">
        <v>45499</v>
      </c>
      <c r="K1172" s="41">
        <v>36470.25</v>
      </c>
      <c r="L1172" s="58">
        <v>31037</v>
      </c>
      <c r="M1172" s="43">
        <f t="shared" ref="M1172:M1173" si="696">K1172-L1172</f>
        <v>5433.25</v>
      </c>
      <c r="N1172" s="38">
        <f t="shared" ref="N1172:N1173" si="697">K1172/L1172-1</f>
        <v>0.17505718980571583</v>
      </c>
      <c r="O1172" s="43">
        <f t="shared" ref="O1172:O1173" si="698">K1172-K1171</f>
        <v>0</v>
      </c>
      <c r="P1172" s="38">
        <f t="shared" ref="P1172:P1173" si="699">K1172/K1171-1</f>
        <v>0</v>
      </c>
      <c r="R1172" s="37">
        <v>45499</v>
      </c>
      <c r="S1172" s="41">
        <v>14428.65</v>
      </c>
      <c r="T1172" s="3">
        <f t="shared" si="423"/>
        <v>12743</v>
      </c>
      <c r="U1172" s="43">
        <f t="shared" ref="U1172:U1173" si="700">S1172-T1172</f>
        <v>1685.6499999999996</v>
      </c>
      <c r="V1172" s="38">
        <f t="shared" ref="V1172:V1173" si="701">S1172/T1172-1</f>
        <v>0.13228046770776114</v>
      </c>
      <c r="W1172" s="43">
        <f t="shared" ref="W1172:W1173" si="702">S1172-S1171</f>
        <v>0</v>
      </c>
      <c r="X1172" s="38">
        <f t="shared" ref="X1172:X1173" si="703">S1172/S1171-1</f>
        <v>0</v>
      </c>
      <c r="Z1172" s="37">
        <v>45499</v>
      </c>
      <c r="AA1172" s="3">
        <f t="shared" si="397"/>
        <v>144196.03</v>
      </c>
      <c r="AB1172" s="43">
        <f t="shared" ref="AB1172:AB1173" si="704">D1172+L1172+T1172</f>
        <v>104484.73999999999</v>
      </c>
      <c r="AC1172" s="43">
        <f t="shared" ref="AC1172:AC1173" si="705">E1172+M1172+U1172</f>
        <v>39711.290000000008</v>
      </c>
      <c r="AD1172" s="38">
        <f t="shared" ref="AD1172:AD1173" si="706">(AA1172)/(AB1172)-1</f>
        <v>0.38006784531406224</v>
      </c>
      <c r="AE1172" s="41">
        <f t="shared" ref="AE1172:AE1173" si="707">G1172+O1172+W1172</f>
        <v>0</v>
      </c>
      <c r="AF1172" s="38">
        <f>(AA1172)/AA1171-1</f>
        <v>0</v>
      </c>
    </row>
    <row r="1173" spans="1:32" x14ac:dyDescent="0.45">
      <c r="A1173" s="37">
        <v>45502</v>
      </c>
      <c r="B1173" s="41">
        <v>93297.13</v>
      </c>
      <c r="C1173" s="3">
        <f t="shared" si="387"/>
        <v>61829.15</v>
      </c>
      <c r="D1173" s="3">
        <f t="shared" si="388"/>
        <v>60704.74</v>
      </c>
      <c r="E1173" s="3">
        <f t="shared" si="692"/>
        <v>32592.390000000007</v>
      </c>
      <c r="F1173" s="38">
        <f t="shared" si="693"/>
        <v>0.53690024864615205</v>
      </c>
      <c r="G1173" s="41">
        <f t="shared" si="694"/>
        <v>0</v>
      </c>
      <c r="H1173" s="38">
        <f t="shared" si="695"/>
        <v>0</v>
      </c>
      <c r="J1173" s="37">
        <v>45502</v>
      </c>
      <c r="K1173" s="41">
        <v>36470.25</v>
      </c>
      <c r="L1173" s="58">
        <v>31037</v>
      </c>
      <c r="M1173" s="43">
        <f t="shared" si="696"/>
        <v>5433.25</v>
      </c>
      <c r="N1173" s="38">
        <f t="shared" si="697"/>
        <v>0.17505718980571583</v>
      </c>
      <c r="O1173" s="43">
        <f t="shared" si="698"/>
        <v>0</v>
      </c>
      <c r="P1173" s="38">
        <f t="shared" si="699"/>
        <v>0</v>
      </c>
      <c r="R1173" s="37">
        <v>45502</v>
      </c>
      <c r="S1173" s="41">
        <v>14428.65</v>
      </c>
      <c r="T1173" s="3">
        <f t="shared" si="423"/>
        <v>12743</v>
      </c>
      <c r="U1173" s="43">
        <f t="shared" si="700"/>
        <v>1685.6499999999996</v>
      </c>
      <c r="V1173" s="38">
        <f t="shared" si="701"/>
        <v>0.13228046770776114</v>
      </c>
      <c r="W1173" s="43">
        <f t="shared" si="702"/>
        <v>0</v>
      </c>
      <c r="X1173" s="38">
        <f t="shared" si="703"/>
        <v>0</v>
      </c>
      <c r="Z1173" s="37">
        <v>45502</v>
      </c>
      <c r="AA1173" s="3">
        <f t="shared" si="397"/>
        <v>144196.03</v>
      </c>
      <c r="AB1173" s="43">
        <f t="shared" si="704"/>
        <v>104484.73999999999</v>
      </c>
      <c r="AC1173" s="43">
        <f t="shared" si="705"/>
        <v>39711.290000000008</v>
      </c>
      <c r="AD1173" s="38">
        <f t="shared" si="706"/>
        <v>0.38006784531406224</v>
      </c>
      <c r="AE1173" s="41">
        <f t="shared" si="707"/>
        <v>0</v>
      </c>
      <c r="AF1173" s="38">
        <f>(AA1173)/AA1172-1</f>
        <v>0</v>
      </c>
    </row>
    <row r="1174" spans="1:32" x14ac:dyDescent="0.45">
      <c r="A1174" s="37">
        <v>45503</v>
      </c>
      <c r="B1174" s="41">
        <v>92888.34</v>
      </c>
      <c r="C1174" s="3">
        <f t="shared" si="387"/>
        <v>61829.15</v>
      </c>
      <c r="D1174" s="3">
        <f t="shared" si="388"/>
        <v>60704.74</v>
      </c>
      <c r="E1174" s="3">
        <f t="shared" ref="E1174" si="708">B1174-D1174</f>
        <v>32183.599999999999</v>
      </c>
      <c r="F1174" s="38">
        <f t="shared" ref="F1174" si="709">B1174/D1174-1</f>
        <v>0.53016617812711164</v>
      </c>
      <c r="G1174" s="41">
        <f t="shared" ref="G1174" si="710">B1174-B1173</f>
        <v>-408.79000000000815</v>
      </c>
      <c r="H1174" s="38">
        <f t="shared" ref="H1174" si="711">(B1174)/B1173-1</f>
        <v>-4.3815924455554711E-3</v>
      </c>
      <c r="J1174" s="37">
        <v>45503</v>
      </c>
      <c r="K1174" s="41">
        <v>36518.31</v>
      </c>
      <c r="L1174" s="58">
        <v>31037</v>
      </c>
      <c r="M1174" s="43">
        <f t="shared" ref="M1174" si="712">K1174-L1174</f>
        <v>5481.3099999999977</v>
      </c>
      <c r="N1174" s="38">
        <f t="shared" ref="N1174" si="713">K1174/L1174-1</f>
        <v>0.17660566420723645</v>
      </c>
      <c r="O1174" s="43">
        <f t="shared" ref="O1174" si="714">K1174-K1173</f>
        <v>48.059999999997672</v>
      </c>
      <c r="P1174" s="38">
        <f t="shared" ref="P1174" si="715">K1174/K1173-1</f>
        <v>1.3177864149545027E-3</v>
      </c>
      <c r="R1174" s="37">
        <v>45503</v>
      </c>
      <c r="S1174" s="41">
        <v>14230.05</v>
      </c>
      <c r="T1174" s="3">
        <f t="shared" si="423"/>
        <v>12743</v>
      </c>
      <c r="U1174" s="43">
        <f t="shared" ref="U1174" si="716">S1174-T1174</f>
        <v>1487.0499999999993</v>
      </c>
      <c r="V1174" s="38">
        <f t="shared" ref="V1174" si="717">S1174/T1174-1</f>
        <v>0.11669544063407344</v>
      </c>
      <c r="W1174" s="43">
        <f t="shared" ref="W1174" si="718">S1174-S1173</f>
        <v>-198.60000000000036</v>
      </c>
      <c r="X1174" s="38">
        <f t="shared" ref="X1174" si="719">S1174/S1173-1</f>
        <v>-1.3764281481635554E-2</v>
      </c>
      <c r="Z1174" s="37">
        <v>45503</v>
      </c>
      <c r="AA1174" s="3">
        <f t="shared" si="397"/>
        <v>143636.69999999998</v>
      </c>
      <c r="AB1174" s="43">
        <f t="shared" ref="AB1174" si="720">D1174+L1174+T1174</f>
        <v>104484.73999999999</v>
      </c>
      <c r="AC1174" s="43">
        <f t="shared" ref="AC1174" si="721">E1174+M1174+U1174</f>
        <v>39151.959999999992</v>
      </c>
      <c r="AD1174" s="38">
        <f t="shared" ref="AD1174" si="722">(AA1174)/(AB1174)-1</f>
        <v>0.37471462339859385</v>
      </c>
      <c r="AE1174" s="41">
        <f t="shared" ref="AE1174" si="723">G1174+O1174+W1174</f>
        <v>-559.33000000001084</v>
      </c>
      <c r="AF1174" s="38">
        <f>(AA1174)/AA1173-1</f>
        <v>-3.8789556134105618E-3</v>
      </c>
    </row>
    <row r="1175" spans="1:32" x14ac:dyDescent="0.45">
      <c r="A1175" s="37">
        <v>45504</v>
      </c>
      <c r="B1175" s="41">
        <v>93940.29</v>
      </c>
      <c r="C1175" s="3">
        <f t="shared" si="387"/>
        <v>61829.15</v>
      </c>
      <c r="D1175" s="3">
        <f t="shared" si="388"/>
        <v>60704.74</v>
      </c>
      <c r="E1175" s="3">
        <f t="shared" ref="E1175" si="724">B1175-D1175</f>
        <v>33235.549999999996</v>
      </c>
      <c r="F1175" s="38">
        <f t="shared" ref="F1175" si="725">B1175/D1175-1</f>
        <v>0.54749513794145233</v>
      </c>
      <c r="G1175" s="41">
        <f t="shared" ref="G1175" si="726">B1175-B1174</f>
        <v>1051.9499999999971</v>
      </c>
      <c r="H1175" s="38">
        <f t="shared" ref="H1175" si="727">(B1175)/B1174-1</f>
        <v>1.132488749395244E-2</v>
      </c>
      <c r="J1175" s="37">
        <v>45504</v>
      </c>
      <c r="K1175" s="41">
        <v>36829.86</v>
      </c>
      <c r="L1175" s="58">
        <v>31037</v>
      </c>
      <c r="M1175" s="43">
        <f t="shared" ref="M1175" si="728">K1175-L1175</f>
        <v>5792.8600000000006</v>
      </c>
      <c r="N1175" s="38">
        <f t="shared" ref="N1175" si="729">K1175/L1175-1</f>
        <v>0.18664368334568415</v>
      </c>
      <c r="O1175" s="43">
        <f t="shared" ref="O1175" si="730">K1175-K1174</f>
        <v>311.55000000000291</v>
      </c>
      <c r="P1175" s="38">
        <f t="shared" ref="P1175" si="731">K1175/K1174-1</f>
        <v>8.5313367458681455E-3</v>
      </c>
      <c r="R1175" s="37">
        <v>45504</v>
      </c>
      <c r="S1175" s="41">
        <v>14609.29</v>
      </c>
      <c r="T1175" s="3">
        <f t="shared" si="423"/>
        <v>12743</v>
      </c>
      <c r="U1175" s="43">
        <f t="shared" ref="U1175" si="732">S1175-T1175</f>
        <v>1866.2900000000009</v>
      </c>
      <c r="V1175" s="38">
        <f t="shared" ref="V1175" si="733">S1175/T1175-1</f>
        <v>0.1464560935415522</v>
      </c>
      <c r="W1175" s="43">
        <f t="shared" ref="W1175" si="734">S1175-S1174</f>
        <v>379.2400000000016</v>
      </c>
      <c r="X1175" s="38">
        <f t="shared" ref="X1175" si="735">S1175/S1174-1</f>
        <v>2.6650644235262755E-2</v>
      </c>
      <c r="Z1175" s="37">
        <v>45504</v>
      </c>
      <c r="AA1175" s="3">
        <f t="shared" si="397"/>
        <v>145379.44</v>
      </c>
      <c r="AB1175" s="43">
        <f t="shared" ref="AB1175" si="736">D1175+L1175+T1175</f>
        <v>104484.73999999999</v>
      </c>
      <c r="AC1175" s="43">
        <f t="shared" ref="AC1175" si="737">E1175+M1175+U1175</f>
        <v>40894.699999999997</v>
      </c>
      <c r="AD1175" s="38">
        <f t="shared" ref="AD1175" si="738">(AA1175)/(AB1175)-1</f>
        <v>0.39139399686499687</v>
      </c>
      <c r="AE1175" s="41">
        <f t="shared" ref="AE1175" si="739">G1175+O1175+W1175</f>
        <v>1742.7400000000016</v>
      </c>
      <c r="AF1175" s="38">
        <f>(AA1175)/AA1174-1</f>
        <v>1.2132971587345054E-2</v>
      </c>
    </row>
    <row r="1176" spans="1:32" x14ac:dyDescent="0.45">
      <c r="A1176" s="37">
        <v>45505</v>
      </c>
      <c r="B1176" s="41">
        <v>92958.49</v>
      </c>
      <c r="C1176" s="3">
        <f t="shared" si="387"/>
        <v>61829.15</v>
      </c>
      <c r="D1176" s="3">
        <f t="shared" si="388"/>
        <v>60704.74</v>
      </c>
      <c r="E1176" s="3">
        <f t="shared" ref="E1176" si="740">B1176-D1176</f>
        <v>32253.750000000007</v>
      </c>
      <c r="F1176" s="38">
        <f t="shared" ref="F1176" si="741">B1176/D1176-1</f>
        <v>0.53132177157829874</v>
      </c>
      <c r="G1176" s="41">
        <f t="shared" ref="G1176" si="742">B1176-B1175</f>
        <v>-981.79999999998836</v>
      </c>
      <c r="H1176" s="38">
        <f t="shared" ref="H1176" si="743">(B1176)/B1175-1</f>
        <v>-1.0451319662734604E-2</v>
      </c>
      <c r="J1176" s="37">
        <v>45505</v>
      </c>
      <c r="K1176" s="41">
        <v>36564.699999999997</v>
      </c>
      <c r="L1176" s="58">
        <v>31037</v>
      </c>
      <c r="M1176" s="43">
        <f t="shared" ref="M1176" si="744">K1176-L1176</f>
        <v>5527.6999999999971</v>
      </c>
      <c r="N1176" s="38">
        <f t="shared" ref="N1176" si="745">K1176/L1176-1</f>
        <v>0.17810033186197116</v>
      </c>
      <c r="O1176" s="43">
        <f t="shared" ref="O1176" si="746">K1176-K1175</f>
        <v>-265.16000000000349</v>
      </c>
      <c r="P1176" s="38">
        <f t="shared" ref="P1176" si="747">K1176/K1175-1</f>
        <v>-7.1995929389903068E-3</v>
      </c>
      <c r="R1176" s="37">
        <v>45505</v>
      </c>
      <c r="S1176" s="41">
        <v>14322.08</v>
      </c>
      <c r="T1176" s="3">
        <f t="shared" si="423"/>
        <v>12743</v>
      </c>
      <c r="U1176" s="43">
        <f t="shared" ref="U1176:U1177" si="748">S1176-T1176</f>
        <v>1579.08</v>
      </c>
      <c r="V1176" s="38">
        <f t="shared" ref="V1176:V1177" si="749">S1176/T1176-1</f>
        <v>0.1239174448716942</v>
      </c>
      <c r="W1176" s="43">
        <f t="shared" ref="W1176" si="750">S1176-S1175</f>
        <v>-287.21000000000095</v>
      </c>
      <c r="X1176" s="38">
        <f t="shared" ref="X1176" si="751">S1176/S1175-1</f>
        <v>-1.9659408499660191E-2</v>
      </c>
      <c r="Z1176" s="37">
        <v>45505</v>
      </c>
      <c r="AA1176" s="3">
        <f t="shared" si="397"/>
        <v>143845.26999999999</v>
      </c>
      <c r="AB1176" s="43">
        <f t="shared" ref="AB1176:AB1177" si="752">D1176+L1176+T1176</f>
        <v>104484.73999999999</v>
      </c>
      <c r="AC1176" s="43">
        <f t="shared" ref="AC1176:AC1177" si="753">E1176+M1176+U1176</f>
        <v>39360.530000000006</v>
      </c>
      <c r="AD1176" s="38">
        <f t="shared" ref="AD1176:AD1177" si="754">(AA1176)/(AB1176)-1</f>
        <v>0.37671080006515778</v>
      </c>
      <c r="AE1176" s="41">
        <f t="shared" ref="AE1176:AE1177" si="755">G1176+O1176+W1176</f>
        <v>-1534.1699999999928</v>
      </c>
      <c r="AF1176" s="38">
        <f>(AA1176)/AA1175-1</f>
        <v>-1.0552867723249038E-2</v>
      </c>
    </row>
    <row r="1177" spans="1:32" x14ac:dyDescent="0.45">
      <c r="A1177" s="37">
        <v>45506</v>
      </c>
      <c r="B1177" s="41">
        <v>90982.94</v>
      </c>
      <c r="C1177" s="3">
        <f t="shared" si="387"/>
        <v>61829.15</v>
      </c>
      <c r="D1177" s="3">
        <f t="shared" si="388"/>
        <v>60704.74</v>
      </c>
      <c r="E1177" s="3">
        <f t="shared" ref="E1177:E1178" si="756">B1177-D1177</f>
        <v>30278.200000000004</v>
      </c>
      <c r="F1177" s="38">
        <f t="shared" ref="F1177:F1178" si="757">B1177/D1177-1</f>
        <v>0.49877818437242305</v>
      </c>
      <c r="G1177" s="41">
        <f t="shared" ref="G1177" si="758">B1177-B1176</f>
        <v>-1975.5500000000029</v>
      </c>
      <c r="H1177" s="38">
        <f t="shared" ref="H1177" si="759">(B1177)/B1176-1</f>
        <v>-2.1251958804408333E-2</v>
      </c>
      <c r="J1177" s="37">
        <v>45506</v>
      </c>
      <c r="K1177" s="41">
        <v>36237.379999999997</v>
      </c>
      <c r="L1177" s="58">
        <v>31037</v>
      </c>
      <c r="M1177" s="43">
        <f t="shared" ref="M1177" si="760">K1177-L1177</f>
        <v>5200.3799999999974</v>
      </c>
      <c r="N1177" s="38">
        <f t="shared" ref="N1177" si="761">K1177/L1177-1</f>
        <v>0.1675542094918967</v>
      </c>
      <c r="O1177" s="43">
        <f t="shared" ref="O1177" si="762">K1177-K1176</f>
        <v>-327.31999999999971</v>
      </c>
      <c r="P1177" s="38">
        <f t="shared" ref="P1177" si="763">K1177/K1176-1</f>
        <v>-8.9518032419245719E-3</v>
      </c>
      <c r="R1177" s="37">
        <v>45506</v>
      </c>
      <c r="S1177" s="41">
        <v>14125</v>
      </c>
      <c r="T1177" s="110">
        <f>T1176+153</f>
        <v>12896</v>
      </c>
      <c r="U1177" s="108">
        <f t="shared" si="748"/>
        <v>1229</v>
      </c>
      <c r="V1177" s="109">
        <f t="shared" si="749"/>
        <v>9.530086848635233E-2</v>
      </c>
      <c r="W1177" s="108">
        <f>(S1177-153)-S1176</f>
        <v>-350.07999999999993</v>
      </c>
      <c r="X1177" s="109">
        <f>(S1177-153)/S1176-1</f>
        <v>-2.4443376939662365E-2</v>
      </c>
      <c r="Z1177" s="37">
        <v>45506</v>
      </c>
      <c r="AA1177" s="3">
        <f t="shared" si="397"/>
        <v>141345.32</v>
      </c>
      <c r="AB1177" s="108">
        <f t="shared" si="752"/>
        <v>104637.73999999999</v>
      </c>
      <c r="AC1177" s="108">
        <f t="shared" si="753"/>
        <v>36707.58</v>
      </c>
      <c r="AD1177" s="109">
        <f t="shared" si="754"/>
        <v>0.35080631519755712</v>
      </c>
      <c r="AE1177" s="116">
        <f t="shared" si="755"/>
        <v>-2652.9500000000025</v>
      </c>
      <c r="AF1177" s="109">
        <f>(AA1177-153)/AA1176-1</f>
        <v>-1.8443081235830605E-2</v>
      </c>
    </row>
    <row r="1178" spans="1:32" x14ac:dyDescent="0.45">
      <c r="A1178" s="37">
        <v>45509</v>
      </c>
      <c r="B1178" s="41">
        <v>88757.03</v>
      </c>
      <c r="C1178" s="111">
        <f>C1177+134</f>
        <v>61963.15</v>
      </c>
      <c r="D1178" s="111">
        <f>D1177+134</f>
        <v>60838.74</v>
      </c>
      <c r="E1178" s="3">
        <f t="shared" si="756"/>
        <v>27918.29</v>
      </c>
      <c r="F1178" s="38">
        <f t="shared" si="757"/>
        <v>0.45889000988514894</v>
      </c>
      <c r="G1178" s="41">
        <f>B1178-B1177-134</f>
        <v>-2359.9100000000035</v>
      </c>
      <c r="H1178" s="113">
        <f>(B1178-134)/B1177-1</f>
        <v>-2.5937939574166347E-2</v>
      </c>
      <c r="J1178" s="37">
        <v>45509</v>
      </c>
      <c r="K1178" s="41">
        <v>35788.89</v>
      </c>
      <c r="L1178" s="58">
        <v>31037</v>
      </c>
      <c r="M1178" s="43">
        <f t="shared" ref="M1178" si="764">K1178-L1178</f>
        <v>4751.8899999999994</v>
      </c>
      <c r="N1178" s="38">
        <f t="shared" ref="N1178" si="765">K1178/L1178-1</f>
        <v>0.15310403711698939</v>
      </c>
      <c r="O1178" s="43">
        <f t="shared" ref="O1178" si="766">K1178-K1177</f>
        <v>-448.48999999999796</v>
      </c>
      <c r="P1178" s="38">
        <f t="shared" ref="P1178" si="767">K1178/K1177-1</f>
        <v>-1.2376446641561789E-2</v>
      </c>
      <c r="R1178" s="37">
        <v>45509</v>
      </c>
      <c r="S1178" s="41">
        <v>13761.52</v>
      </c>
      <c r="T1178" s="3">
        <f t="shared" si="423"/>
        <v>12896</v>
      </c>
      <c r="U1178" s="43">
        <f t="shared" ref="U1178" si="768">S1178-T1178</f>
        <v>865.52000000000044</v>
      </c>
      <c r="V1178" s="38">
        <f t="shared" ref="V1178" si="769">S1178/T1178-1</f>
        <v>6.7115384615384688E-2</v>
      </c>
      <c r="W1178" s="43">
        <f t="shared" ref="W1178" si="770">S1178-S1177</f>
        <v>-363.47999999999956</v>
      </c>
      <c r="X1178" s="38">
        <f t="shared" ref="X1178" si="771">S1178/S1177-1</f>
        <v>-2.5733097345132738E-2</v>
      </c>
      <c r="Z1178" s="37">
        <v>45509</v>
      </c>
      <c r="AA1178" s="3">
        <f t="shared" si="397"/>
        <v>138307.44</v>
      </c>
      <c r="AB1178" s="112">
        <f>D1178+L1178+T1178</f>
        <v>104771.73999999999</v>
      </c>
      <c r="AC1178" s="112">
        <f>E1178+M1178+U1178</f>
        <v>33535.699999999997</v>
      </c>
      <c r="AD1178" s="113">
        <f>(AA1178)/(AB1178)-1</f>
        <v>0.32008344998374572</v>
      </c>
      <c r="AE1178" s="117">
        <f>G1178+O1178+W1178</f>
        <v>-3171.880000000001</v>
      </c>
      <c r="AF1178" s="113">
        <f>(AA1178-134)/AA1177-1</f>
        <v>-2.2440643949159456E-2</v>
      </c>
    </row>
    <row r="1179" spans="1:32" x14ac:dyDescent="0.45">
      <c r="A1179" s="37">
        <v>45510</v>
      </c>
      <c r="B1179" s="41">
        <v>88757.03</v>
      </c>
      <c r="C1179" s="3">
        <f t="shared" si="387"/>
        <v>61963.15</v>
      </c>
      <c r="D1179" s="3">
        <f t="shared" si="388"/>
        <v>60838.74</v>
      </c>
      <c r="E1179" s="3">
        <f t="shared" ref="E1179" si="772">B1179-D1179</f>
        <v>27918.29</v>
      </c>
      <c r="F1179" s="38">
        <f t="shared" ref="F1179" si="773">B1179/D1179-1</f>
        <v>0.45889000988514894</v>
      </c>
      <c r="G1179" s="41">
        <f t="shared" ref="G1179" si="774">B1179-B1178</f>
        <v>0</v>
      </c>
      <c r="H1179" s="38">
        <f t="shared" ref="H1179" si="775">(B1179)/B1178-1</f>
        <v>0</v>
      </c>
      <c r="J1179" s="37">
        <v>45510</v>
      </c>
      <c r="K1179" s="41">
        <v>35788.89</v>
      </c>
      <c r="L1179" s="58">
        <v>31037</v>
      </c>
      <c r="M1179" s="43">
        <f t="shared" ref="M1179" si="776">K1179-L1179</f>
        <v>4751.8899999999994</v>
      </c>
      <c r="N1179" s="38">
        <f t="shared" ref="N1179" si="777">K1179/L1179-1</f>
        <v>0.15310403711698939</v>
      </c>
      <c r="O1179" s="43">
        <f t="shared" ref="O1179" si="778">K1179-K1178</f>
        <v>0</v>
      </c>
      <c r="P1179" s="38">
        <f t="shared" ref="P1179" si="779">K1179/K1178-1</f>
        <v>0</v>
      </c>
      <c r="R1179" s="37">
        <v>45510</v>
      </c>
      <c r="S1179" s="41">
        <v>13761.52</v>
      </c>
      <c r="T1179" s="3">
        <f t="shared" si="423"/>
        <v>12896</v>
      </c>
      <c r="U1179" s="43">
        <f t="shared" ref="U1179" si="780">S1179-T1179</f>
        <v>865.52000000000044</v>
      </c>
      <c r="V1179" s="38">
        <f t="shared" ref="V1179" si="781">S1179/T1179-1</f>
        <v>6.7115384615384688E-2</v>
      </c>
      <c r="W1179" s="43">
        <f t="shared" ref="W1179" si="782">S1179-S1178</f>
        <v>0</v>
      </c>
      <c r="X1179" s="38">
        <f t="shared" ref="X1179" si="783">S1179/S1178-1</f>
        <v>0</v>
      </c>
      <c r="Z1179" s="37">
        <v>45510</v>
      </c>
      <c r="AA1179" s="3">
        <f t="shared" si="397"/>
        <v>138307.44</v>
      </c>
      <c r="AB1179" s="43">
        <f t="shared" ref="AB1179" si="784">D1179+L1179+T1179</f>
        <v>104771.73999999999</v>
      </c>
      <c r="AC1179" s="43">
        <f t="shared" ref="AC1179" si="785">E1179+M1179+U1179</f>
        <v>33535.699999999997</v>
      </c>
      <c r="AD1179" s="38">
        <f t="shared" ref="AD1179" si="786">(AA1179)/(AB1179)-1</f>
        <v>0.32008344998374572</v>
      </c>
      <c r="AE1179" s="41">
        <f t="shared" ref="AE1179" si="787">G1179+O1179+W1179</f>
        <v>0</v>
      </c>
      <c r="AF1179" s="38">
        <f>(AA1179)/AA1178-1</f>
        <v>0</v>
      </c>
    </row>
    <row r="1180" spans="1:32" x14ac:dyDescent="0.45">
      <c r="A1180" s="37">
        <v>45511</v>
      </c>
      <c r="B1180" s="41">
        <v>87872.45</v>
      </c>
      <c r="C1180" s="3">
        <f t="shared" si="387"/>
        <v>61963.15</v>
      </c>
      <c r="D1180" s="3">
        <f t="shared" si="388"/>
        <v>60838.74</v>
      </c>
      <c r="E1180" s="3">
        <f t="shared" ref="E1180" si="788">B1180-D1180</f>
        <v>27033.71</v>
      </c>
      <c r="F1180" s="38">
        <f t="shared" ref="F1180" si="789">B1180/D1180-1</f>
        <v>0.44435026103433439</v>
      </c>
      <c r="G1180" s="41">
        <f t="shared" ref="G1180" si="790">B1180-B1179</f>
        <v>-884.58000000000175</v>
      </c>
      <c r="H1180" s="38">
        <f t="shared" ref="H1180" si="791">(B1180)/B1179-1</f>
        <v>-9.966309147568353E-3</v>
      </c>
      <c r="J1180" s="37">
        <v>45511</v>
      </c>
      <c r="K1180" s="41">
        <v>35655.660000000003</v>
      </c>
      <c r="L1180" s="58">
        <v>31037</v>
      </c>
      <c r="M1180" s="43">
        <f t="shared" ref="M1180" si="792">K1180-L1180</f>
        <v>4618.6600000000035</v>
      </c>
      <c r="N1180" s="38">
        <f t="shared" ref="N1180" si="793">K1180/L1180-1</f>
        <v>0.14881141862937786</v>
      </c>
      <c r="O1180" s="43">
        <f t="shared" ref="O1180" si="794">K1180-K1179</f>
        <v>-133.22999999999593</v>
      </c>
      <c r="P1180" s="38">
        <f t="shared" ref="P1180" si="795">K1180/K1179-1</f>
        <v>-3.7226636534409829E-3</v>
      </c>
      <c r="R1180" s="37">
        <v>45511</v>
      </c>
      <c r="S1180" s="41">
        <v>13574.66</v>
      </c>
      <c r="T1180" s="3">
        <f t="shared" si="423"/>
        <v>12896</v>
      </c>
      <c r="U1180" s="43">
        <f t="shared" ref="U1180" si="796">S1180-T1180</f>
        <v>678.65999999999985</v>
      </c>
      <c r="V1180" s="38">
        <f t="shared" ref="V1180" si="797">S1180/T1180-1</f>
        <v>5.2625620347394486E-2</v>
      </c>
      <c r="W1180" s="43">
        <f t="shared" ref="W1180" si="798">S1180-S1179</f>
        <v>-186.86000000000058</v>
      </c>
      <c r="X1180" s="38">
        <f t="shared" ref="X1180" si="799">S1180/S1179-1</f>
        <v>-1.3578441916299977E-2</v>
      </c>
      <c r="Z1180" s="37">
        <v>45511</v>
      </c>
      <c r="AA1180" s="3">
        <f t="shared" si="397"/>
        <v>137102.76999999999</v>
      </c>
      <c r="AB1180" s="43">
        <f t="shared" ref="AB1180" si="800">D1180+L1180+T1180</f>
        <v>104771.73999999999</v>
      </c>
      <c r="AC1180" s="43">
        <f t="shared" ref="AC1180" si="801">E1180+M1180+U1180</f>
        <v>32331.030000000002</v>
      </c>
      <c r="AD1180" s="38">
        <f t="shared" ref="AD1180" si="802">(AA1180)/(AB1180)-1</f>
        <v>0.30858540671368062</v>
      </c>
      <c r="AE1180" s="41">
        <f t="shared" ref="AE1180" si="803">G1180+O1180+W1180</f>
        <v>-1204.6699999999983</v>
      </c>
      <c r="AF1180" s="38">
        <f>(AA1180)/AA1179-1</f>
        <v>-8.7100881919296436E-3</v>
      </c>
    </row>
    <row r="1181" spans="1:32" x14ac:dyDescent="0.45">
      <c r="A1181" s="37">
        <v>45512</v>
      </c>
      <c r="B1181" s="41">
        <v>89836.94</v>
      </c>
      <c r="C1181" s="3">
        <f t="shared" si="387"/>
        <v>61963.15</v>
      </c>
      <c r="D1181" s="3">
        <f t="shared" si="388"/>
        <v>60838.74</v>
      </c>
      <c r="E1181" s="3">
        <f t="shared" ref="E1181" si="804">B1181-D1181</f>
        <v>28998.200000000004</v>
      </c>
      <c r="F1181" s="38">
        <f t="shared" ref="F1181" si="805">B1181/D1181-1</f>
        <v>0.47664037749631238</v>
      </c>
      <c r="G1181" s="41">
        <f t="shared" ref="G1181" si="806">B1181-B1180</f>
        <v>1964.4900000000052</v>
      </c>
      <c r="H1181" s="38">
        <f t="shared" ref="H1181" si="807">(B1181)/B1180-1</f>
        <v>2.2356153720534788E-2</v>
      </c>
      <c r="J1181" s="37">
        <v>45512</v>
      </c>
      <c r="K1181" s="41">
        <v>35989.47</v>
      </c>
      <c r="L1181" s="58">
        <v>31037</v>
      </c>
      <c r="M1181" s="43">
        <f t="shared" ref="M1181" si="808">K1181-L1181</f>
        <v>4952.4700000000012</v>
      </c>
      <c r="N1181" s="38">
        <f t="shared" ref="N1181" si="809">K1181/L1181-1</f>
        <v>0.15956664626091444</v>
      </c>
      <c r="O1181" s="43">
        <f t="shared" ref="O1181" si="810">K1181-K1180</f>
        <v>333.80999999999767</v>
      </c>
      <c r="P1181" s="38">
        <f t="shared" ref="P1181" si="811">K1181/K1180-1</f>
        <v>9.3620479890148545E-3</v>
      </c>
      <c r="R1181" s="37">
        <v>45512</v>
      </c>
      <c r="S1181" s="41">
        <v>13973.39</v>
      </c>
      <c r="T1181" s="3">
        <f t="shared" si="423"/>
        <v>12896</v>
      </c>
      <c r="U1181" s="43">
        <f t="shared" ref="U1181:U1182" si="812">S1181-T1181</f>
        <v>1077.3899999999994</v>
      </c>
      <c r="V1181" s="38">
        <f t="shared" ref="V1181:V1182" si="813">S1181/T1181-1</f>
        <v>8.3544509925558286E-2</v>
      </c>
      <c r="W1181" s="43">
        <f t="shared" ref="W1181" si="814">S1181-S1180</f>
        <v>398.72999999999956</v>
      </c>
      <c r="X1181" s="38">
        <f t="shared" ref="X1181" si="815">S1181/S1180-1</f>
        <v>2.9373111370745164E-2</v>
      </c>
      <c r="Z1181" s="37">
        <v>45512</v>
      </c>
      <c r="AA1181" s="3">
        <f t="shared" si="397"/>
        <v>139799.79999999999</v>
      </c>
      <c r="AB1181" s="43">
        <f t="shared" ref="AB1181:AB1182" si="816">D1181+L1181+T1181</f>
        <v>104771.73999999999</v>
      </c>
      <c r="AC1181" s="43">
        <f t="shared" ref="AC1181:AC1182" si="817">E1181+M1181+U1181</f>
        <v>35028.060000000005</v>
      </c>
      <c r="AD1181" s="38">
        <f t="shared" ref="AD1181:AD1182" si="818">(AA1181)/(AB1181)-1</f>
        <v>0.33432736728434587</v>
      </c>
      <c r="AE1181" s="41">
        <f t="shared" ref="AE1181:AE1182" si="819">G1181+O1181+W1181</f>
        <v>2697.0300000000025</v>
      </c>
      <c r="AF1181" s="38">
        <f>(AA1181)/AA1180-1</f>
        <v>1.9671593797849551E-2</v>
      </c>
    </row>
    <row r="1182" spans="1:32" x14ac:dyDescent="0.45">
      <c r="A1182" s="37">
        <v>45513</v>
      </c>
      <c r="B1182" s="41">
        <v>90216.68</v>
      </c>
      <c r="C1182" s="3">
        <f t="shared" si="387"/>
        <v>61963.15</v>
      </c>
      <c r="D1182" s="3">
        <f t="shared" si="388"/>
        <v>60838.74</v>
      </c>
      <c r="E1182" s="3">
        <f t="shared" ref="E1182:E1183" si="820">B1182-D1182</f>
        <v>29377.939999999995</v>
      </c>
      <c r="F1182" s="38">
        <f t="shared" ref="F1182:F1183" si="821">B1182/D1182-1</f>
        <v>0.48288212412025611</v>
      </c>
      <c r="G1182" s="41">
        <f t="shared" ref="G1182" si="822">B1182-B1181</f>
        <v>379.73999999999069</v>
      </c>
      <c r="H1182" s="38">
        <f t="shared" ref="H1182" si="823">(B1182)/B1181-1</f>
        <v>4.2269917029675863E-3</v>
      </c>
      <c r="J1182" s="37">
        <v>45513</v>
      </c>
      <c r="K1182" s="41">
        <v>36126.230000000003</v>
      </c>
      <c r="L1182" s="58">
        <v>31037</v>
      </c>
      <c r="M1182" s="43">
        <f t="shared" ref="M1182" si="824">K1182-L1182</f>
        <v>5089.2300000000032</v>
      </c>
      <c r="N1182" s="38">
        <f t="shared" ref="N1182" si="825">K1182/L1182-1</f>
        <v>0.16397299996778059</v>
      </c>
      <c r="O1182" s="43">
        <f t="shared" ref="O1182" si="826">K1182-K1181</f>
        <v>136.76000000000204</v>
      </c>
      <c r="P1182" s="38">
        <f t="shared" ref="P1182" si="827">K1182/K1181-1</f>
        <v>3.8000003890026335E-3</v>
      </c>
      <c r="R1182" s="37">
        <v>45513</v>
      </c>
      <c r="S1182" s="41">
        <v>14197.77</v>
      </c>
      <c r="T1182" s="110">
        <f>T1181+153</f>
        <v>13049</v>
      </c>
      <c r="U1182" s="108">
        <f t="shared" si="812"/>
        <v>1148.7700000000004</v>
      </c>
      <c r="V1182" s="109">
        <f t="shared" si="813"/>
        <v>8.8035098474978923E-2</v>
      </c>
      <c r="W1182" s="108">
        <f>(S1182-153)-S1181</f>
        <v>71.380000000001019</v>
      </c>
      <c r="X1182" s="109">
        <f>(S1182-153)/S1181-1</f>
        <v>5.1082808108842137E-3</v>
      </c>
      <c r="Z1182" s="37">
        <v>45513</v>
      </c>
      <c r="AA1182" s="3">
        <f t="shared" si="397"/>
        <v>140540.68</v>
      </c>
      <c r="AB1182" s="108">
        <f t="shared" si="816"/>
        <v>104924.73999999999</v>
      </c>
      <c r="AC1182" s="108">
        <f t="shared" si="817"/>
        <v>35615.94</v>
      </c>
      <c r="AD1182" s="109">
        <f t="shared" si="818"/>
        <v>0.33944272818784205</v>
      </c>
      <c r="AE1182" s="116">
        <f t="shared" si="819"/>
        <v>587.87999999999374</v>
      </c>
      <c r="AF1182" s="109">
        <f>(AA1182-153)/AA1181-1</f>
        <v>4.2051562305525092E-3</v>
      </c>
    </row>
    <row r="1183" spans="1:32" x14ac:dyDescent="0.45">
      <c r="A1183" s="37">
        <v>45516</v>
      </c>
      <c r="B1183" s="41">
        <v>90359.360000000001</v>
      </c>
      <c r="C1183" s="111">
        <f>C1182+134</f>
        <v>62097.15</v>
      </c>
      <c r="D1183" s="111">
        <f>D1182+134</f>
        <v>60972.74</v>
      </c>
      <c r="E1183" s="3">
        <f t="shared" si="820"/>
        <v>29386.620000000003</v>
      </c>
      <c r="F1183" s="38">
        <f t="shared" si="821"/>
        <v>0.48196325111845062</v>
      </c>
      <c r="G1183" s="41">
        <f>B1183-B1182-134</f>
        <v>8.680000000007567</v>
      </c>
      <c r="H1183" s="113">
        <f>(B1183-134)/B1182-1</f>
        <v>9.6212806766970971E-5</v>
      </c>
      <c r="J1183" s="37">
        <v>45516</v>
      </c>
      <c r="K1183" s="41">
        <v>36207.129999999997</v>
      </c>
      <c r="L1183" s="58">
        <v>31037</v>
      </c>
      <c r="M1183" s="43">
        <f t="shared" ref="M1183" si="828">K1183-L1183</f>
        <v>5170.1299999999974</v>
      </c>
      <c r="N1183" s="38">
        <f t="shared" ref="N1183" si="829">K1183/L1183-1</f>
        <v>0.16657956632406479</v>
      </c>
      <c r="O1183" s="43">
        <f t="shared" ref="O1183" si="830">K1183-K1182</f>
        <v>80.899999999994179</v>
      </c>
      <c r="P1183" s="38">
        <f t="shared" ref="P1183" si="831">K1183/K1182-1</f>
        <v>2.2393701197160887E-3</v>
      </c>
      <c r="R1183" s="37">
        <v>45516</v>
      </c>
      <c r="S1183" s="41">
        <v>14234.3</v>
      </c>
      <c r="T1183" s="3">
        <f t="shared" si="423"/>
        <v>13049</v>
      </c>
      <c r="U1183" s="43">
        <f t="shared" ref="U1183" si="832">S1183-T1183</f>
        <v>1185.2999999999993</v>
      </c>
      <c r="V1183" s="38">
        <f t="shared" ref="V1183" si="833">S1183/T1183-1</f>
        <v>9.083454670856006E-2</v>
      </c>
      <c r="W1183" s="43">
        <f t="shared" ref="W1183" si="834">S1183-S1182</f>
        <v>36.529999999998836</v>
      </c>
      <c r="X1183" s="38">
        <f t="shared" ref="X1183" si="835">S1183/S1182-1</f>
        <v>2.5729392714488597E-3</v>
      </c>
      <c r="Z1183" s="37">
        <v>45516</v>
      </c>
      <c r="AA1183" s="3">
        <f t="shared" si="397"/>
        <v>140800.78999999998</v>
      </c>
      <c r="AB1183" s="112">
        <f>D1183+L1183+T1183</f>
        <v>105058.73999999999</v>
      </c>
      <c r="AC1183" s="112">
        <f>E1183+M1183+U1183</f>
        <v>35742.050000000003</v>
      </c>
      <c r="AD1183" s="113">
        <f>(AA1183)/(AB1183)-1</f>
        <v>0.34021015291064782</v>
      </c>
      <c r="AE1183" s="117">
        <f>G1183+O1183+W1183</f>
        <v>126.11000000000058</v>
      </c>
      <c r="AF1183" s="113">
        <f>(AA1183-134)/AA1182-1</f>
        <v>8.9732026342814741E-4</v>
      </c>
    </row>
    <row r="1184" spans="1:32" x14ac:dyDescent="0.45">
      <c r="A1184" s="37">
        <v>45517</v>
      </c>
      <c r="B1184" s="41">
        <v>91994.75</v>
      </c>
      <c r="C1184" s="3">
        <f t="shared" si="387"/>
        <v>62097.15</v>
      </c>
      <c r="D1184" s="3">
        <f t="shared" si="388"/>
        <v>60972.74</v>
      </c>
      <c r="E1184" s="3">
        <f t="shared" ref="E1184" si="836">B1184-D1184</f>
        <v>31022.010000000002</v>
      </c>
      <c r="F1184" s="38">
        <f t="shared" ref="F1184" si="837">B1184/D1184-1</f>
        <v>0.50878490945297861</v>
      </c>
      <c r="G1184" s="41">
        <f t="shared" ref="G1184" si="838">B1184-B1183</f>
        <v>1635.3899999999994</v>
      </c>
      <c r="H1184" s="38">
        <f t="shared" ref="H1184" si="839">(B1184)/B1183-1</f>
        <v>1.8098733767038633E-2</v>
      </c>
      <c r="J1184" s="37">
        <v>45517</v>
      </c>
      <c r="K1184" s="41">
        <v>36621.29</v>
      </c>
      <c r="L1184" s="58">
        <v>31037</v>
      </c>
      <c r="M1184" s="43">
        <f t="shared" ref="M1184" si="840">K1184-L1184</f>
        <v>5584.2900000000009</v>
      </c>
      <c r="N1184" s="38">
        <f t="shared" ref="N1184" si="841">K1184/L1184-1</f>
        <v>0.17992363952701607</v>
      </c>
      <c r="O1184" s="43">
        <f t="shared" ref="O1184" si="842">K1184-K1183</f>
        <v>414.16000000000349</v>
      </c>
      <c r="P1184" s="38">
        <f t="shared" ref="P1184" si="843">K1184/K1183-1</f>
        <v>1.1438631009969669E-2</v>
      </c>
      <c r="R1184" s="37">
        <v>45517</v>
      </c>
      <c r="S1184" s="41">
        <v>14572.28</v>
      </c>
      <c r="T1184" s="3">
        <f t="shared" si="423"/>
        <v>13049</v>
      </c>
      <c r="U1184" s="43">
        <f t="shared" ref="U1184" si="844">S1184-T1184</f>
        <v>1523.2800000000007</v>
      </c>
      <c r="V1184" s="38">
        <f t="shared" ref="V1184" si="845">S1184/T1184-1</f>
        <v>0.11673538202161082</v>
      </c>
      <c r="W1184" s="43">
        <f t="shared" ref="W1184" si="846">S1184-S1183</f>
        <v>337.98000000000138</v>
      </c>
      <c r="X1184" s="38">
        <f t="shared" ref="X1184" si="847">S1184/S1183-1</f>
        <v>2.3744054853417573E-2</v>
      </c>
      <c r="Z1184" s="37">
        <v>45517</v>
      </c>
      <c r="AA1184" s="3">
        <f t="shared" si="397"/>
        <v>143188.32</v>
      </c>
      <c r="AB1184" s="43">
        <f t="shared" ref="AB1184:AB1185" si="848">D1184+L1184+T1184</f>
        <v>105058.73999999999</v>
      </c>
      <c r="AC1184" s="43">
        <f t="shared" ref="AC1184:AC1185" si="849">E1184+M1184+U1184</f>
        <v>38129.58</v>
      </c>
      <c r="AD1184" s="38">
        <f t="shared" ref="AD1184:AD1185" si="850">(AA1184)/(AB1184)-1</f>
        <v>0.36293582047528861</v>
      </c>
      <c r="AE1184" s="41">
        <f t="shared" ref="AE1184:AE1185" si="851">G1184+O1184+W1184</f>
        <v>2387.5300000000043</v>
      </c>
      <c r="AF1184" s="38">
        <f>(AA1184)/AA1183-1</f>
        <v>1.6956794063442526E-2</v>
      </c>
    </row>
    <row r="1185" spans="1:32" x14ac:dyDescent="0.45">
      <c r="A1185" s="37">
        <v>45518</v>
      </c>
      <c r="B1185" s="41">
        <v>91994.75</v>
      </c>
      <c r="C1185" s="3">
        <f t="shared" si="387"/>
        <v>62097.15</v>
      </c>
      <c r="D1185" s="3">
        <f t="shared" si="388"/>
        <v>60972.74</v>
      </c>
      <c r="E1185" s="3">
        <f t="shared" ref="E1185" si="852">B1185-D1185</f>
        <v>31022.010000000002</v>
      </c>
      <c r="F1185" s="38">
        <f t="shared" ref="F1185" si="853">B1185/D1185-1</f>
        <v>0.50878490945297861</v>
      </c>
      <c r="G1185" s="41">
        <f t="shared" ref="G1185" si="854">B1185-B1184</f>
        <v>0</v>
      </c>
      <c r="H1185" s="38">
        <f t="shared" ref="H1185" si="855">(B1185)/B1184-1</f>
        <v>0</v>
      </c>
      <c r="J1185" s="37">
        <v>45518</v>
      </c>
      <c r="K1185" s="41">
        <v>36621.29</v>
      </c>
      <c r="L1185" s="58">
        <v>31037</v>
      </c>
      <c r="M1185" s="43">
        <f t="shared" ref="M1185" si="856">K1185-L1185</f>
        <v>5584.2900000000009</v>
      </c>
      <c r="N1185" s="38">
        <f t="shared" ref="N1185" si="857">K1185/L1185-1</f>
        <v>0.17992363952701607</v>
      </c>
      <c r="O1185" s="43">
        <f t="shared" ref="O1185" si="858">K1185-K1184</f>
        <v>0</v>
      </c>
      <c r="P1185" s="38">
        <f t="shared" ref="P1185" si="859">K1185/K1184-1</f>
        <v>0</v>
      </c>
      <c r="R1185" s="37">
        <v>45518</v>
      </c>
      <c r="S1185" s="41">
        <v>14572.28</v>
      </c>
      <c r="T1185" s="3">
        <f t="shared" si="423"/>
        <v>13049</v>
      </c>
      <c r="U1185" s="43">
        <f t="shared" ref="U1185" si="860">S1185-T1185</f>
        <v>1523.2800000000007</v>
      </c>
      <c r="V1185" s="38">
        <f t="shared" ref="V1185" si="861">S1185/T1185-1</f>
        <v>0.11673538202161082</v>
      </c>
      <c r="W1185" s="43">
        <f t="shared" ref="W1185" si="862">S1185-S1184</f>
        <v>0</v>
      </c>
      <c r="X1185" s="38">
        <f t="shared" ref="X1185" si="863">S1185/S1184-1</f>
        <v>0</v>
      </c>
      <c r="Z1185" s="37">
        <v>45518</v>
      </c>
      <c r="AA1185" s="3">
        <f t="shared" si="397"/>
        <v>143188.32</v>
      </c>
      <c r="AB1185" s="43">
        <f t="shared" si="848"/>
        <v>105058.73999999999</v>
      </c>
      <c r="AC1185" s="43">
        <f t="shared" si="849"/>
        <v>38129.58</v>
      </c>
      <c r="AD1185" s="38">
        <f t="shared" si="850"/>
        <v>0.36293582047528861</v>
      </c>
      <c r="AE1185" s="41">
        <f t="shared" si="851"/>
        <v>0</v>
      </c>
      <c r="AF1185" s="38">
        <f>(AA1185)/AA1184-1</f>
        <v>0</v>
      </c>
    </row>
    <row r="1186" spans="1:32" x14ac:dyDescent="0.45">
      <c r="A1186" s="37">
        <v>45519</v>
      </c>
      <c r="B1186" s="41">
        <v>93734.9</v>
      </c>
      <c r="C1186" s="3">
        <f t="shared" si="387"/>
        <v>62097.15</v>
      </c>
      <c r="D1186" s="3">
        <f t="shared" si="388"/>
        <v>60972.74</v>
      </c>
      <c r="E1186" s="3">
        <f t="shared" ref="E1186" si="864">B1186-D1186</f>
        <v>32762.159999999996</v>
      </c>
      <c r="F1186" s="38">
        <f t="shared" ref="F1186" si="865">B1186/D1186-1</f>
        <v>0.53732471265027604</v>
      </c>
      <c r="G1186" s="41">
        <f t="shared" ref="G1186" si="866">B1186-B1185</f>
        <v>1740.1499999999942</v>
      </c>
      <c r="H1186" s="38">
        <f t="shared" ref="H1186" si="867">(B1186)/B1185-1</f>
        <v>1.8915753344620256E-2</v>
      </c>
      <c r="J1186" s="37">
        <v>45519</v>
      </c>
      <c r="K1186" s="41">
        <v>36872.53</v>
      </c>
      <c r="L1186" s="58">
        <v>31037</v>
      </c>
      <c r="M1186" s="43">
        <f t="shared" ref="M1186" si="868">K1186-L1186</f>
        <v>5835.5299999999988</v>
      </c>
      <c r="N1186" s="38">
        <f t="shared" ref="N1186" si="869">K1186/L1186-1</f>
        <v>0.1880184940554821</v>
      </c>
      <c r="O1186" s="43">
        <f t="shared" ref="O1186" si="870">K1186-K1185</f>
        <v>251.23999999999796</v>
      </c>
      <c r="P1186" s="38">
        <f t="shared" ref="P1186" si="871">K1186/K1185-1</f>
        <v>6.8604901684239383E-3</v>
      </c>
      <c r="R1186" s="37">
        <v>45519</v>
      </c>
      <c r="S1186" s="41">
        <v>14955.25</v>
      </c>
      <c r="T1186" s="3">
        <f t="shared" si="423"/>
        <v>13049</v>
      </c>
      <c r="U1186" s="43">
        <f t="shared" ref="U1186:U1187" si="872">S1186-T1186</f>
        <v>1906.25</v>
      </c>
      <c r="V1186" s="38">
        <f t="shared" ref="V1186:V1187" si="873">S1186/T1186-1</f>
        <v>0.14608399111042991</v>
      </c>
      <c r="W1186" s="43">
        <f t="shared" ref="W1186" si="874">S1186-S1185</f>
        <v>382.96999999999935</v>
      </c>
      <c r="X1186" s="38">
        <f t="shared" ref="X1186" si="875">S1186/S1185-1</f>
        <v>2.628071928346154E-2</v>
      </c>
      <c r="Z1186" s="37">
        <v>45519</v>
      </c>
      <c r="AA1186" s="3">
        <f t="shared" si="397"/>
        <v>145562.68</v>
      </c>
      <c r="AB1186" s="43">
        <f t="shared" ref="AB1186:AB1187" si="876">D1186+L1186+T1186</f>
        <v>105058.73999999999</v>
      </c>
      <c r="AC1186" s="43">
        <f t="shared" ref="AC1186:AC1187" si="877">E1186+M1186+U1186</f>
        <v>40503.939999999995</v>
      </c>
      <c r="AD1186" s="38">
        <f t="shared" ref="AD1186:AD1187" si="878">(AA1186)/(AB1186)-1</f>
        <v>0.38553612959759476</v>
      </c>
      <c r="AE1186" s="41">
        <f t="shared" ref="AE1186:AE1187" si="879">G1186+O1186+W1186</f>
        <v>2374.3599999999915</v>
      </c>
      <c r="AF1186" s="38">
        <f>(AA1186)/AA1185-1</f>
        <v>1.6582078761731234E-2</v>
      </c>
    </row>
    <row r="1187" spans="1:32" x14ac:dyDescent="0.45">
      <c r="A1187" s="37">
        <v>45520</v>
      </c>
      <c r="B1187" s="41">
        <v>93576.97</v>
      </c>
      <c r="C1187" s="3">
        <f t="shared" si="387"/>
        <v>62097.15</v>
      </c>
      <c r="D1187" s="3">
        <f t="shared" si="388"/>
        <v>60972.74</v>
      </c>
      <c r="E1187" s="3">
        <f t="shared" ref="E1187:E1188" si="880">B1187-D1187</f>
        <v>32604.230000000003</v>
      </c>
      <c r="F1187" s="38">
        <f t="shared" ref="F1187:F1188" si="881">B1187/D1187-1</f>
        <v>0.53473453874633159</v>
      </c>
      <c r="G1187" s="41">
        <f t="shared" ref="G1187" si="882">B1187-B1186</f>
        <v>-157.92999999999302</v>
      </c>
      <c r="H1187" s="38">
        <f t="shared" ref="H1187" si="883">(B1187)/B1186-1</f>
        <v>-1.6848580411350511E-3</v>
      </c>
      <c r="J1187" s="37">
        <v>45520</v>
      </c>
      <c r="K1187" s="41">
        <v>36885.89</v>
      </c>
      <c r="L1187" s="58">
        <v>31037</v>
      </c>
      <c r="M1187" s="43">
        <f t="shared" ref="M1187" si="884">K1187-L1187</f>
        <v>5848.8899999999994</v>
      </c>
      <c r="N1187" s="38">
        <f t="shared" ref="N1187" si="885">K1187/L1187-1</f>
        <v>0.18844894802977086</v>
      </c>
      <c r="O1187" s="43">
        <f t="shared" ref="O1187" si="886">K1187-K1186</f>
        <v>13.360000000000582</v>
      </c>
      <c r="P1187" s="38">
        <f t="shared" ref="P1187" si="887">K1187/K1186-1</f>
        <v>3.6232935467128691E-4</v>
      </c>
      <c r="R1187" s="37">
        <v>45520</v>
      </c>
      <c r="S1187" s="41">
        <v>15066.45</v>
      </c>
      <c r="T1187" s="110">
        <f>T1186+153</f>
        <v>13202</v>
      </c>
      <c r="U1187" s="108">
        <f t="shared" si="872"/>
        <v>1864.4500000000007</v>
      </c>
      <c r="V1187" s="109">
        <f t="shared" si="873"/>
        <v>0.14122481442205737</v>
      </c>
      <c r="W1187" s="108">
        <f>(S1187-153)-S1186</f>
        <v>-41.799999999999272</v>
      </c>
      <c r="X1187" s="109">
        <f>(S1187-153)/S1186-1</f>
        <v>-2.7950050985439123E-3</v>
      </c>
      <c r="Z1187" s="37">
        <v>45520</v>
      </c>
      <c r="AA1187" s="3">
        <f t="shared" si="397"/>
        <v>145529.31</v>
      </c>
      <c r="AB1187" s="108">
        <f t="shared" si="876"/>
        <v>105211.73999999999</v>
      </c>
      <c r="AC1187" s="108">
        <f t="shared" si="877"/>
        <v>40317.570000000007</v>
      </c>
      <c r="AD1187" s="109">
        <f t="shared" si="878"/>
        <v>0.38320409870609518</v>
      </c>
      <c r="AE1187" s="116">
        <f t="shared" si="879"/>
        <v>-186.36999999999171</v>
      </c>
      <c r="AF1187" s="109">
        <f>(AA1187-153)/AA1186-1</f>
        <v>-1.2803419118141424E-3</v>
      </c>
    </row>
    <row r="1188" spans="1:32" x14ac:dyDescent="0.45">
      <c r="A1188" s="37">
        <v>45523</v>
      </c>
      <c r="B1188" s="41">
        <v>94311.23</v>
      </c>
      <c r="C1188" s="111">
        <f>C1187+134</f>
        <v>62231.15</v>
      </c>
      <c r="D1188" s="111">
        <f>D1187+134</f>
        <v>61106.74</v>
      </c>
      <c r="E1188" s="3">
        <f t="shared" si="880"/>
        <v>33204.49</v>
      </c>
      <c r="F1188" s="38">
        <f t="shared" si="881"/>
        <v>0.54338506685187271</v>
      </c>
      <c r="G1188" s="41">
        <f>B1188-B1187-134</f>
        <v>600.25999999999476</v>
      </c>
      <c r="H1188" s="113">
        <f>(B1188-134)/B1187-1</f>
        <v>6.4146124842467955E-3</v>
      </c>
      <c r="J1188" s="37">
        <v>45523</v>
      </c>
      <c r="K1188" s="41">
        <v>36977.74</v>
      </c>
      <c r="L1188" s="58">
        <v>31037</v>
      </c>
      <c r="M1188" s="43">
        <f t="shared" ref="M1188" si="888">K1188-L1188</f>
        <v>5940.739999999998</v>
      </c>
      <c r="N1188" s="38">
        <f t="shared" ref="N1188" si="889">K1188/L1188-1</f>
        <v>0.19140831910300604</v>
      </c>
      <c r="O1188" s="43">
        <f t="shared" ref="O1188" si="890">K1188-K1187</f>
        <v>91.849999999998545</v>
      </c>
      <c r="P1188" s="38">
        <f t="shared" ref="P1188" si="891">K1188/K1187-1</f>
        <v>2.4901120726652515E-3</v>
      </c>
      <c r="R1188" s="37">
        <v>45523</v>
      </c>
      <c r="S1188" s="41">
        <v>15211.2</v>
      </c>
      <c r="T1188" s="3">
        <f t="shared" si="423"/>
        <v>13202</v>
      </c>
      <c r="U1188" s="43">
        <f t="shared" ref="U1188" si="892">S1188-T1188</f>
        <v>2009.2000000000007</v>
      </c>
      <c r="V1188" s="38">
        <f t="shared" ref="V1188" si="893">S1188/T1188-1</f>
        <v>0.15218906226329354</v>
      </c>
      <c r="W1188" s="43">
        <f t="shared" ref="W1188" si="894">S1188-S1187</f>
        <v>144.75</v>
      </c>
      <c r="X1188" s="38">
        <f t="shared" ref="X1188" si="895">S1188/S1187-1</f>
        <v>9.6074390450304747E-3</v>
      </c>
      <c r="Z1188" s="37">
        <v>45523</v>
      </c>
      <c r="AA1188" s="3">
        <f t="shared" si="397"/>
        <v>146500.17000000001</v>
      </c>
      <c r="AB1188" s="112">
        <f>D1188+L1188+T1188</f>
        <v>105345.73999999999</v>
      </c>
      <c r="AC1188" s="112">
        <f>E1188+M1188+U1188</f>
        <v>41154.429999999993</v>
      </c>
      <c r="AD1188" s="113">
        <f>(AA1188)/(AB1188)-1</f>
        <v>0.39066060003945124</v>
      </c>
      <c r="AE1188" s="117">
        <f>G1188+O1188+W1188</f>
        <v>836.85999999999331</v>
      </c>
      <c r="AF1188" s="113">
        <f>(AA1188-134)/AA1187-1</f>
        <v>5.7504567293009679E-3</v>
      </c>
    </row>
    <row r="1189" spans="1:32" x14ac:dyDescent="0.45">
      <c r="A1189" s="37">
        <v>45524</v>
      </c>
      <c r="J1189" s="37">
        <v>45524</v>
      </c>
      <c r="R1189" s="37">
        <v>45524</v>
      </c>
      <c r="Z1189" s="37">
        <v>45524</v>
      </c>
      <c r="AE1189" s="41"/>
    </row>
    <row r="1190" spans="1:32" x14ac:dyDescent="0.45">
      <c r="A1190" s="37">
        <v>45525</v>
      </c>
      <c r="J1190" s="37">
        <v>45525</v>
      </c>
      <c r="R1190" s="37">
        <v>45525</v>
      </c>
      <c r="Z1190" s="37">
        <v>45525</v>
      </c>
    </row>
    <row r="1191" spans="1:32" x14ac:dyDescent="0.45">
      <c r="A1191" s="37">
        <v>45526</v>
      </c>
      <c r="J1191" s="37">
        <v>45526</v>
      </c>
      <c r="R1191" s="37">
        <v>45526</v>
      </c>
      <c r="Z1191" s="37">
        <v>45526</v>
      </c>
    </row>
    <row r="1192" spans="1:32" x14ac:dyDescent="0.45">
      <c r="A1192" s="37">
        <v>45527</v>
      </c>
      <c r="J1192" s="37">
        <v>45527</v>
      </c>
      <c r="R1192" s="37">
        <v>45527</v>
      </c>
      <c r="Z1192" s="37">
        <v>45527</v>
      </c>
    </row>
    <row r="1193" spans="1:32" x14ac:dyDescent="0.45">
      <c r="A1193" s="37">
        <v>45530</v>
      </c>
      <c r="J1193" s="37">
        <v>45530</v>
      </c>
      <c r="R1193" s="37">
        <v>45530</v>
      </c>
      <c r="Z1193" s="37">
        <v>45530</v>
      </c>
    </row>
    <row r="1194" spans="1:32" x14ac:dyDescent="0.45">
      <c r="A1194" s="37">
        <v>45531</v>
      </c>
      <c r="J1194" s="37">
        <v>45531</v>
      </c>
      <c r="R1194" s="37">
        <v>45531</v>
      </c>
      <c r="Z1194" s="37">
        <v>45531</v>
      </c>
    </row>
    <row r="1195" spans="1:32" x14ac:dyDescent="0.45">
      <c r="A1195" s="37">
        <v>45532</v>
      </c>
      <c r="J1195" s="37">
        <v>45532</v>
      </c>
      <c r="R1195" s="37">
        <v>45532</v>
      </c>
      <c r="Z1195" s="37">
        <v>45532</v>
      </c>
    </row>
    <row r="1196" spans="1:32" x14ac:dyDescent="0.45">
      <c r="A1196" s="37">
        <v>45533</v>
      </c>
      <c r="J1196" s="37">
        <v>45533</v>
      </c>
      <c r="R1196" s="37">
        <v>45533</v>
      </c>
      <c r="Z1196" s="37">
        <v>45533</v>
      </c>
    </row>
    <row r="1197" spans="1:32" x14ac:dyDescent="0.45">
      <c r="A1197" s="37">
        <v>45534</v>
      </c>
      <c r="J1197" s="37">
        <v>45534</v>
      </c>
      <c r="R1197" s="37">
        <v>45534</v>
      </c>
      <c r="Z1197" s="37">
        <v>45534</v>
      </c>
    </row>
    <row r="1198" spans="1:32" x14ac:dyDescent="0.45">
      <c r="A1198" s="37">
        <v>45537</v>
      </c>
      <c r="J1198" s="37">
        <v>45537</v>
      </c>
      <c r="R1198" s="37">
        <v>45537</v>
      </c>
      <c r="Z1198" s="37">
        <v>45537</v>
      </c>
    </row>
    <row r="1199" spans="1:32" x14ac:dyDescent="0.45">
      <c r="A1199" s="37">
        <v>45538</v>
      </c>
      <c r="J1199" s="37">
        <v>45538</v>
      </c>
      <c r="R1199" s="37">
        <v>45538</v>
      </c>
      <c r="Z1199" s="37">
        <v>45538</v>
      </c>
    </row>
    <row r="1200" spans="1:32" x14ac:dyDescent="0.45">
      <c r="A1200" s="37">
        <v>45539</v>
      </c>
      <c r="J1200" s="37">
        <v>45539</v>
      </c>
      <c r="R1200" s="37">
        <v>45539</v>
      </c>
      <c r="Z1200" s="37">
        <v>45539</v>
      </c>
    </row>
    <row r="1201" spans="1:26" x14ac:dyDescent="0.45">
      <c r="A1201" s="37">
        <v>45540</v>
      </c>
      <c r="J1201" s="37">
        <v>45540</v>
      </c>
      <c r="R1201" s="37">
        <v>45540</v>
      </c>
      <c r="Z1201" s="37">
        <v>45540</v>
      </c>
    </row>
    <row r="1202" spans="1:26" x14ac:dyDescent="0.45">
      <c r="A1202" s="37">
        <v>45541</v>
      </c>
      <c r="J1202" s="37">
        <v>45541</v>
      </c>
      <c r="R1202" s="37">
        <v>45541</v>
      </c>
      <c r="Z1202" s="37">
        <v>45541</v>
      </c>
    </row>
    <row r="1203" spans="1:26" x14ac:dyDescent="0.45">
      <c r="A1203" s="37">
        <v>45544</v>
      </c>
      <c r="J1203" s="37">
        <v>45544</v>
      </c>
      <c r="R1203" s="37">
        <v>45544</v>
      </c>
      <c r="Z1203" s="37">
        <v>45544</v>
      </c>
    </row>
    <row r="1204" spans="1:26" x14ac:dyDescent="0.45">
      <c r="A1204" s="37">
        <v>45545</v>
      </c>
      <c r="J1204" s="37">
        <v>45545</v>
      </c>
      <c r="R1204" s="37">
        <v>45545</v>
      </c>
      <c r="Z1204" s="37">
        <v>45545</v>
      </c>
    </row>
    <row r="1205" spans="1:26" x14ac:dyDescent="0.45">
      <c r="A1205" s="37">
        <v>45546</v>
      </c>
      <c r="J1205" s="37">
        <v>45546</v>
      </c>
      <c r="R1205" s="37">
        <v>45546</v>
      </c>
      <c r="Z1205" s="37">
        <v>45546</v>
      </c>
    </row>
    <row r="1206" spans="1:26" x14ac:dyDescent="0.45">
      <c r="A1206" s="37">
        <v>45547</v>
      </c>
      <c r="J1206" s="37">
        <v>45547</v>
      </c>
      <c r="R1206" s="37">
        <v>45547</v>
      </c>
      <c r="Z1206" s="37">
        <v>45547</v>
      </c>
    </row>
    <row r="1207" spans="1:26" x14ac:dyDescent="0.45">
      <c r="A1207" s="37">
        <v>45548</v>
      </c>
      <c r="J1207" s="37">
        <v>45548</v>
      </c>
      <c r="R1207" s="37">
        <v>45548</v>
      </c>
      <c r="Z1207" s="37">
        <v>45548</v>
      </c>
    </row>
    <row r="1208" spans="1:26" x14ac:dyDescent="0.45">
      <c r="A1208" s="37">
        <v>45551</v>
      </c>
      <c r="J1208" s="37">
        <v>45551</v>
      </c>
      <c r="R1208" s="37">
        <v>45551</v>
      </c>
      <c r="Z1208" s="37">
        <v>45551</v>
      </c>
    </row>
    <row r="1209" spans="1:26" x14ac:dyDescent="0.45">
      <c r="A1209" s="37">
        <v>45552</v>
      </c>
      <c r="J1209" s="37">
        <v>45552</v>
      </c>
      <c r="R1209" s="37">
        <v>45552</v>
      </c>
      <c r="Z1209" s="37">
        <v>45552</v>
      </c>
    </row>
    <row r="1210" spans="1:26" x14ac:dyDescent="0.45">
      <c r="A1210" s="37">
        <v>45553</v>
      </c>
      <c r="J1210" s="37">
        <v>45553</v>
      </c>
      <c r="R1210" s="37">
        <v>45553</v>
      </c>
      <c r="Z1210" s="37">
        <v>45553</v>
      </c>
    </row>
    <row r="1211" spans="1:26" x14ac:dyDescent="0.45">
      <c r="A1211" s="37">
        <v>45554</v>
      </c>
      <c r="J1211" s="37">
        <v>45554</v>
      </c>
      <c r="R1211" s="37">
        <v>45554</v>
      </c>
      <c r="Z1211" s="37">
        <v>45554</v>
      </c>
    </row>
    <row r="1212" spans="1:26" x14ac:dyDescent="0.45">
      <c r="A1212" s="37">
        <v>45555</v>
      </c>
      <c r="J1212" s="37">
        <v>45555</v>
      </c>
      <c r="R1212" s="37">
        <v>45555</v>
      </c>
      <c r="Z1212" s="37">
        <v>45555</v>
      </c>
    </row>
    <row r="1213" spans="1:26" x14ac:dyDescent="0.45">
      <c r="A1213" s="37">
        <v>45558</v>
      </c>
      <c r="J1213" s="37">
        <v>45558</v>
      </c>
      <c r="R1213" s="37">
        <v>45558</v>
      </c>
      <c r="Z1213" s="37">
        <v>45558</v>
      </c>
    </row>
    <row r="1214" spans="1:26" x14ac:dyDescent="0.45">
      <c r="A1214" s="37">
        <v>45559</v>
      </c>
      <c r="J1214" s="37">
        <v>45559</v>
      </c>
      <c r="R1214" s="37">
        <v>45559</v>
      </c>
      <c r="Z1214" s="37">
        <v>45559</v>
      </c>
    </row>
    <row r="1215" spans="1:26" x14ac:dyDescent="0.45">
      <c r="A1215" s="37">
        <v>45560</v>
      </c>
      <c r="J1215" s="37">
        <v>45560</v>
      </c>
      <c r="R1215" s="37">
        <v>45560</v>
      </c>
      <c r="Z1215" s="37">
        <v>45560</v>
      </c>
    </row>
    <row r="1216" spans="1:26" x14ac:dyDescent="0.45">
      <c r="A1216" s="37">
        <v>45561</v>
      </c>
      <c r="J1216" s="37">
        <v>45561</v>
      </c>
      <c r="R1216" s="37">
        <v>45561</v>
      </c>
      <c r="Z1216" s="37">
        <v>45561</v>
      </c>
    </row>
    <row r="1217" spans="1:26" x14ac:dyDescent="0.45">
      <c r="A1217" s="37">
        <v>45562</v>
      </c>
      <c r="J1217" s="37">
        <v>45562</v>
      </c>
      <c r="R1217" s="37">
        <v>45562</v>
      </c>
      <c r="Z1217" s="37">
        <v>45562</v>
      </c>
    </row>
    <row r="1218" spans="1:26" x14ac:dyDescent="0.45">
      <c r="A1218" s="37">
        <v>45565</v>
      </c>
      <c r="J1218" s="37">
        <v>45565</v>
      </c>
      <c r="R1218" s="37">
        <v>45565</v>
      </c>
      <c r="Z1218" s="37">
        <v>45565</v>
      </c>
    </row>
    <row r="1219" spans="1:26" x14ac:dyDescent="0.45">
      <c r="A1219" s="37">
        <v>45566</v>
      </c>
      <c r="J1219" s="37">
        <v>45566</v>
      </c>
      <c r="R1219" s="37">
        <v>45566</v>
      </c>
      <c r="Z1219" s="37">
        <v>45566</v>
      </c>
    </row>
    <row r="1220" spans="1:26" x14ac:dyDescent="0.45">
      <c r="A1220" s="37">
        <v>45567</v>
      </c>
      <c r="J1220" s="37">
        <v>45567</v>
      </c>
      <c r="R1220" s="37">
        <v>45567</v>
      </c>
      <c r="Z1220" s="37">
        <v>45567</v>
      </c>
    </row>
    <row r="1221" spans="1:26" x14ac:dyDescent="0.45">
      <c r="A1221" s="37">
        <v>45568</v>
      </c>
      <c r="J1221" s="37">
        <v>45568</v>
      </c>
      <c r="R1221" s="37">
        <v>45568</v>
      </c>
      <c r="Z1221" s="37">
        <v>45568</v>
      </c>
    </row>
    <row r="1222" spans="1:26" x14ac:dyDescent="0.45">
      <c r="A1222" s="37">
        <v>45569</v>
      </c>
      <c r="J1222" s="37">
        <v>45569</v>
      </c>
      <c r="R1222" s="37">
        <v>45569</v>
      </c>
      <c r="Z1222" s="37">
        <v>45569</v>
      </c>
    </row>
    <row r="1223" spans="1:26" x14ac:dyDescent="0.45">
      <c r="A1223" s="37">
        <v>45572</v>
      </c>
      <c r="J1223" s="37">
        <v>45572</v>
      </c>
      <c r="R1223" s="37">
        <v>45572</v>
      </c>
      <c r="Z1223" s="37">
        <v>45572</v>
      </c>
    </row>
    <row r="1224" spans="1:26" x14ac:dyDescent="0.45">
      <c r="A1224" s="37">
        <v>45573</v>
      </c>
      <c r="J1224" s="37">
        <v>45573</v>
      </c>
      <c r="R1224" s="37">
        <v>45573</v>
      </c>
      <c r="Z1224" s="37">
        <v>45573</v>
      </c>
    </row>
    <row r="1225" spans="1:26" x14ac:dyDescent="0.45">
      <c r="A1225" s="37">
        <v>45574</v>
      </c>
      <c r="J1225" s="37">
        <v>45574</v>
      </c>
      <c r="R1225" s="37">
        <v>45574</v>
      </c>
      <c r="Z1225" s="37">
        <v>45574</v>
      </c>
    </row>
    <row r="1226" spans="1:26" x14ac:dyDescent="0.45">
      <c r="A1226" s="37">
        <v>45575</v>
      </c>
      <c r="J1226" s="37">
        <v>45575</v>
      </c>
      <c r="R1226" s="37">
        <v>45575</v>
      </c>
      <c r="Z1226" s="37">
        <v>45575</v>
      </c>
    </row>
    <row r="1227" spans="1:26" x14ac:dyDescent="0.45">
      <c r="A1227" s="37">
        <v>45576</v>
      </c>
      <c r="J1227" s="37">
        <v>45576</v>
      </c>
      <c r="R1227" s="37">
        <v>45576</v>
      </c>
      <c r="Z1227" s="37">
        <v>45576</v>
      </c>
    </row>
    <row r="1228" spans="1:26" x14ac:dyDescent="0.45">
      <c r="A1228" s="37">
        <v>45579</v>
      </c>
      <c r="J1228" s="37">
        <v>45579</v>
      </c>
      <c r="R1228" s="37">
        <v>45579</v>
      </c>
      <c r="Z1228" s="37">
        <v>45579</v>
      </c>
    </row>
    <row r="1229" spans="1:26" x14ac:dyDescent="0.45">
      <c r="A1229" s="37">
        <v>45580</v>
      </c>
      <c r="J1229" s="37">
        <v>45580</v>
      </c>
      <c r="R1229" s="37">
        <v>45580</v>
      </c>
      <c r="Z1229" s="37">
        <v>45580</v>
      </c>
    </row>
    <row r="1230" spans="1:26" x14ac:dyDescent="0.45">
      <c r="A1230" s="37">
        <v>45581</v>
      </c>
      <c r="J1230" s="37">
        <v>45581</v>
      </c>
      <c r="R1230" s="37">
        <v>45581</v>
      </c>
      <c r="Z1230" s="37">
        <v>45581</v>
      </c>
    </row>
    <row r="1231" spans="1:26" x14ac:dyDescent="0.45">
      <c r="A1231" s="37">
        <v>45582</v>
      </c>
      <c r="J1231" s="37">
        <v>45582</v>
      </c>
      <c r="R1231" s="37">
        <v>45582</v>
      </c>
      <c r="Z1231" s="37">
        <v>45582</v>
      </c>
    </row>
    <row r="1232" spans="1:26" x14ac:dyDescent="0.45">
      <c r="A1232" s="37">
        <v>45583</v>
      </c>
      <c r="J1232" s="37">
        <v>45583</v>
      </c>
      <c r="R1232" s="37">
        <v>45583</v>
      </c>
      <c r="Z1232" s="37">
        <v>45583</v>
      </c>
    </row>
    <row r="1233" spans="1:26" x14ac:dyDescent="0.45">
      <c r="A1233" s="37">
        <v>45586</v>
      </c>
      <c r="J1233" s="37">
        <v>45586</v>
      </c>
      <c r="R1233" s="37">
        <v>45586</v>
      </c>
      <c r="Z1233" s="37">
        <v>45586</v>
      </c>
    </row>
    <row r="1234" spans="1:26" x14ac:dyDescent="0.45">
      <c r="A1234" s="37">
        <v>45587</v>
      </c>
      <c r="J1234" s="37">
        <v>45587</v>
      </c>
      <c r="R1234" s="37">
        <v>45587</v>
      </c>
      <c r="Z1234" s="37">
        <v>45587</v>
      </c>
    </row>
    <row r="1235" spans="1:26" x14ac:dyDescent="0.45">
      <c r="A1235" s="37">
        <v>45588</v>
      </c>
      <c r="J1235" s="37">
        <v>45588</v>
      </c>
      <c r="R1235" s="37">
        <v>45588</v>
      </c>
      <c r="Z1235" s="37">
        <v>45588</v>
      </c>
    </row>
    <row r="1236" spans="1:26" x14ac:dyDescent="0.45">
      <c r="A1236" s="37">
        <v>45589</v>
      </c>
      <c r="J1236" s="37">
        <v>45589</v>
      </c>
      <c r="R1236" s="37">
        <v>45589</v>
      </c>
      <c r="Z1236" s="37">
        <v>45589</v>
      </c>
    </row>
    <row r="1237" spans="1:26" x14ac:dyDescent="0.45">
      <c r="A1237" s="37">
        <v>45590</v>
      </c>
      <c r="J1237" s="37">
        <v>45590</v>
      </c>
      <c r="R1237" s="37">
        <v>45590</v>
      </c>
      <c r="Z1237" s="37">
        <v>45590</v>
      </c>
    </row>
  </sheetData>
  <mergeCells count="8">
    <mergeCell ref="AA1:AF1"/>
    <mergeCell ref="AA2:AF2"/>
    <mergeCell ref="B2:G2"/>
    <mergeCell ref="B1:G1"/>
    <mergeCell ref="K2:P2"/>
    <mergeCell ref="K1:P1"/>
    <mergeCell ref="S1:X1"/>
    <mergeCell ref="S2:X2"/>
  </mergeCells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076F-2A31-48E2-8878-A835510682FE}">
  <dimension ref="A1:I12"/>
  <sheetViews>
    <sheetView workbookViewId="0">
      <selection activeCell="Q10" sqref="Q10"/>
    </sheetView>
  </sheetViews>
  <sheetFormatPr defaultColWidth="9" defaultRowHeight="14.25" x14ac:dyDescent="0.45"/>
  <cols>
    <col min="1" max="1" width="6.796875" style="1" bestFit="1" customWidth="1"/>
    <col min="2" max="2" width="10.46484375" style="1" bestFit="1" customWidth="1"/>
    <col min="3" max="3" width="7" style="1" bestFit="1" customWidth="1"/>
    <col min="4" max="4" width="15.796875" style="1" bestFit="1" customWidth="1"/>
    <col min="5" max="5" width="9" style="1" bestFit="1" customWidth="1"/>
    <col min="6" max="6" width="13.19921875" style="1" bestFit="1" customWidth="1"/>
    <col min="7" max="8" width="9" style="1"/>
    <col min="9" max="9" width="13.19921875" style="1" bestFit="1" customWidth="1"/>
    <col min="10" max="16384" width="9" style="1"/>
  </cols>
  <sheetData>
    <row r="1" spans="1:9" ht="14.65" thickBot="1" x14ac:dyDescent="0.5">
      <c r="A1" s="76" t="s">
        <v>60</v>
      </c>
      <c r="B1" s="76" t="s">
        <v>61</v>
      </c>
      <c r="C1" s="76" t="s">
        <v>62</v>
      </c>
      <c r="D1" s="76" t="s">
        <v>63</v>
      </c>
      <c r="E1" s="76" t="s">
        <v>65</v>
      </c>
      <c r="F1" s="76" t="s">
        <v>64</v>
      </c>
      <c r="G1" s="76" t="s">
        <v>47</v>
      </c>
      <c r="I1" s="79" t="s">
        <v>66</v>
      </c>
    </row>
    <row r="2" spans="1:9" x14ac:dyDescent="0.45">
      <c r="A2" s="77" t="s">
        <v>58</v>
      </c>
      <c r="B2" s="77">
        <v>16.440999999999999</v>
      </c>
      <c r="C2" s="77">
        <v>15.36</v>
      </c>
      <c r="D2" s="77">
        <v>400</v>
      </c>
      <c r="E2" s="119">
        <f t="shared" ref="E2:E9" si="0">D2*B2</f>
        <v>6576.4</v>
      </c>
      <c r="F2" s="77">
        <f t="shared" ref="F2:F9" si="1">D2*C2</f>
        <v>6144</v>
      </c>
      <c r="G2" s="77">
        <f t="shared" ref="G2:G9" si="2">F2-E2</f>
        <v>-432.39999999999964</v>
      </c>
      <c r="I2" s="33">
        <v>45429</v>
      </c>
    </row>
    <row r="3" spans="1:9" x14ac:dyDescent="0.45">
      <c r="A3" s="77" t="s">
        <v>59</v>
      </c>
      <c r="B3" s="77">
        <v>2.9430000000000001</v>
      </c>
      <c r="C3" s="77">
        <v>0.85499999999999998</v>
      </c>
      <c r="D3" s="77">
        <v>520</v>
      </c>
      <c r="E3" s="119">
        <f t="shared" si="0"/>
        <v>1530.3600000000001</v>
      </c>
      <c r="F3" s="77">
        <f t="shared" si="1"/>
        <v>444.59999999999997</v>
      </c>
      <c r="G3" s="77">
        <f t="shared" si="2"/>
        <v>-1085.7600000000002</v>
      </c>
    </row>
    <row r="4" spans="1:9" x14ac:dyDescent="0.45">
      <c r="A4" s="77" t="s">
        <v>73</v>
      </c>
      <c r="B4" s="77">
        <v>0.74509999999999998</v>
      </c>
      <c r="C4" s="77">
        <v>0.185</v>
      </c>
      <c r="D4" s="77">
        <v>1130</v>
      </c>
      <c r="E4" s="119">
        <f t="shared" si="0"/>
        <v>841.96299999999997</v>
      </c>
      <c r="F4" s="77">
        <f t="shared" si="1"/>
        <v>209.05</v>
      </c>
      <c r="G4" s="77">
        <f t="shared" si="2"/>
        <v>-632.91300000000001</v>
      </c>
      <c r="I4" s="93" t="s">
        <v>72</v>
      </c>
    </row>
    <row r="5" spans="1:9" x14ac:dyDescent="0.45">
      <c r="A5" s="77" t="s">
        <v>74</v>
      </c>
      <c r="B5" s="77">
        <v>5.03</v>
      </c>
      <c r="C5" s="77">
        <v>4.2300000000000004</v>
      </c>
      <c r="D5" s="77">
        <v>420</v>
      </c>
      <c r="E5" s="119">
        <f t="shared" si="0"/>
        <v>2112.6</v>
      </c>
      <c r="F5" s="77">
        <f t="shared" si="1"/>
        <v>1776.6000000000001</v>
      </c>
      <c r="G5" s="77">
        <f t="shared" si="2"/>
        <v>-335.99999999999977</v>
      </c>
      <c r="I5" s="92" t="s">
        <v>87</v>
      </c>
    </row>
    <row r="6" spans="1:9" x14ac:dyDescent="0.45">
      <c r="A6" s="77" t="s">
        <v>83</v>
      </c>
      <c r="B6" s="77">
        <v>173.14699999999999</v>
      </c>
      <c r="C6" s="77">
        <v>165.52</v>
      </c>
      <c r="D6" s="77">
        <v>10</v>
      </c>
      <c r="E6" s="119">
        <f t="shared" si="0"/>
        <v>1731.4699999999998</v>
      </c>
      <c r="F6" s="77">
        <f t="shared" si="1"/>
        <v>1655.2</v>
      </c>
      <c r="G6" s="77">
        <f t="shared" si="2"/>
        <v>-76.269999999999754</v>
      </c>
      <c r="I6" s="118"/>
    </row>
    <row r="7" spans="1:9" x14ac:dyDescent="0.45">
      <c r="A7" s="77" t="s">
        <v>84</v>
      </c>
      <c r="B7" s="77">
        <v>181.661</v>
      </c>
      <c r="C7" s="77">
        <v>181.17</v>
      </c>
      <c r="D7" s="77">
        <v>10</v>
      </c>
      <c r="E7" s="119">
        <f t="shared" si="0"/>
        <v>1816.6100000000001</v>
      </c>
      <c r="F7" s="77">
        <f t="shared" si="1"/>
        <v>1811.6999999999998</v>
      </c>
      <c r="G7" s="77">
        <f t="shared" si="2"/>
        <v>-4.9100000000003092</v>
      </c>
      <c r="I7" s="118"/>
    </row>
    <row r="8" spans="1:9" x14ac:dyDescent="0.45">
      <c r="A8" s="77" t="s">
        <v>85</v>
      </c>
      <c r="B8" s="77">
        <v>177.18700000000001</v>
      </c>
      <c r="C8" s="77">
        <v>189.46</v>
      </c>
      <c r="D8" s="77">
        <v>9</v>
      </c>
      <c r="E8" s="119">
        <f t="shared" si="0"/>
        <v>1594.683</v>
      </c>
      <c r="F8" s="77">
        <f t="shared" si="1"/>
        <v>1705.14</v>
      </c>
      <c r="G8" s="77">
        <f t="shared" si="2"/>
        <v>110.45700000000011</v>
      </c>
      <c r="I8" s="118"/>
    </row>
    <row r="9" spans="1:9" x14ac:dyDescent="0.45">
      <c r="A9" s="32" t="s">
        <v>75</v>
      </c>
      <c r="B9" s="32">
        <v>211.60400000000001</v>
      </c>
      <c r="C9" s="32">
        <v>177.25</v>
      </c>
      <c r="D9" s="32">
        <v>21</v>
      </c>
      <c r="E9" s="120">
        <f t="shared" si="0"/>
        <v>4443.6840000000002</v>
      </c>
      <c r="F9" s="32">
        <f t="shared" si="1"/>
        <v>3722.25</v>
      </c>
      <c r="G9" s="32">
        <f t="shared" si="2"/>
        <v>-721.4340000000002</v>
      </c>
    </row>
    <row r="10" spans="1:9" x14ac:dyDescent="0.45">
      <c r="A10" s="77"/>
      <c r="B10" s="77"/>
      <c r="C10" s="77"/>
      <c r="D10" s="115" t="s">
        <v>82</v>
      </c>
      <c r="E10" s="115">
        <f>SUM(E2:E9)</f>
        <v>20647.77</v>
      </c>
      <c r="F10" s="77">
        <f>SUM(F2:F9)</f>
        <v>17468.54</v>
      </c>
      <c r="G10" s="115">
        <f>E10*1.35</f>
        <v>27874.489500000003</v>
      </c>
    </row>
    <row r="11" spans="1:9" x14ac:dyDescent="0.45">
      <c r="A11" s="77"/>
      <c r="B11" s="77"/>
      <c r="C11" s="77"/>
      <c r="D11" s="114" t="s">
        <v>81</v>
      </c>
      <c r="E11" s="77"/>
      <c r="F11" s="114">
        <f>F10-E10</f>
        <v>-3179.2299999999996</v>
      </c>
      <c r="G11" s="114">
        <f>F11*1.35</f>
        <v>-4291.9605000000001</v>
      </c>
    </row>
    <row r="12" spans="1:9" x14ac:dyDescent="0.45">
      <c r="A12" s="32"/>
      <c r="B12" s="32"/>
      <c r="C12" s="32"/>
      <c r="D12" s="32" t="s">
        <v>48</v>
      </c>
      <c r="E12" s="32"/>
      <c r="F12" s="78">
        <f>(F10-E10)/E10</f>
        <v>-0.15397449700379265</v>
      </c>
      <c r="G12" s="78">
        <f>G11/G10</f>
        <v>-0.15397449700379265</v>
      </c>
    </row>
  </sheetData>
  <conditionalFormatting sqref="G2:G9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6B398-2126-4FA0-92EE-04977A724DFA}">
  <dimension ref="A3:D12"/>
  <sheetViews>
    <sheetView workbookViewId="0">
      <selection activeCell="D13" sqref="D13"/>
    </sheetView>
  </sheetViews>
  <sheetFormatPr defaultRowHeight="14.25" x14ac:dyDescent="0.45"/>
  <sheetData>
    <row r="3" spans="1:4" x14ac:dyDescent="0.45">
      <c r="A3">
        <v>0.99</v>
      </c>
      <c r="B3">
        <v>2</v>
      </c>
      <c r="C3">
        <f t="shared" ref="C3:C11" si="0">A3*B3</f>
        <v>1.98</v>
      </c>
    </row>
    <row r="4" spans="1:4" x14ac:dyDescent="0.45">
      <c r="A4">
        <v>1.99</v>
      </c>
      <c r="B4">
        <v>1</v>
      </c>
      <c r="C4">
        <f t="shared" si="0"/>
        <v>1.99</v>
      </c>
    </row>
    <row r="5" spans="1:4" x14ac:dyDescent="0.45">
      <c r="A5">
        <v>2.99</v>
      </c>
      <c r="B5">
        <v>2</v>
      </c>
      <c r="C5">
        <f t="shared" si="0"/>
        <v>5.98</v>
      </c>
    </row>
    <row r="6" spans="1:4" x14ac:dyDescent="0.45">
      <c r="A6">
        <v>3.99</v>
      </c>
      <c r="B6">
        <v>1</v>
      </c>
      <c r="C6">
        <f t="shared" si="0"/>
        <v>3.99</v>
      </c>
    </row>
    <row r="7" spans="1:4" x14ac:dyDescent="0.45">
      <c r="A7">
        <v>4.99</v>
      </c>
      <c r="B7">
        <v>20</v>
      </c>
      <c r="C7">
        <f t="shared" si="0"/>
        <v>99.800000000000011</v>
      </c>
    </row>
    <row r="8" spans="1:4" x14ac:dyDescent="0.45">
      <c r="A8">
        <v>9.99</v>
      </c>
      <c r="B8">
        <v>1</v>
      </c>
      <c r="C8">
        <f t="shared" si="0"/>
        <v>9.99</v>
      </c>
    </row>
    <row r="9" spans="1:4" x14ac:dyDescent="0.45">
      <c r="A9">
        <v>19.989999999999998</v>
      </c>
      <c r="B9">
        <v>2</v>
      </c>
      <c r="C9">
        <f t="shared" si="0"/>
        <v>39.979999999999997</v>
      </c>
    </row>
    <row r="10" spans="1:4" x14ac:dyDescent="0.45">
      <c r="A10">
        <v>49.99</v>
      </c>
      <c r="B10">
        <v>1</v>
      </c>
      <c r="C10">
        <f t="shared" si="0"/>
        <v>49.99</v>
      </c>
    </row>
    <row r="11" spans="1:4" x14ac:dyDescent="0.45">
      <c r="A11">
        <v>99.99</v>
      </c>
      <c r="B11">
        <v>1</v>
      </c>
      <c r="C11">
        <f t="shared" si="0"/>
        <v>99.99</v>
      </c>
    </row>
    <row r="12" spans="1:4" x14ac:dyDescent="0.45">
      <c r="D12">
        <f>SUM(C3:C11)</f>
        <v>313.69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Pension (before Jan 1, 2022)</vt:lpstr>
      <vt:lpstr>Pension (after Jan 1, 2022)</vt:lpstr>
      <vt:lpstr>Net Worth</vt:lpstr>
      <vt:lpstr>Contribution</vt:lpstr>
      <vt:lpstr>Monthly Expenditure</vt:lpstr>
      <vt:lpstr>Fund Performance</vt:lpstr>
      <vt:lpstr>Stock Performance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JinCheol Choi</dc:creator>
  <cp:lastModifiedBy>JinCheol Choi</cp:lastModifiedBy>
  <cp:lastPrinted>2019-03-21T04:07:27Z</cp:lastPrinted>
  <dcterms:created xsi:type="dcterms:W3CDTF">2019-02-17T09:37:13Z</dcterms:created>
  <dcterms:modified xsi:type="dcterms:W3CDTF">2024-08-21T09:41:37Z</dcterms:modified>
</cp:coreProperties>
</file>