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29BE0541-2C57-4B98-961D-9CFBEFFE9A5D}" xr6:coauthVersionLast="47" xr6:coauthVersionMax="47" xr10:uidLastSave="{00000000-0000-0000-0000-000000000000}"/>
  <bookViews>
    <workbookView xWindow="-98" yWindow="-98" windowWidth="28996" windowHeight="15675" firstSheet="4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Stock Performance" sheetId="12" r:id="rId5"/>
    <sheet name="Fund Performance" sheetId="9" r:id="rId6"/>
    <sheet name="Monthly Expenditure" sheetId="4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93" i="9" l="1"/>
  <c r="W793" i="9"/>
  <c r="V793" i="9"/>
  <c r="U793" i="9"/>
  <c r="T793" i="9"/>
  <c r="P793" i="9"/>
  <c r="O793" i="9"/>
  <c r="N793" i="9"/>
  <c r="M793" i="9"/>
  <c r="H793" i="9"/>
  <c r="G793" i="9"/>
  <c r="F793" i="9"/>
  <c r="E793" i="9"/>
  <c r="S793" i="9"/>
  <c r="X792" i="9"/>
  <c r="W792" i="9"/>
  <c r="V792" i="9"/>
  <c r="U792" i="9"/>
  <c r="T792" i="9"/>
  <c r="P792" i="9"/>
  <c r="O792" i="9"/>
  <c r="N792" i="9"/>
  <c r="M792" i="9"/>
  <c r="H792" i="9"/>
  <c r="G792" i="9"/>
  <c r="F792" i="9"/>
  <c r="E792" i="9"/>
  <c r="S792" i="9"/>
  <c r="T21" i="9"/>
  <c r="AB40" i="9"/>
  <c r="AB39" i="9"/>
  <c r="C48" i="11"/>
  <c r="X791" i="9"/>
  <c r="W791" i="9"/>
  <c r="U791" i="9"/>
  <c r="T791" i="9"/>
  <c r="V791" i="9" s="1"/>
  <c r="P791" i="9"/>
  <c r="O791" i="9"/>
  <c r="L791" i="9"/>
  <c r="N791" i="9" s="1"/>
  <c r="H791" i="9"/>
  <c r="G791" i="9"/>
  <c r="F791" i="9"/>
  <c r="E791" i="9"/>
  <c r="D791" i="9"/>
  <c r="C791" i="9"/>
  <c r="S791" i="9"/>
  <c r="X790" i="9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791" i="9" l="1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<sst xmlns="http://schemas.openxmlformats.org/spreadsheetml/2006/main" count="139" uniqueCount="85">
  <si>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</si>
  <si>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</si>
  <si>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</si>
  <si>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</si>
  <si>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</si>
  <si>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</si>
  <si>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</si>
  <si>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</si>
  <si>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</si>
  <si>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</si>
  <si>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</si>
  <si>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</si>
  <si>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</si>
  <si>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</si>
  <si>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</si>
  <si>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</si>
  <si>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</si>
  <si>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</si>
  <si>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</si>
  <si>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</si>
  <si>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</si>
  <si>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</si>
  <si>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</si>
  <si>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</si>
  <si>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</si>
  <si>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</si>
  <si>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</si>
  <si>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</si>
  <si>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</si>
  <si>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</si>
  <si>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</si>
  <si>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</si>
  <si>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</si>
  <si>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</si>
  <si>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</si>
  <si>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</si>
  <si>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</si>
  <si>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</si>
  <si>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</si>
  <si>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</si>
  <si>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</si>
  <si>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</si>
  <si>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</si>
  <si>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</si>
  <si>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</si>
  <si>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</si>
  <si>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</si>
  <si>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</si>
  <si>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</si>
  <si>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</si>
  <si>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</si>
  <si>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</si>
  <si>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</si>
  <si>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</si>
  <si>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</si>
  <si>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</si>
  <si>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</si>
  <si>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</si>
  <si>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</si>
  <si>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</si>
  <si>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</si>
  <si>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</si>
  <si>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</si>
  <si>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</si>
  <si>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</si>
  <si>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</si>
  <si>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</si>
  <si>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</si>
  <si>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</si>
  <si>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</si>
  <si>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</si>
  <si>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</si>
  <si>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</si>
  <si>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</si>
  <si>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</si>
  <si>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</si>
  <si>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</si>
  <si>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</si>
  <si>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</si>
  <si>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</si>
  <si>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</si>
  <si>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</si>
  <si>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</si>
  <si>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Principal</t>
  </si>
  <si>
    <t>CA$15000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</si>
</sst>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13874.119999999995</c:v>
                </c:pt>
                <c:pt idx="37">
                  <c:v>13874.119999999995</c:v>
                </c:pt>
                <c:pt idx="38">
                  <c:v>13874.119999999995</c:v>
                </c:pt>
                <c:pt idx="39">
                  <c:v>13874.119999999995</c:v>
                </c:pt>
                <c:pt idx="40">
                  <c:v>13874.119999999995</c:v>
                </c:pt>
                <c:pt idx="41">
                  <c:v>13874.119999999995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49"/>
  <sheetViews>
    <sheetView topLeftCell="A22" workbookViewId="0">
      <selection activeCell="D49" sqref="D49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9" style="1"/>
    <col min="5" max="5" width="11.79687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54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48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5:6" x14ac:dyDescent="0.45">
      <c r="E49" s="56"/>
      <c r="F4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25" x14ac:dyDescent="0.45"/>
  <cols>
    <col min="1" max="1" width="13.066406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59765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4.92968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59765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45">
      <c r="A139" s="33"/>
      <c r="B139" s="31"/>
      <c r="C139" s="31"/>
      <c r="D139" s="31"/>
    </row>
    <row r="140" spans="1:4" x14ac:dyDescent="0.45">
      <c r="A140" s="33"/>
      <c r="B140" s="31"/>
      <c r="C140" s="31"/>
      <c r="D140" s="31"/>
    </row>
    <row r="141" spans="1:4" x14ac:dyDescent="0.45">
      <c r="A141" s="33"/>
      <c r="B141" s="31"/>
      <c r="C141" s="31"/>
      <c r="D141" s="31"/>
    </row>
    <row r="142" spans="1:4" x14ac:dyDescent="0.45">
      <c r="A142" s="33"/>
      <c r="B142" s="31"/>
      <c r="C142" s="31"/>
      <c r="D142" s="31"/>
    </row>
    <row r="143" spans="1:4" x14ac:dyDescent="0.45">
      <c r="A143" s="33"/>
      <c r="B143" s="31"/>
      <c r="C143" s="31"/>
      <c r="D143" s="31"/>
    </row>
    <row r="144" spans="1:4" x14ac:dyDescent="0.45">
      <c r="A144" s="33"/>
      <c r="B144" s="31"/>
      <c r="C144" s="31"/>
      <c r="D144" s="31"/>
    </row>
    <row r="145" spans="1:4" x14ac:dyDescent="0.45">
      <c r="A145" s="33"/>
      <c r="B145" s="31"/>
      <c r="C145" s="31"/>
      <c r="D145" s="31"/>
    </row>
    <row r="146" spans="1:4" x14ac:dyDescent="0.45">
      <c r="A146" s="33"/>
      <c r="B146" s="31"/>
      <c r="C146" s="31"/>
      <c r="D146" s="31"/>
    </row>
    <row r="147" spans="1:4" x14ac:dyDescent="0.4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C10" sqref="C10"/>
    </sheetView>
  </sheetViews>
  <sheetFormatPr defaultColWidth="9.06640625"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.06640625" style="1"/>
    <col min="8" max="8" width="12.3320312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18.347999999999999</v>
      </c>
      <c r="C2" s="78">
        <v>14.68</v>
      </c>
      <c r="D2" s="78">
        <v>189</v>
      </c>
      <c r="E2" s="78">
        <f>D2*B2</f>
        <v>3467.7719999999999</v>
      </c>
      <c r="F2" s="78">
        <f>D2*C2</f>
        <v>2774.52</v>
      </c>
      <c r="H2" s="33">
        <v>44957</v>
      </c>
    </row>
    <row r="3" spans="1:8" x14ac:dyDescent="0.45">
      <c r="A3" s="78" t="s">
        <v>61</v>
      </c>
      <c r="B3" s="78">
        <v>8.141</v>
      </c>
      <c r="C3" s="78">
        <v>6.34</v>
      </c>
      <c r="D3" s="78">
        <v>51</v>
      </c>
      <c r="E3" s="78">
        <f>D3*B3</f>
        <v>415.19099999999997</v>
      </c>
      <c r="F3" s="78">
        <f>D3*C3</f>
        <v>323.33999999999997</v>
      </c>
    </row>
    <row r="4" spans="1:8" x14ac:dyDescent="0.45">
      <c r="A4" s="78" t="s">
        <v>60</v>
      </c>
      <c r="B4" s="78">
        <v>15.657</v>
      </c>
      <c r="C4" s="78">
        <v>8.99</v>
      </c>
      <c r="D4" s="78">
        <v>41</v>
      </c>
      <c r="E4" s="78">
        <f>D4*B4</f>
        <v>641.93700000000001</v>
      </c>
      <c r="F4" s="78">
        <f>D4*C4</f>
        <v>368.59000000000003</v>
      </c>
      <c r="H4" s="95" t="s">
        <v>83</v>
      </c>
    </row>
    <row r="5" spans="1:8" x14ac:dyDescent="0.45">
      <c r="A5" s="32" t="s">
        <v>62</v>
      </c>
      <c r="B5" s="32">
        <v>82.768000000000001</v>
      </c>
      <c r="C5" s="32">
        <v>88.31</v>
      </c>
      <c r="D5" s="32">
        <v>9</v>
      </c>
      <c r="E5" s="32">
        <f>D5*B5</f>
        <v>744.91200000000003</v>
      </c>
      <c r="F5" s="32">
        <f>D5*C5</f>
        <v>794.79</v>
      </c>
      <c r="H5" s="94" t="s">
        <v>84</v>
      </c>
    </row>
    <row r="6" spans="1:8" x14ac:dyDescent="0.45">
      <c r="A6" s="78"/>
      <c r="B6" s="78"/>
      <c r="C6" s="78"/>
      <c r="D6" s="78" t="s">
        <v>80</v>
      </c>
      <c r="E6" s="78">
        <f>SUM(E2:E5)</f>
        <v>5269.8119999999999</v>
      </c>
      <c r="F6" s="78">
        <f>SUM(F2:F5)</f>
        <v>4261.24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-1008.5720000000001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-0.19138671360572257</v>
      </c>
    </row>
    <row r="11" spans="1:8" x14ac:dyDescent="0.4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zoomScale="70" zoomScaleNormal="70" workbookViewId="0">
      <pane ySplit="3" topLeftCell="A769" activePane="bottomLeft" state="frozen"/>
      <selection pane="bottomLeft" activeCell="M799" sqref="M799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332031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332031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.06640625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40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13874.119999999995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13874.119999999995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13874.119999999995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13874.119999999995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13874.119999999995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13874.119999999995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93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:M791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79000.739999999991</v>
      </c>
      <c r="U790" s="3">
        <f t="shared" ref="U790:U791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28700</v>
      </c>
      <c r="M791" s="43">
        <f t="shared" si="1571"/>
        <v>1865.7299999999996</v>
      </c>
      <c r="N791" s="38">
        <f>(K791-400)/L791-1</f>
        <v>5.107073170731713E-2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79400.739999999991</v>
      </c>
      <c r="U791" s="3">
        <f t="shared" si="1576"/>
        <v>14122.579999999998</v>
      </c>
      <c r="V791" s="82">
        <f>(S791-400)/(T791-400)-1</f>
        <v>0.17876516093393557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28700</v>
      </c>
      <c r="M792" s="43">
        <f t="shared" ref="M792" si="1584">K792-L792</f>
        <v>1934.1500000000015</v>
      </c>
      <c r="N792" s="38">
        <f t="shared" ref="N792" si="1585">K792/L792-1</f>
        <v>6.7391986062717901E-2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79400.739999999991</v>
      </c>
      <c r="U792" s="3">
        <f t="shared" ref="U792" si="1589">E792+M792</f>
        <v>14331.920000000006</v>
      </c>
      <c r="V792" s="38">
        <f t="shared" ref="V792" si="1590">S792/T792-1</f>
        <v>0.18050108852889801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28700</v>
      </c>
      <c r="M793" s="43">
        <f t="shared" ref="M793" si="1597">K793-L793</f>
        <v>1866.0099999999984</v>
      </c>
      <c r="N793" s="38">
        <f t="shared" ref="N793" si="1598">K793/L793-1</f>
        <v>6.5017770034843103E-2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79400.739999999991</v>
      </c>
      <c r="U793" s="3">
        <f t="shared" ref="U793" si="1602">E793+M793</f>
        <v>14123.420000000002</v>
      </c>
      <c r="V793" s="38">
        <f t="shared" ref="V793" si="1603">S793/T793-1</f>
        <v>0.17787516841782591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45">
      <c r="A794" s="37">
        <v>44963</v>
      </c>
      <c r="J794" s="37">
        <v>44963</v>
      </c>
      <c r="R794" s="37">
        <v>44963</v>
      </c>
    </row>
    <row r="795" spans="1:24" x14ac:dyDescent="0.45">
      <c r="A795" s="37">
        <v>44964</v>
      </c>
      <c r="J795" s="37">
        <v>44964</v>
      </c>
      <c r="R795" s="37">
        <v>44964</v>
      </c>
    </row>
    <row r="796" spans="1:24" x14ac:dyDescent="0.45">
      <c r="A796" s="37">
        <v>44965</v>
      </c>
      <c r="J796" s="37">
        <v>44965</v>
      </c>
      <c r="R796" s="37">
        <v>44965</v>
      </c>
    </row>
    <row r="797" spans="1:24" x14ac:dyDescent="0.45">
      <c r="A797" s="37">
        <v>44966</v>
      </c>
      <c r="J797" s="37">
        <v>44966</v>
      </c>
      <c r="R797" s="37">
        <v>44966</v>
      </c>
    </row>
    <row r="798" spans="1:24" x14ac:dyDescent="0.45">
      <c r="A798" s="37">
        <v>44967</v>
      </c>
      <c r="J798" s="37">
        <v>44967</v>
      </c>
      <c r="R798" s="37">
        <v>44967</v>
      </c>
    </row>
    <row r="799" spans="1:24" x14ac:dyDescent="0.45">
      <c r="A799" s="37">
        <v>44970</v>
      </c>
      <c r="J799" s="37">
        <v>44970</v>
      </c>
      <c r="R799" s="37">
        <v>44970</v>
      </c>
    </row>
    <row r="800" spans="1:24" x14ac:dyDescent="0.45">
      <c r="A800" s="37">
        <v>44971</v>
      </c>
      <c r="J800" s="37">
        <v>44971</v>
      </c>
      <c r="R800" s="37">
        <v>44971</v>
      </c>
    </row>
    <row r="801" spans="1:18" x14ac:dyDescent="0.45">
      <c r="A801" s="37">
        <v>44972</v>
      </c>
      <c r="J801" s="37">
        <v>44972</v>
      </c>
      <c r="R801" s="37">
        <v>44972</v>
      </c>
    </row>
    <row r="802" spans="1:18" x14ac:dyDescent="0.45">
      <c r="A802" s="37">
        <v>44973</v>
      </c>
      <c r="J802" s="37">
        <v>44973</v>
      </c>
      <c r="R802" s="37">
        <v>44973</v>
      </c>
    </row>
    <row r="803" spans="1:18" x14ac:dyDescent="0.45">
      <c r="A803" s="37">
        <v>44974</v>
      </c>
      <c r="J803" s="37">
        <v>44974</v>
      </c>
      <c r="R803" s="37">
        <v>44974</v>
      </c>
    </row>
    <row r="804" spans="1:18" x14ac:dyDescent="0.45">
      <c r="A804" s="37">
        <v>44977</v>
      </c>
      <c r="J804" s="37">
        <v>44977</v>
      </c>
      <c r="R804" s="37">
        <v>44977</v>
      </c>
    </row>
    <row r="805" spans="1:18" x14ac:dyDescent="0.45">
      <c r="A805" s="37">
        <v>44978</v>
      </c>
      <c r="J805" s="37">
        <v>44978</v>
      </c>
      <c r="R805" s="37">
        <v>44978</v>
      </c>
    </row>
    <row r="806" spans="1:18" x14ac:dyDescent="0.45">
      <c r="A806" s="37">
        <v>44979</v>
      </c>
      <c r="J806" s="37">
        <v>44979</v>
      </c>
      <c r="R806" s="37">
        <v>44979</v>
      </c>
    </row>
    <row r="807" spans="1:18" x14ac:dyDescent="0.45">
      <c r="A807" s="37">
        <v>44980</v>
      </c>
      <c r="J807" s="37">
        <v>44980</v>
      </c>
      <c r="R807" s="37">
        <v>44980</v>
      </c>
    </row>
    <row r="808" spans="1:18" x14ac:dyDescent="0.45">
      <c r="A808" s="37">
        <v>44981</v>
      </c>
      <c r="J808" s="37">
        <v>44981</v>
      </c>
      <c r="R808" s="37">
        <v>44981</v>
      </c>
    </row>
    <row r="809" spans="1:18" x14ac:dyDescent="0.45">
      <c r="A809" s="37">
        <v>44984</v>
      </c>
      <c r="J809" s="37">
        <v>44984</v>
      </c>
      <c r="R809" s="37">
        <v>44984</v>
      </c>
    </row>
    <row r="810" spans="1:18" x14ac:dyDescent="0.45">
      <c r="A810" s="37">
        <v>44985</v>
      </c>
      <c r="J810" s="37">
        <v>44985</v>
      </c>
      <c r="R810" s="37">
        <v>44985</v>
      </c>
    </row>
    <row r="811" spans="1:18" x14ac:dyDescent="0.45">
      <c r="A811" s="37">
        <v>44986</v>
      </c>
      <c r="J811" s="37">
        <v>44986</v>
      </c>
      <c r="R811" s="37">
        <v>44986</v>
      </c>
    </row>
    <row r="812" spans="1:18" x14ac:dyDescent="0.45">
      <c r="A812" s="37">
        <v>44987</v>
      </c>
      <c r="J812" s="37">
        <v>44987</v>
      </c>
      <c r="R812" s="37">
        <v>44987</v>
      </c>
    </row>
    <row r="813" spans="1:18" x14ac:dyDescent="0.45">
      <c r="A813" s="37">
        <v>44988</v>
      </c>
      <c r="J813" s="37">
        <v>44988</v>
      </c>
      <c r="R813" s="37">
        <v>44988</v>
      </c>
    </row>
    <row r="814" spans="1:18" x14ac:dyDescent="0.45">
      <c r="A814" s="37">
        <v>44991</v>
      </c>
      <c r="J814" s="37">
        <v>44991</v>
      </c>
      <c r="R814" s="37">
        <v>44991</v>
      </c>
    </row>
    <row r="815" spans="1:18" x14ac:dyDescent="0.45">
      <c r="A815" s="37">
        <v>44992</v>
      </c>
      <c r="J815" s="37">
        <v>44992</v>
      </c>
      <c r="R815" s="37">
        <v>44992</v>
      </c>
    </row>
    <row r="816" spans="1:18" x14ac:dyDescent="0.45">
      <c r="A816" s="37">
        <v>44993</v>
      </c>
      <c r="J816" s="37">
        <v>44993</v>
      </c>
      <c r="R816" s="37">
        <v>44993</v>
      </c>
    </row>
    <row r="817" spans="1:18" x14ac:dyDescent="0.45">
      <c r="A817" s="37">
        <v>44994</v>
      </c>
      <c r="J817" s="37">
        <v>44994</v>
      </c>
      <c r="R817" s="37">
        <v>44994</v>
      </c>
    </row>
    <row r="818" spans="1:18" x14ac:dyDescent="0.4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4.21</v>
      </c>
      <c r="C2" s="6" t="s">
        <v>24</v>
      </c>
      <c r="D2" s="4">
        <v>0</v>
      </c>
    </row>
    <row r="3" spans="1:6" x14ac:dyDescent="0.45">
      <c r="A3" s="8">
        <v>43.39</v>
      </c>
      <c r="C3" s="6" t="s">
        <v>25</v>
      </c>
      <c r="D3" s="4">
        <v>0</v>
      </c>
    </row>
    <row r="4" spans="1:6" x14ac:dyDescent="0.45">
      <c r="A4" s="8">
        <v>128.94999999999999</v>
      </c>
      <c r="C4" s="6" t="s">
        <v>26</v>
      </c>
      <c r="D4" s="4">
        <v>67.2</v>
      </c>
    </row>
    <row r="5" spans="1:6" x14ac:dyDescent="0.45">
      <c r="C5" s="6" t="s">
        <v>28</v>
      </c>
      <c r="D5" s="4">
        <f>SUM(A:A)-D4</f>
        <v>109.34999999999998</v>
      </c>
      <c r="E5" s="6" t="s">
        <v>30</v>
      </c>
      <c r="F5" s="28">
        <f ca="1">D5/D8</f>
        <v>27.337499999999995</v>
      </c>
    </row>
    <row r="6" spans="1:6" x14ac:dyDescent="0.45">
      <c r="C6" s="6" t="s">
        <v>29</v>
      </c>
      <c r="D6" s="4">
        <f>SUM(D1:D5)-D2</f>
        <v>996.55000000000007</v>
      </c>
      <c r="E6" s="6" t="s">
        <v>30</v>
      </c>
      <c r="F6" s="4">
        <f ca="1">D6/D8</f>
        <v>249.13750000000002</v>
      </c>
    </row>
    <row r="8" spans="1:6" x14ac:dyDescent="0.45">
      <c r="C8" s="6" t="s">
        <v>31</v>
      </c>
      <c r="D8" s="5">
        <f ca="1">DAY(TODAY())</f>
        <v>4</v>
      </c>
      <c r="F8" s="52"/>
    </row>
    <row r="9" spans="1:6" x14ac:dyDescent="0.45">
      <c r="F9" s="52"/>
    </row>
    <row r="10" spans="1:6" x14ac:dyDescent="0.45">
      <c r="C10" s="6" t="s">
        <v>32</v>
      </c>
      <c r="D10" s="72">
        <f>1921.72*26/12</f>
        <v>4163.7266666666665</v>
      </c>
      <c r="F10" s="52"/>
    </row>
    <row r="11" spans="1:6" x14ac:dyDescent="0.45">
      <c r="C11" s="6" t="s">
        <v>33</v>
      </c>
      <c r="D11" s="73">
        <f>D10-D6</f>
        <v>3167.1766666666663</v>
      </c>
    </row>
    <row r="12" spans="1:6" x14ac:dyDescent="0.45">
      <c r="C12" s="6" t="s">
        <v>34</v>
      </c>
      <c r="D12" s="73">
        <f>D11*12</f>
        <v>38006.119999999995</v>
      </c>
    </row>
    <row r="13" spans="1:6" x14ac:dyDescent="0.45"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Stock Performance</vt:lpstr>
      <vt:lpstr>Fund Performance</vt:lpstr>
      <vt:lpstr>Monthly Expenditure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2023-02-04T08:26:04Z</dcterms:modified>
</cp:coreProperties>
</file>