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CD68928F-2AE5-452A-8062-800BFFBEB94B}" xr6:coauthVersionLast="47" xr6:coauthVersionMax="47" xr10:uidLastSave="{00000000-0000-0000-0000-000000000000}"/>
  <bookViews>
    <workbookView xWindow="-110" yWindow="-110" windowWidth="19420" windowHeight="10300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02" i="9" l="1"/>
  <c r="W902" i="9"/>
  <c r="U902" i="9"/>
  <c r="T902" i="9"/>
  <c r="V902" i="9" s="1"/>
  <c r="P902" i="9"/>
  <c r="O902" i="9"/>
  <c r="N902" i="9"/>
  <c r="M902" i="9"/>
  <c r="H902" i="9"/>
  <c r="G902" i="9"/>
  <c r="F902" i="9"/>
  <c r="E902" i="9"/>
  <c r="S902" i="9"/>
  <c r="T901" i="9"/>
  <c r="T900" i="9"/>
  <c r="S901" i="9"/>
  <c r="X901" i="9" s="1"/>
  <c r="S900" i="9"/>
  <c r="X900" i="9" s="1"/>
  <c r="H901" i="9"/>
  <c r="G901" i="9"/>
  <c r="F901" i="9"/>
  <c r="E901" i="9"/>
  <c r="H900" i="9"/>
  <c r="G900" i="9"/>
  <c r="F900" i="9"/>
  <c r="E900" i="9"/>
  <c r="U900" i="9" s="1"/>
  <c r="H899" i="9"/>
  <c r="G899" i="9"/>
  <c r="D899" i="9"/>
  <c r="F899" i="9" s="1"/>
  <c r="C899" i="9"/>
  <c r="P901" i="9"/>
  <c r="O901" i="9"/>
  <c r="N901" i="9"/>
  <c r="M901" i="9"/>
  <c r="U901" i="9" s="1"/>
  <c r="P900" i="9"/>
  <c r="O900" i="9"/>
  <c r="N900" i="9"/>
  <c r="M900" i="9"/>
  <c r="P899" i="9"/>
  <c r="O899" i="9"/>
  <c r="N899" i="9"/>
  <c r="M899" i="9"/>
  <c r="S899" i="9"/>
  <c r="X899" i="9" s="1"/>
  <c r="T898" i="9"/>
  <c r="S898" i="9"/>
  <c r="P898" i="9"/>
  <c r="O898" i="9"/>
  <c r="N898" i="9"/>
  <c r="M898" i="9"/>
  <c r="H898" i="9"/>
  <c r="G898" i="9"/>
  <c r="F898" i="9"/>
  <c r="E898" i="9"/>
  <c r="T897" i="9"/>
  <c r="P897" i="9"/>
  <c r="O897" i="9"/>
  <c r="N897" i="9"/>
  <c r="M897" i="9"/>
  <c r="U897" i="9" s="1"/>
  <c r="H897" i="9"/>
  <c r="G897" i="9"/>
  <c r="F897" i="9"/>
  <c r="E897" i="9"/>
  <c r="S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T896" i="9"/>
  <c r="P896" i="9"/>
  <c r="O896" i="9"/>
  <c r="N896" i="9"/>
  <c r="M896" i="9"/>
  <c r="H896" i="9"/>
  <c r="G896" i="9"/>
  <c r="F896" i="9"/>
  <c r="E896" i="9"/>
  <c r="U896" i="9" s="1"/>
  <c r="S896" i="9"/>
  <c r="T895" i="9"/>
  <c r="P895" i="9"/>
  <c r="O895" i="9"/>
  <c r="N895" i="9"/>
  <c r="M895" i="9"/>
  <c r="H895" i="9"/>
  <c r="G895" i="9"/>
  <c r="F895" i="9"/>
  <c r="E895" i="9"/>
  <c r="U895" i="9" s="1"/>
  <c r="S895" i="9"/>
  <c r="T894" i="9"/>
  <c r="P894" i="9"/>
  <c r="O894" i="9"/>
  <c r="N894" i="9"/>
  <c r="M894" i="9"/>
  <c r="H894" i="9"/>
  <c r="G894" i="9"/>
  <c r="F894" i="9"/>
  <c r="E894" i="9"/>
  <c r="S894" i="9"/>
  <c r="T893" i="9"/>
  <c r="P893" i="9"/>
  <c r="O893" i="9"/>
  <c r="N893" i="9"/>
  <c r="M893" i="9"/>
  <c r="H893" i="9"/>
  <c r="G893" i="9"/>
  <c r="F893" i="9"/>
  <c r="E893" i="9"/>
  <c r="U893" i="9" s="1"/>
  <c r="S893" i="9"/>
  <c r="D149" i="7"/>
  <c r="C149" i="7"/>
  <c r="T892" i="9"/>
  <c r="P892" i="9"/>
  <c r="O892" i="9"/>
  <c r="N892" i="9"/>
  <c r="M892" i="9"/>
  <c r="H892" i="9"/>
  <c r="G892" i="9"/>
  <c r="F892" i="9"/>
  <c r="E892" i="9"/>
  <c r="U892" i="9" s="1"/>
  <c r="S892" i="9"/>
  <c r="M891" i="9"/>
  <c r="N891" i="9"/>
  <c r="O891" i="9"/>
  <c r="P891" i="9"/>
  <c r="T891" i="9"/>
  <c r="H891" i="9"/>
  <c r="G891" i="9"/>
  <c r="F891" i="9"/>
  <c r="E891" i="9"/>
  <c r="S891" i="9"/>
  <c r="T890" i="9"/>
  <c r="P890" i="9"/>
  <c r="O890" i="9"/>
  <c r="N890" i="9"/>
  <c r="M890" i="9"/>
  <c r="H890" i="9"/>
  <c r="G890" i="9"/>
  <c r="F890" i="9"/>
  <c r="E890" i="9"/>
  <c r="S890" i="9"/>
  <c r="T889" i="9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S874" i="9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875" i="9" l="1"/>
  <c r="V894" i="9"/>
  <c r="W900" i="9"/>
  <c r="V875" i="9"/>
  <c r="X895" i="9"/>
  <c r="X886" i="9"/>
  <c r="V895" i="9"/>
  <c r="V897" i="9"/>
  <c r="T899" i="9"/>
  <c r="V899" i="9" s="1"/>
  <c r="U894" i="9"/>
  <c r="X896" i="9"/>
  <c r="U898" i="9"/>
  <c r="W899" i="9"/>
  <c r="V901" i="9"/>
  <c r="W893" i="9"/>
  <c r="E899" i="9"/>
  <c r="U899" i="9" s="1"/>
  <c r="W901" i="9"/>
  <c r="V900" i="9"/>
  <c r="X888" i="9"/>
  <c r="V896" i="9"/>
  <c r="W897" i="9"/>
  <c r="N855" i="9"/>
  <c r="X891" i="9"/>
  <c r="X898" i="9"/>
  <c r="X897" i="9"/>
  <c r="W894" i="9"/>
  <c r="X894" i="9"/>
  <c r="X893" i="9"/>
  <c r="V893" i="9"/>
  <c r="X887" i="9"/>
  <c r="X890" i="9"/>
  <c r="W891" i="9"/>
  <c r="U890" i="9"/>
  <c r="W896" i="9"/>
  <c r="X892" i="9"/>
  <c r="X889" i="9"/>
  <c r="U889" i="9"/>
  <c r="W895" i="9"/>
  <c r="V898" i="9"/>
  <c r="W898" i="9"/>
  <c r="W886" i="9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AB43" i="9" l="1"/>
  <c r="F11" i="12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S634" i="9"/>
  <c r="T633" i="9"/>
  <c r="P633" i="9"/>
  <c r="O633" i="9"/>
  <c r="N633" i="9"/>
  <c r="M633" i="9"/>
  <c r="H633" i="9"/>
  <c r="G633" i="9"/>
  <c r="F633" i="9"/>
  <c r="E633" i="9"/>
  <c r="S633" i="9"/>
  <c r="U634" i="9" l="1"/>
  <c r="W637" i="9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7" i="9" l="1"/>
  <c r="U595" i="9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X564" i="9" l="1"/>
  <c r="W567" i="9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H516" i="9"/>
  <c r="G516" i="9"/>
  <c r="F516" i="9"/>
  <c r="E516" i="9"/>
  <c r="U517" i="9" l="1"/>
  <c r="W518" i="9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H490" i="9"/>
  <c r="G490" i="9"/>
  <c r="F490" i="9"/>
  <c r="E490" i="9"/>
  <c r="S490" i="9"/>
  <c r="V491" i="9" l="1"/>
  <c r="U490" i="9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S475" i="9"/>
  <c r="U475" i="9" l="1"/>
  <c r="W476" i="9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3" i="9" l="1"/>
  <c r="U462" i="9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8" i="9" l="1"/>
  <c r="U445" i="9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T325" i="9"/>
  <c r="P325" i="9"/>
  <c r="O325" i="9"/>
  <c r="N325" i="9"/>
  <c r="M325" i="9"/>
  <c r="H325" i="9"/>
  <c r="G325" i="9"/>
  <c r="F325" i="9"/>
  <c r="E325" i="9"/>
  <c r="S325" i="9"/>
  <c r="X325" i="9" s="1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<sst xmlns="http://schemas.openxmlformats.org/spreadsheetml/2006/main" count="145" uniqueCount="92">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</sst>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36" sqref="B36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32</v>
      </c>
    </row>
    <row r="2" spans="1:3" x14ac:dyDescent="0.25">
      <c r="A2" s="17" t="s">
        <v>11</v>
      </c>
      <c r="B2" s="18">
        <v>45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13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70500</v>
      </c>
      <c r="C7" s="10"/>
    </row>
    <row r="8" spans="1:3" x14ac:dyDescent="0.25">
      <c r="A8" s="17" t="s">
        <v>21</v>
      </c>
      <c r="B8" s="20">
        <f>B7*(1+B6)^B5</f>
        <v>97185.028662098077</v>
      </c>
      <c r="C8" s="34"/>
    </row>
    <row r="9" spans="1:3" x14ac:dyDescent="0.25">
      <c r="A9" s="17" t="s">
        <v>5</v>
      </c>
      <c r="B9" s="20">
        <v>64900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1.2999999999999999E-2</v>
      </c>
      <c r="C11" s="10"/>
    </row>
    <row r="12" spans="1:3" x14ac:dyDescent="0.25">
      <c r="A12" s="17" t="s">
        <v>4</v>
      </c>
      <c r="B12" s="21">
        <v>0.02</v>
      </c>
      <c r="C12" s="10"/>
    </row>
    <row r="13" spans="1:3" x14ac:dyDescent="0.25">
      <c r="A13" s="17" t="s">
        <v>10</v>
      </c>
      <c r="B13" s="21">
        <v>7.0000000000000001E-3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5905.9000000000005</v>
      </c>
      <c r="C15" s="10" t="s">
        <v>17</v>
      </c>
    </row>
    <row r="16" spans="1:3" x14ac:dyDescent="0.25">
      <c r="A16" s="17" t="s">
        <v>14</v>
      </c>
      <c r="B16" s="22">
        <f>B15/12</f>
        <v>492.15833333333336</v>
      </c>
      <c r="C16" s="10"/>
    </row>
    <row r="17" spans="1:5" x14ac:dyDescent="0.2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2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MAX(B13*B9*B5*(65-B2), 0)</f>
        <v>118118.00000000001</v>
      </c>
    </row>
    <row r="21" spans="1:5" x14ac:dyDescent="0.25">
      <c r="A21" s="17" t="s">
        <v>15</v>
      </c>
      <c r="B21" s="20">
        <f>B17*(B3-B2)</f>
        <v>871299.33534654754</v>
      </c>
    </row>
    <row r="22" spans="1:5" x14ac:dyDescent="0.25">
      <c r="A22" s="17" t="s">
        <v>16</v>
      </c>
      <c r="B22" s="26">
        <f>B21+B20</f>
        <v>989417.33534654754</v>
      </c>
    </row>
    <row r="23" spans="1:5" x14ac:dyDescent="0.25">
      <c r="A23" s="14" t="s">
        <v>18</v>
      </c>
      <c r="B23" s="27">
        <f>B22/(B3-B2)</f>
        <v>21987.051896589946</v>
      </c>
    </row>
    <row r="27" spans="1:5" x14ac:dyDescent="0.2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65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34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66400</v>
      </c>
      <c r="C7" s="10"/>
    </row>
    <row r="8" spans="1:3" x14ac:dyDescent="0.25">
      <c r="A8" s="17" t="s">
        <v>21</v>
      </c>
      <c r="B8" s="20">
        <f>B7*(1+B6)^B5</f>
        <v>153737.38961443744</v>
      </c>
      <c r="C8" s="34"/>
    </row>
    <row r="9" spans="1:3" x14ac:dyDescent="0.25">
      <c r="A9" s="17" t="s">
        <v>5</v>
      </c>
      <c r="B9" s="20">
        <v>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0</v>
      </c>
      <c r="C11" s="10"/>
    </row>
    <row r="12" spans="1:3" x14ac:dyDescent="0.25">
      <c r="A12" s="17" t="s">
        <v>4</v>
      </c>
      <c r="B12" s="21">
        <v>1.9E-2</v>
      </c>
      <c r="C12" s="10"/>
    </row>
    <row r="13" spans="1:3" x14ac:dyDescent="0.25">
      <c r="A13" s="17" t="s">
        <v>10</v>
      </c>
      <c r="B13" s="21">
        <v>0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0</v>
      </c>
      <c r="C15" s="10"/>
    </row>
    <row r="16" spans="1:3" x14ac:dyDescent="0.25">
      <c r="A16" s="17" t="s">
        <v>14</v>
      </c>
      <c r="B16" s="22">
        <f>B15/12</f>
        <v>0</v>
      </c>
      <c r="C16" s="10"/>
    </row>
    <row r="17" spans="1:5" x14ac:dyDescent="0.2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2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B13*B9*B5*(65-B2)</f>
        <v>0</v>
      </c>
    </row>
    <row r="21" spans="1:5" x14ac:dyDescent="0.25">
      <c r="A21" s="17" t="s">
        <v>15</v>
      </c>
      <c r="B21" s="20">
        <f>B17*(B3-B2)</f>
        <v>2482858.842273165</v>
      </c>
    </row>
    <row r="22" spans="1:5" x14ac:dyDescent="0.25">
      <c r="A22" s="17" t="s">
        <v>16</v>
      </c>
      <c r="B22" s="26">
        <f>B21+B20</f>
        <v>2482858.842273165</v>
      </c>
    </row>
    <row r="23" spans="1:5" x14ac:dyDescent="0.25">
      <c r="A23" s="14" t="s">
        <v>18</v>
      </c>
      <c r="B23" s="27">
        <f>B22/(B3-B2)</f>
        <v>99314.353690926597</v>
      </c>
    </row>
    <row r="27" spans="1:5" x14ac:dyDescent="0.2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31" workbookViewId="0">
      <selection activeCell="G57" sqref="G57"/>
    </sheetView>
  </sheetViews>
  <sheetFormatPr defaultColWidth="9" defaultRowHeight="15" x14ac:dyDescent="0.25"/>
  <cols>
    <col min="1" max="1" width="11" style="1" bestFit="1" customWidth="1"/>
    <col min="2" max="2" width="12.85546875" style="54" bestFit="1" customWidth="1"/>
    <col min="3" max="3" width="11.28515625" style="1" bestFit="1" customWidth="1"/>
    <col min="4" max="4" width="10.85546875" style="1" bestFit="1" customWidth="1"/>
    <col min="5" max="5" width="11.85546875" style="1" bestFit="1" customWidth="1"/>
    <col min="6" max="16384" width="9" style="1"/>
  </cols>
  <sheetData>
    <row r="1" spans="1:5" ht="15.75" thickBot="1" x14ac:dyDescent="0.3">
      <c r="A1" s="35" t="s">
        <v>37</v>
      </c>
      <c r="B1" s="55" t="s">
        <v>53</v>
      </c>
    </row>
    <row r="2" spans="1:5" x14ac:dyDescent="0.25">
      <c r="A2" s="37">
        <v>43903</v>
      </c>
      <c r="B2" s="53">
        <v>47799.49</v>
      </c>
    </row>
    <row r="3" spans="1:5" x14ac:dyDescent="0.2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2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2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2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2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2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2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2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2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2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2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2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2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2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2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2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2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2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2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2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2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2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2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2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2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2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2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2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2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2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2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2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2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2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2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2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2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2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2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2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2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2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2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2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2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2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2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2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2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2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2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2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25">
      <c r="A55" s="30">
        <v>45107</v>
      </c>
      <c r="B55" s="54">
        <v>171000.06</v>
      </c>
      <c r="C55" s="56">
        <f t="shared" si="5"/>
        <v>4569.9599999999919</v>
      </c>
      <c r="D55" s="1">
        <f>A55-$A$2</f>
        <v>1204</v>
      </c>
      <c r="E55" s="56">
        <f t="shared" si="2"/>
        <v>102.32605481727575</v>
      </c>
    </row>
    <row r="58" spans="1:6" x14ac:dyDescent="0.2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5" x14ac:dyDescent="0.25"/>
  <cols>
    <col min="1" max="1" width="13" style="1" customWidth="1"/>
    <col min="2" max="2" width="9" style="1" bestFit="1" customWidth="1"/>
    <col min="3" max="3" width="12.140625" style="1" bestFit="1" customWidth="1"/>
    <col min="4" max="4" width="10.5703125" style="1" bestFit="1" customWidth="1"/>
    <col min="5" max="5" width="6" style="1" bestFit="1" customWidth="1"/>
    <col min="6" max="6" width="10.28515625" style="1" customWidth="1"/>
    <col min="7" max="7" width="10.7109375" style="1" bestFit="1" customWidth="1"/>
    <col min="8" max="8" width="16" style="1" bestFit="1" customWidth="1"/>
    <col min="9" max="9" width="14.140625" style="1" bestFit="1" customWidth="1"/>
    <col min="10" max="10" width="11.5703125" style="1" bestFit="1" customWidth="1"/>
    <col min="11" max="11" width="23.5703125" style="1" bestFit="1" customWidth="1"/>
    <col min="12" max="12" width="9.2851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703125" style="1" bestFit="1" customWidth="1"/>
    <col min="18" max="18" width="9" style="1"/>
    <col min="19" max="19" width="5.42578125" style="1" bestFit="1" customWidth="1"/>
    <col min="20" max="20" width="6" style="1" bestFit="1" customWidth="1"/>
    <col min="21" max="21" width="16" style="1" bestFit="1" customWidth="1"/>
    <col min="22" max="22" width="14.140625" style="1" bestFit="1" customWidth="1"/>
    <col min="23" max="23" width="11.5703125" style="1" bestFit="1" customWidth="1"/>
    <col min="24" max="24" width="23.5703125" style="1" bestFit="1" customWidth="1"/>
    <col min="25" max="25" width="9.28515625" style="1" bestFit="1" customWidth="1"/>
    <col min="26" max="16384" width="9" style="1"/>
  </cols>
  <sheetData>
    <row r="1" spans="1:25" ht="23.25" x14ac:dyDescent="0.35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2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2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2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2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2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2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2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2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2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2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2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2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2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2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2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2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2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2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2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2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2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2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2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2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2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2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2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2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2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2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2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2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2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2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2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2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2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2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2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2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2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2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2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2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2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2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2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2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2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2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2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2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2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2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2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2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2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2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2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2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2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2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2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2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2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2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2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2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2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2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2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2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2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2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2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2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2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2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2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2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2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2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2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2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2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2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2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2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2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2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2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2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2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2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2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2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2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2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2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2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2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2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2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2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2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2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2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2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2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2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2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2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2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2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2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2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2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2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2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2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2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2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2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2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2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2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2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2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2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2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2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2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2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2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2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2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2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2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2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2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2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2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2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2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2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2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2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2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25">
      <c r="A150" s="33">
        <v>45108</v>
      </c>
      <c r="B150" s="31"/>
      <c r="C150" s="31"/>
      <c r="D150" s="31"/>
    </row>
    <row r="151" spans="1:17" x14ac:dyDescent="0.25">
      <c r="A151" s="33">
        <v>45122</v>
      </c>
      <c r="B151" s="31"/>
      <c r="C151" s="31"/>
      <c r="D151" s="31"/>
    </row>
    <row r="152" spans="1:17" x14ac:dyDescent="0.25">
      <c r="A152" s="33">
        <v>45139</v>
      </c>
      <c r="B152" s="31"/>
      <c r="C152" s="31"/>
      <c r="D152" s="31"/>
    </row>
    <row r="153" spans="1:17" x14ac:dyDescent="0.25">
      <c r="A153" s="33">
        <v>45153</v>
      </c>
      <c r="B153" s="31"/>
      <c r="C153" s="31"/>
      <c r="D153" s="31"/>
    </row>
    <row r="154" spans="1:17" x14ac:dyDescent="0.25">
      <c r="A154" s="33">
        <v>45170</v>
      </c>
      <c r="B154" s="31"/>
      <c r="C154" s="31"/>
      <c r="D154" s="31"/>
    </row>
    <row r="155" spans="1:17" x14ac:dyDescent="0.25">
      <c r="A155" s="33">
        <v>45184</v>
      </c>
      <c r="B155" s="31"/>
      <c r="C155" s="31"/>
      <c r="D155" s="31"/>
    </row>
    <row r="156" spans="1:17" x14ac:dyDescent="0.25">
      <c r="A156" s="33">
        <v>45200</v>
      </c>
      <c r="B156" s="31"/>
      <c r="C156" s="31"/>
      <c r="D156" s="31"/>
    </row>
    <row r="157" spans="1:17" x14ac:dyDescent="0.25">
      <c r="A157" s="33">
        <v>45214</v>
      </c>
      <c r="B157" s="31"/>
      <c r="C157" s="31"/>
      <c r="D157" s="31"/>
    </row>
    <row r="158" spans="1:17" x14ac:dyDescent="0.25">
      <c r="A158" s="33">
        <v>45231</v>
      </c>
      <c r="B158" s="31"/>
      <c r="C158" s="31"/>
      <c r="D158" s="31"/>
    </row>
    <row r="159" spans="1:17" x14ac:dyDescent="0.25">
      <c r="A159" s="33">
        <v>45245</v>
      </c>
      <c r="B159" s="31"/>
      <c r="C159" s="31"/>
      <c r="D159" s="31"/>
    </row>
    <row r="160" spans="1:17" x14ac:dyDescent="0.25">
      <c r="A160" s="33">
        <v>45261</v>
      </c>
      <c r="B160" s="31"/>
      <c r="C160" s="31"/>
      <c r="D160" s="31"/>
    </row>
    <row r="161" spans="1:4" x14ac:dyDescent="0.2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77"/>
  <sheetViews>
    <sheetView tabSelected="1" zoomScale="85" zoomScaleNormal="85" workbookViewId="0">
      <pane ySplit="3" topLeftCell="A893" activePane="bottomLeft" state="frozen"/>
      <selection pane="bottomLeft" activeCell="D904" sqref="D904"/>
    </sheetView>
  </sheetViews>
  <sheetFormatPr defaultColWidth="9" defaultRowHeight="15" x14ac:dyDescent="0.25"/>
  <cols>
    <col min="1" max="1" width="11.5703125" style="3" bestFit="1" customWidth="1"/>
    <col min="2" max="2" width="16.85546875" style="3" bestFit="1" customWidth="1"/>
    <col min="3" max="3" width="24" style="3" bestFit="1" customWidth="1"/>
    <col min="4" max="4" width="22.28515625" style="3" bestFit="1" customWidth="1"/>
    <col min="5" max="5" width="7.85546875" style="3" bestFit="1" customWidth="1"/>
    <col min="6" max="6" width="10.85546875" style="38" bestFit="1" customWidth="1"/>
    <col min="7" max="7" width="11" style="3" bestFit="1" customWidth="1"/>
    <col min="8" max="8" width="15.28515625" style="38" bestFit="1" customWidth="1"/>
    <col min="9" max="9" width="9" style="3"/>
    <col min="10" max="10" width="11.5703125" style="3" bestFit="1" customWidth="1"/>
    <col min="11" max="11" width="16.85546875" style="3" bestFit="1" customWidth="1"/>
    <col min="12" max="12" width="16.28515625" style="3" bestFit="1" customWidth="1"/>
    <col min="13" max="13" width="9.28515625" style="3" bestFit="1" customWidth="1"/>
    <col min="14" max="14" width="12.28515625" style="38" customWidth="1"/>
    <col min="15" max="15" width="11" style="3" bestFit="1" customWidth="1"/>
    <col min="16" max="16" width="15.28515625" style="38" bestFit="1" customWidth="1"/>
    <col min="17" max="17" width="9" style="3"/>
    <col min="18" max="18" width="11.5703125" style="3" bestFit="1" customWidth="1"/>
    <col min="19" max="19" width="16.85546875" style="3" bestFit="1" customWidth="1"/>
    <col min="20" max="20" width="22.28515625" style="3" bestFit="1" customWidth="1"/>
    <col min="21" max="21" width="12" style="3" bestFit="1" customWidth="1"/>
    <col min="22" max="22" width="11.5703125" style="38" bestFit="1" customWidth="1"/>
    <col min="23" max="23" width="11.85546875" style="3" bestFit="1" customWidth="1"/>
    <col min="24" max="24" width="16.5703125" style="38" bestFit="1" customWidth="1"/>
    <col min="25" max="25" width="11.28515625" style="3" customWidth="1"/>
    <col min="26" max="26" width="19.5703125" style="3" customWidth="1"/>
    <col min="27" max="27" width="9.5703125" style="3" bestFit="1" customWidth="1"/>
    <col min="28" max="28" width="13.85546875" style="3" bestFit="1" customWidth="1"/>
    <col min="29" max="29" width="16" style="3" bestFit="1" customWidth="1"/>
    <col min="30" max="16384" width="9" style="3"/>
  </cols>
  <sheetData>
    <row r="1" spans="1:29" ht="18.75" x14ac:dyDescent="0.2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5" thickBot="1" x14ac:dyDescent="0.3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5.75" thickBot="1" x14ac:dyDescent="0.3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2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SUMIFS($W$4:$W$10262,$R$4:$R$10262,"&gt;="&amp;AA4,$R$4:$R$10262,"&lt;="&amp;EOMONTH(AA4,0))+$U$4</f>
        <v>1318.7999999999993</v>
      </c>
      <c r="AC4" s="52">
        <f>SUM($AB$4:AB4)</f>
        <v>1318.7999999999993</v>
      </c>
    </row>
    <row r="5" spans="1:29" x14ac:dyDescent="0.2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SUMIFS($W$4:$W$10512,$R$4:$R$10512,"&gt;="&amp;AA5,$R$4:$R$10512,"&lt;="&amp;EOMONTH(AA5,0))</f>
        <v>-1815.3799999999974</v>
      </c>
      <c r="AC5" s="52">
        <f>SUM($AB$4:AB5)</f>
        <v>-496.57999999999811</v>
      </c>
    </row>
    <row r="6" spans="1:29" x14ac:dyDescent="0.2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SUMIFS($W$4:$W$10512,$R$4:$R$10512,"&gt;="&amp;AA6,$R$4:$R$10512,"&lt;="&amp;EOMONTH(AA6,0))</f>
        <v>-1159.75</v>
      </c>
      <c r="AC6" s="52">
        <f>SUM($AB$4:AB6)</f>
        <v>-1656.3299999999981</v>
      </c>
    </row>
    <row r="7" spans="1:29" x14ac:dyDescent="0.2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SUMIFS($W$4:$W$10512,$R$4:$R$10512,"&gt;="&amp;AA7,$R$4:$R$10512,"&lt;="&amp;EOMONTH(AA7,0))</f>
        <v>5187.6900000000023</v>
      </c>
      <c r="AC7" s="52">
        <f>SUM($AB$4:AB7)</f>
        <v>3531.3600000000042</v>
      </c>
    </row>
    <row r="8" spans="1:29" x14ac:dyDescent="0.2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SUMIFS($W$4:$W$10512,$R$4:$R$10512,"&gt;="&amp;AA8,$R$4:$R$10512,"&lt;="&amp;EOMONTH(AA8,0))</f>
        <v>2214.8999999999942</v>
      </c>
      <c r="AC8" s="52">
        <f>SUM($AB$4:AB8)</f>
        <v>5746.2599999999984</v>
      </c>
    </row>
    <row r="9" spans="1:29" x14ac:dyDescent="0.2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SUMIFS($W$4:$W$10512,$R$4:$R$10512,"&gt;="&amp;AA9,$R$4:$R$10512,"&lt;="&amp;EOMONTH(AA9,0))</f>
        <v>2243.9700000000012</v>
      </c>
      <c r="AC9" s="52">
        <f>SUM($AB$4:AB9)</f>
        <v>7990.23</v>
      </c>
    </row>
    <row r="10" spans="1:29" x14ac:dyDescent="0.2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SUMIFS($W$4:$W$10512,$R$4:$R$10512,"&gt;="&amp;AA10,$R$4:$R$10512,"&lt;="&amp;EOMONTH(AA10,0))</f>
        <v>2982.6600000000035</v>
      </c>
      <c r="AC10" s="52">
        <f>SUM($AB$4:AB10)</f>
        <v>10972.890000000003</v>
      </c>
    </row>
    <row r="11" spans="1:29" x14ac:dyDescent="0.2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SUMIFS($W$4:$W$10512,$R$4:$R$10512,"&gt;="&amp;AA11,$R$4:$R$10512,"&lt;="&amp;EOMONTH(AA11,0))</f>
        <v>4508.9599999999991</v>
      </c>
      <c r="AC11" s="52">
        <f>SUM($AB$4:AB11)</f>
        <v>15481.850000000002</v>
      </c>
    </row>
    <row r="12" spans="1:29" x14ac:dyDescent="0.2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SUMIFS($W$4:$W$10512,$R$4:$R$10512,"&gt;="&amp;AA12,$R$4:$R$10512,"&lt;="&amp;EOMONTH(AA12,0))</f>
        <v>-2278.4500000000044</v>
      </c>
      <c r="AC12" s="52">
        <f>SUM($AB$4:AB12)</f>
        <v>13203.399999999998</v>
      </c>
    </row>
    <row r="13" spans="1:29" x14ac:dyDescent="0.2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SUMIFS($W$4:$W$10512,$R$4:$R$10512,"&gt;="&amp;AA13,$R$4:$R$10512,"&lt;="&amp;EOMONTH(AA13,0))</f>
        <v>-1968.1900000000023</v>
      </c>
      <c r="AC13" s="52">
        <f>SUM($AB$4:AB13)</f>
        <v>11235.209999999995</v>
      </c>
    </row>
    <row r="14" spans="1:29" x14ac:dyDescent="0.2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SUMIFS($W$4:$W$10512,$R$4:$R$10512,"&gt;="&amp;AA14,$R$4:$R$10512,"&lt;="&amp;EOMONTH(AA14,0))</f>
        <v>4813.7100000000064</v>
      </c>
      <c r="AC14" s="52">
        <f>SUM($AB$4:AB14)</f>
        <v>16048.920000000002</v>
      </c>
    </row>
    <row r="15" spans="1:29" x14ac:dyDescent="0.2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SUMIFS($W$4:$W$10512,$R$4:$R$10512,"&gt;="&amp;AA15,$R$4:$R$10512,"&lt;="&amp;EOMONTH(AA15,0))</f>
        <v>1903.5</v>
      </c>
      <c r="AC15" s="52">
        <f>SUM($AB$4:AB15)</f>
        <v>17952.420000000002</v>
      </c>
    </row>
    <row r="16" spans="1:29" x14ac:dyDescent="0.2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SUMIFS($W$4:$W$10512,$R$4:$R$10512,"&gt;="&amp;AA16,$R$4:$R$10512,"&lt;="&amp;EOMONTH(AA16,0))</f>
        <v>495.47999999999593</v>
      </c>
      <c r="AC16" s="52">
        <f>SUM($AB$4:AB16)</f>
        <v>18447.899999999998</v>
      </c>
    </row>
    <row r="17" spans="1:29" x14ac:dyDescent="0.2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SUMIFS($W$4:$W$10512,$R$4:$R$10512,"&gt;="&amp;AA17,$R$4:$R$10512,"&lt;="&amp;EOMONTH(AA17,0))</f>
        <v>-457.75999999999476</v>
      </c>
      <c r="AC17" s="52">
        <f>SUM($AB$4:AB17)</f>
        <v>17990.140000000003</v>
      </c>
    </row>
    <row r="18" spans="1:29" x14ac:dyDescent="0.2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SUMIFS($W$4:$W$10512,$R$4:$R$10512,"&gt;="&amp;AA18,$R$4:$R$10512,"&lt;="&amp;EOMONTH(AA18,0))</f>
        <v>116.07999999998719</v>
      </c>
      <c r="AC18" s="52">
        <f>SUM($AB$4:AB18)</f>
        <v>18106.21999999999</v>
      </c>
    </row>
    <row r="19" spans="1:29" x14ac:dyDescent="0.2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SUMIFS($W$4:$W$10512,$R$4:$R$10512,"&gt;="&amp;AA19,$R$4:$R$10512,"&lt;="&amp;EOMONTH(AA19,0))</f>
        <v>2518.9100000000035</v>
      </c>
      <c r="AC19" s="52">
        <f>SUM($AB$4:AB19)</f>
        <v>20625.129999999994</v>
      </c>
    </row>
    <row r="20" spans="1:29" x14ac:dyDescent="0.2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SUMIFS($W$4:$W$10512,$R$4:$R$10512,"&gt;="&amp;AA20,$R$4:$R$10512,"&lt;="&amp;EOMONTH(AA20,0))</f>
        <v>-2253.1399999999849</v>
      </c>
      <c r="AC20" s="52">
        <f>SUM($AB$4:AB20)</f>
        <v>18371.990000000009</v>
      </c>
    </row>
    <row r="21" spans="1:29" x14ac:dyDescent="0.2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SUMIFS($W$4:$W$10512,$R$4:$R$10512,"&gt;="&amp;AA21,$R$4:$R$10512,"&lt;="&amp;EOMONTH(AA21,0))</f>
        <v>6945.2099999999919</v>
      </c>
      <c r="AC21" s="52">
        <f>SUM($AB$4:AB21)</f>
        <v>25317.200000000001</v>
      </c>
    </row>
    <row r="22" spans="1:29" x14ac:dyDescent="0.2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SUMIFS($W$4:$W$10512,$R$4:$R$10512,"&gt;="&amp;AA22,$R$4:$R$10512,"&lt;="&amp;EOMONTH(AA22,0))</f>
        <v>2836.2300000000105</v>
      </c>
      <c r="AC22" s="52">
        <f>SUM($AB$4:AB22)</f>
        <v>28153.430000000011</v>
      </c>
    </row>
    <row r="23" spans="1:29" x14ac:dyDescent="0.2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SUMIFS($W$4:$W$10512,$R$4:$R$10512,"&gt;="&amp;AA23,$R$4:$R$10512,"&lt;="&amp;EOMONTH(AA23,0))</f>
        <v>4696.6299999999901</v>
      </c>
      <c r="AC23" s="52">
        <f>SUM($AB$4:AB23)</f>
        <v>32850.06</v>
      </c>
    </row>
    <row r="24" spans="1:29" x14ac:dyDescent="0.2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SUMIFS($W$4:$W$10512,$R$4:$R$10512,"&gt;="&amp;AA24,$R$4:$R$10512,"&lt;="&amp;EOMONTH(AA24,0))</f>
        <v>-5018.0299999999988</v>
      </c>
      <c r="AC24" s="52">
        <f>SUM($AB$4:AB24)</f>
        <v>27832.03</v>
      </c>
    </row>
    <row r="25" spans="1:29" x14ac:dyDescent="0.2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SUMIFS($W$4:$W$10512,$R$4:$R$10512,"&gt;="&amp;AA25,$R$4:$R$10512,"&lt;="&amp;EOMONTH(AA25,0))</f>
        <v>4818.9599999999919</v>
      </c>
      <c r="AC25" s="52">
        <f>SUM($AB$4:AB25)</f>
        <v>32650.989999999991</v>
      </c>
    </row>
    <row r="26" spans="1:29" x14ac:dyDescent="0.2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SUMIFS($W$4:$W$10512,$R$4:$R$10512,"&gt;="&amp;AA26,$R$4:$R$10512,"&lt;="&amp;EOMONTH(AA26,0))</f>
        <v>4816.5500000000029</v>
      </c>
      <c r="AC26" s="52">
        <f>SUM($AB$4:AB26)</f>
        <v>37467.539999999994</v>
      </c>
    </row>
    <row r="27" spans="1:29" x14ac:dyDescent="0.2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SUMIFS($W$4:$W$10512,$R$4:$R$10512,"&gt;="&amp;AA27,$R$4:$R$10512,"&lt;="&amp;EOMONTH(AA27,0))</f>
        <v>117.64999999999418</v>
      </c>
      <c r="AC27" s="52">
        <f>SUM($AB$4:AB27)</f>
        <v>37585.189999999988</v>
      </c>
    </row>
    <row r="28" spans="1:29" x14ac:dyDescent="0.2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SUMIFS($W$4:$W$10512,$R$4:$R$10512,"&gt;="&amp;AA28,$R$4:$R$10512,"&lt;="&amp;EOMONTH(AA28,0))</f>
        <v>-8194.9199999999983</v>
      </c>
      <c r="AC28" s="52">
        <f>SUM($AB$4:AB28)</f>
        <v>29390.26999999999</v>
      </c>
    </row>
    <row r="29" spans="1:29" x14ac:dyDescent="0.2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SUMIFS($W$4:$W$10512,$R$4:$R$10512,"&gt;="&amp;AA29,$R$4:$R$10512,"&lt;="&amp;EOMONTH(AA29,0))</f>
        <v>-4598.9499999999971</v>
      </c>
      <c r="AC29" s="52">
        <f>SUM($AB$4:AB29)</f>
        <v>24791.319999999992</v>
      </c>
    </row>
    <row r="30" spans="1:29" x14ac:dyDescent="0.2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SUMIFS($W$4:$W$10512,$R$4:$R$10512,"&gt;="&amp;AA30,$R$4:$R$10512,"&lt;="&amp;EOMONTH(AA30,0))</f>
        <v>2603.2399999999907</v>
      </c>
      <c r="AC30" s="52">
        <f>SUM($AB$4:AB30)</f>
        <v>27394.559999999983</v>
      </c>
    </row>
    <row r="31" spans="1:29" x14ac:dyDescent="0.2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SUMIFS($W$4:$W$10512,$R$4:$R$10512,"&gt;="&amp;AA31,$R$4:$R$10512,"&lt;="&amp;EOMONTH(AA31,0))</f>
        <v>-10492.469999999987</v>
      </c>
      <c r="AC31" s="52">
        <f>SUM($AB$4:AB31)</f>
        <v>16902.089999999997</v>
      </c>
    </row>
    <row r="32" spans="1:29" x14ac:dyDescent="0.2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SUMIFS($W$4:$W$10512,$R$4:$R$10512,"&gt;="&amp;AA32,$R$4:$R$10512,"&lt;="&amp;EOMONTH(AA32,0))</f>
        <v>-2675.4199999999983</v>
      </c>
      <c r="AC32" s="52">
        <f>SUM($AB$4:AB32)</f>
        <v>14226.669999999998</v>
      </c>
    </row>
    <row r="33" spans="1:29" x14ac:dyDescent="0.2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SUMIFS($W$4:$W$10512,$R$4:$R$10512,"&gt;="&amp;AA33,$R$4:$R$10512,"&lt;="&amp;EOMONTH(AA33,0))</f>
        <v>-5906.3699999999953</v>
      </c>
      <c r="AC33" s="52">
        <f>SUM($AB$4:AB33)</f>
        <v>8320.3000000000029</v>
      </c>
    </row>
    <row r="34" spans="1:29" x14ac:dyDescent="0.2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SUMIFS($W$4:$W$10512,$R$4:$R$10512,"&gt;="&amp;AA34,$R$4:$R$10512,"&lt;="&amp;EOMONTH(AA34,0))</f>
        <v>4102.0299999999988</v>
      </c>
      <c r="AC34" s="52">
        <f>SUM($AB$4:AB34)</f>
        <v>12422.330000000002</v>
      </c>
    </row>
    <row r="35" spans="1:29" x14ac:dyDescent="0.2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SUMIFS($W$4:$W$10512,$R$4:$R$10512,"&gt;="&amp;AA35,$R$4:$R$10512,"&lt;="&amp;EOMONTH(AA35,0))</f>
        <v>-2514.8800000000047</v>
      </c>
      <c r="AC35" s="52">
        <f>SUM($AB$4:AB35)</f>
        <v>9907.4499999999971</v>
      </c>
    </row>
    <row r="36" spans="1:29" x14ac:dyDescent="0.2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SUMIFS($W$4:$W$10512,$R$4:$R$10512,"&gt;="&amp;AA36,$R$4:$R$10512,"&lt;="&amp;EOMONTH(AA36,0))</f>
        <v>-3364.6600000000035</v>
      </c>
      <c r="AC36" s="52">
        <f>SUM($AB$4:AB36)</f>
        <v>6542.7899999999936</v>
      </c>
    </row>
    <row r="37" spans="1:29" x14ac:dyDescent="0.2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SUMIFS($W$4:$W$10512,$R$4:$R$10512,"&gt;="&amp;AA37,$R$4:$R$10512,"&lt;="&amp;EOMONTH(AA37,0))</f>
        <v>2773.0599999999977</v>
      </c>
      <c r="AC37" s="52">
        <f>SUM($AB$4:AB37)</f>
        <v>9315.8499999999913</v>
      </c>
    </row>
    <row r="38" spans="1:29" x14ac:dyDescent="0.2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SUMIFS($W$4:$W$10512,$R$4:$R$10512,"&gt;="&amp;AA38,$R$4:$R$10512,"&lt;="&amp;EOMONTH(AA38,0))</f>
        <v>3489.0500000000029</v>
      </c>
      <c r="AC38" s="52">
        <f>SUM($AB$4:AB38)</f>
        <v>12804.899999999994</v>
      </c>
    </row>
    <row r="39" spans="1:29" x14ac:dyDescent="0.2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SUMIFS($W$4:$W$10512,$R$4:$R$10512,"&gt;="&amp;AA39,$R$4:$R$10512,"&lt;="&amp;EOMONTH(AA39,0))</f>
        <v>-3215.0200000000041</v>
      </c>
      <c r="AC39" s="52">
        <f>SUM($AB$4:AB39)</f>
        <v>9589.8799999999901</v>
      </c>
    </row>
    <row r="40" spans="1:29" x14ac:dyDescent="0.2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SUMIFS($W$4:$W$10512,$R$4:$R$10512,"&gt;="&amp;AA40,$R$4:$R$10512,"&lt;="&amp;EOMONTH(AA40,0))</f>
        <v>4334.2400000000052</v>
      </c>
      <c r="AC40" s="52">
        <f>SUM($AB$4:AB40)</f>
        <v>13924.119999999995</v>
      </c>
    </row>
    <row r="41" spans="1:29" x14ac:dyDescent="0.2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SUMIFS($W$4:$W$10512,$R$4:$R$10512,"&gt;="&amp;AA41,$R$4:$R$10512,"&lt;="&amp;EOMONTH(AA41,0))</f>
        <v>-1113.0699999999924</v>
      </c>
      <c r="AC41" s="52">
        <f>SUM($AB$4:AB41)</f>
        <v>12811.050000000003</v>
      </c>
    </row>
    <row r="42" spans="1:29" x14ac:dyDescent="0.2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SUMIFS($W$4:$W$10512,$R$4:$R$10512,"&gt;="&amp;AA42,$R$4:$R$10512,"&lt;="&amp;EOMONTH(AA42,0))</f>
        <v>-373.70000000001164</v>
      </c>
      <c r="AC42" s="52">
        <f>SUM($AB$4:AB42)</f>
        <v>12437.349999999991</v>
      </c>
    </row>
    <row r="43" spans="1:29" x14ac:dyDescent="0.2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SUMIFS($W$4:$W$10512,$R$4:$R$10512,"&gt;="&amp;AA43,$R$4:$R$10512,"&lt;="&amp;EOMONTH(AA43,0))</f>
        <v>1758.140000000014</v>
      </c>
      <c r="AC43" s="52">
        <f>SUM($AB$4:AB43)</f>
        <v>14195.490000000005</v>
      </c>
    </row>
    <row r="44" spans="1:29" x14ac:dyDescent="0.2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SUMIFS($W$4:$W$10512,$R$4:$R$10512,"&gt;="&amp;AA44,$R$4:$R$10512,"&lt;="&amp;EOMONTH(AA44,0))</f>
        <v>-3064.9800000000105</v>
      </c>
      <c r="AC44" s="52">
        <f>SUM($AB$4:AB44)</f>
        <v>11130.509999999995</v>
      </c>
    </row>
    <row r="45" spans="1:29" x14ac:dyDescent="0.2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SUMIFS($W$4:$W$10512,$R$4:$R$10512,"&gt;="&amp;AA45,$R$4:$R$10512,"&lt;="&amp;EOMONTH(AA45,0))</f>
        <v>3301.8000000000029</v>
      </c>
      <c r="AC45" s="52">
        <f>SUM($AB$4:AB45)</f>
        <v>14432.309999999998</v>
      </c>
    </row>
    <row r="46" spans="1:29" x14ac:dyDescent="0.2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2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2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2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2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2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2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2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2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2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2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2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2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2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2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2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2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2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2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2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2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2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2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2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2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2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2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2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2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2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2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2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2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2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2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2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2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2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2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2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2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2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2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2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2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2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2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2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2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2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2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2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2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2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2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2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2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2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2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2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2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2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2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2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2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2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2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2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2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2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2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2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2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2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2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2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2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2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2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2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2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2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2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2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2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2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2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2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2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2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2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2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2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2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2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2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2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2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2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2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2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2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2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2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2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2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2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2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2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2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2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2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2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2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2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2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2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2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2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2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2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2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2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2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2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2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2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2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2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2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2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2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2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2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2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2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2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2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2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2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2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2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2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2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2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2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2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2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2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2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2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2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2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2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2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2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2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2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2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2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2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2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2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2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2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2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2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2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2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2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2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2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2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2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2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2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2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2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2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2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2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2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2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2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2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2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2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2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2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2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2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2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2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2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2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2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2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2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2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2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2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2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2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2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2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2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2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2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2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2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2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2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2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2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2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2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2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2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2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2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2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2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2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2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2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2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2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2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2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2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2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2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2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2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2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2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2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2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2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2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2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2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2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2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2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2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2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2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2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2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2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2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2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2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2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2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2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2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2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2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2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2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2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2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2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2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2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2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2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2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2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2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2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2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2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2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2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2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2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2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2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2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2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2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2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2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2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2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2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2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2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2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2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2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2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2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2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2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2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2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2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2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2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2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2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2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2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2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2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2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2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2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2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2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2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2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2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2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2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2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2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2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2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2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2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2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2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2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2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2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2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2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2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2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2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2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2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2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2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2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2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2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2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2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2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2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2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2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2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2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2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2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2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2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2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2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2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2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2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2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2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2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2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2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2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2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2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2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2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2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2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2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2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2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2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2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2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2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2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2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2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2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2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2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2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2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2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2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2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2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2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2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2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2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2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2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2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2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2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2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2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2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2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0.44492082871162064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2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2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2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2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2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2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2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2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2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2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2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2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2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2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2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2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2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2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2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2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2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2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2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2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2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2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2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2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2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2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2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2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2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2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2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2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2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2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2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2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2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2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2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2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2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2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2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2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2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2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2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2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2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2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2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2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2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2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2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2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2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2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2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2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2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2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2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2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2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2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2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2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2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2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2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2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2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2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2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2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2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2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2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2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2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2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2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2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2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2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2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2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2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2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2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2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2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2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2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2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2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2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2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2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2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2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2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2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2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2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2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2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2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2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2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2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2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2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2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2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2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2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2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2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2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2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2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2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2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2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2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2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2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2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2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2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2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2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2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2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2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2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2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2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2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2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2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2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2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2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2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2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2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2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2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2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2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2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2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2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2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2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2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2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2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2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2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2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2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2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2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2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2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2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2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2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2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2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2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2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2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2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2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2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2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2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2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2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2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2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2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2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2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2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2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2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2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2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2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2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2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2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2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2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2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2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2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2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2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2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2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2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2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2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2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2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2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2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2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2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2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2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2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2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2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2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2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2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2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2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2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2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2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2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2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2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2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2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2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2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2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2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2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2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2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2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2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2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2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2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2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2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2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2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2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2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2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2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2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2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2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2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2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2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2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2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2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2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2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2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2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2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2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2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2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2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2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2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2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2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2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2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2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2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2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2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2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2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2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2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2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2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2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2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2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2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2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2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2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2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2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2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2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2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2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2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2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2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2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2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2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2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2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2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2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2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2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2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2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2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2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2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2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2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2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2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2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2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2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2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2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2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2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2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2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2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2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2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2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2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2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2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2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2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2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2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2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2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2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2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2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2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2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2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2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2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2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2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2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2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2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2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2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2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2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2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2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2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2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2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2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2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2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2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2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2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2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2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2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2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2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2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2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2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2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2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2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2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2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2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2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2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2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2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2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2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2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2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2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2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2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2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2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2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2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2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2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2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2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2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2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2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7">K860-L860</f>
        <v>1652.5</v>
      </c>
      <c r="N860" s="38">
        <f t="shared" ref="N860" si="2198">K860/L860-1</f>
        <v>5.3739837398373957E-2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83200.739999999991</v>
      </c>
      <c r="U860" s="3">
        <f t="shared" si="2189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2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6">K861-L861</f>
        <v>1652.5</v>
      </c>
      <c r="N861" s="38">
        <f t="shared" ref="N861" si="2207">K861/L861-1</f>
        <v>5.3739837398373957E-2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83200.739999999991</v>
      </c>
      <c r="U861" s="3">
        <f t="shared" ref="U861:U864" si="2210">E861+M861</f>
        <v>13342.279999999999</v>
      </c>
      <c r="V861" s="38">
        <f t="shared" ref="V861:V864" si="2211">S861/T861-1</f>
        <v>0.16036251600646811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2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30750</v>
      </c>
      <c r="M862" s="43">
        <f t="shared" ref="M862:M864" si="2214">K862-L862</f>
        <v>1652.5</v>
      </c>
      <c r="N862" s="38">
        <f t="shared" ref="N862:N864" si="2215">K862/L862-1</f>
        <v>5.3739837398373957E-2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83200.739999999991</v>
      </c>
      <c r="U862" s="3">
        <f t="shared" si="2210"/>
        <v>13342.279999999999</v>
      </c>
      <c r="V862" s="38">
        <f t="shared" si="2211"/>
        <v>0.16036251600646811</v>
      </c>
      <c r="W862" s="3">
        <f t="shared" si="2212"/>
        <v>0</v>
      </c>
      <c r="X862" s="38">
        <f t="shared" si="2213"/>
        <v>0</v>
      </c>
    </row>
    <row r="863" spans="1:24" x14ac:dyDescent="0.2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30750</v>
      </c>
      <c r="M863" s="43">
        <f t="shared" si="2214"/>
        <v>1652.5</v>
      </c>
      <c r="N863" s="38">
        <f t="shared" si="2215"/>
        <v>5.3739837398373957E-2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83200.739999999991</v>
      </c>
      <c r="U863" s="3">
        <f t="shared" si="2210"/>
        <v>13342.279999999999</v>
      </c>
      <c r="V863" s="38">
        <f t="shared" si="2211"/>
        <v>0.16036251600646811</v>
      </c>
      <c r="W863" s="3">
        <f t="shared" si="2212"/>
        <v>0</v>
      </c>
      <c r="X863" s="38">
        <f t="shared" si="2213"/>
        <v>0</v>
      </c>
    </row>
    <row r="864" spans="1:24" x14ac:dyDescent="0.2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30750</v>
      </c>
      <c r="M864" s="43">
        <f t="shared" si="2214"/>
        <v>1652.5</v>
      </c>
      <c r="N864" s="38">
        <f t="shared" si="2215"/>
        <v>5.3739837398373957E-2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83200.739999999991</v>
      </c>
      <c r="U864" s="3">
        <f t="shared" si="2210"/>
        <v>13342.279999999999</v>
      </c>
      <c r="V864" s="38">
        <f t="shared" si="2211"/>
        <v>0.16036251600646811</v>
      </c>
      <c r="W864" s="3">
        <f t="shared" si="2212"/>
        <v>0</v>
      </c>
      <c r="X864" s="38">
        <f t="shared" si="2213"/>
        <v>0</v>
      </c>
    </row>
    <row r="865" spans="1:24" x14ac:dyDescent="0.2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2">K865-L865</f>
        <v>1373.8899999999994</v>
      </c>
      <c r="N865" s="38">
        <f t="shared" ref="N865" si="2223">K865/L865-1</f>
        <v>4.4679349593495843E-2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83200.739999999991</v>
      </c>
      <c r="U865" s="3">
        <f t="shared" ref="U865:U866" si="2227">E865+M865</f>
        <v>12512.150000000001</v>
      </c>
      <c r="V865" s="38">
        <f t="shared" ref="V865" si="2228">S865/T865-1</f>
        <v>0.15038508070961876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2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2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83350.739999999991</v>
      </c>
      <c r="U866" s="3">
        <f t="shared" si="2227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2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39">K867-L867</f>
        <v>1451.2200000000012</v>
      </c>
      <c r="N867" s="38">
        <f t="shared" ref="N867" si="2240">K867/L867-1</f>
        <v>4.6965048543689436E-2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83350.739999999991</v>
      </c>
      <c r="U867" s="3">
        <f t="shared" ref="U867" si="2244">E867+M867</f>
        <v>12742.090000000004</v>
      </c>
      <c r="V867" s="38">
        <f t="shared" ref="V867" si="2245">S867/T867-1</f>
        <v>0.15287314785687589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2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2">K868-L868</f>
        <v>1451.2200000000012</v>
      </c>
      <c r="N868" s="38">
        <f t="shared" ref="N868" si="2253">K868/L868-1</f>
        <v>4.6965048543689436E-2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83350.739999999991</v>
      </c>
      <c r="U868" s="3">
        <f t="shared" ref="U868:U869" si="2258">E868+M868</f>
        <v>12742.090000000004</v>
      </c>
      <c r="V868" s="38">
        <f t="shared" ref="V868" si="2259">S868/T868-1</f>
        <v>0.15287314785687589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2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2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83500.739999999991</v>
      </c>
      <c r="U869" s="3">
        <f t="shared" si="2258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2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0">K870-L870</f>
        <v>946.40999999999985</v>
      </c>
      <c r="N870" s="38">
        <f t="shared" ref="N870" si="2271">K870/L870-1</f>
        <v>3.0480193236714914E-2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83500.739999999991</v>
      </c>
      <c r="U870" s="3">
        <f t="shared" ref="U870" si="2275">E870+M870</f>
        <v>11242.66</v>
      </c>
      <c r="V870" s="38">
        <f t="shared" ref="V870" si="2276">S870/T870-1</f>
        <v>0.13464144150099755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2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3">K871-L871</f>
        <v>867.68999999999869</v>
      </c>
      <c r="N871" s="38">
        <f t="shared" ref="N871" si="2284">K871/L871-1</f>
        <v>2.7944927536231789E-2</v>
      </c>
      <c r="O871" s="43">
        <f t="shared" ref="O871" si="2285">K871-K870</f>
        <v>-78.720000000001164</v>
      </c>
      <c r="P871" s="38">
        <f t="shared" ref="P871" si="2286">K871/K870-1</f>
        <v>-2.4602760122151013E-3</v>
      </c>
      <c r="R871" s="37">
        <v>45070</v>
      </c>
      <c r="S871" s="3">
        <f t="shared" si="2256"/>
        <v>94510.31</v>
      </c>
      <c r="T871" s="43">
        <f t="shared" ref="T871" si="2287">D871+L871</f>
        <v>83500.739999999991</v>
      </c>
      <c r="U871" s="3">
        <f t="shared" ref="U871" si="2288">E871+M871</f>
        <v>11009.570000000003</v>
      </c>
      <c r="V871" s="38">
        <f t="shared" ref="V871" si="2289">S871/T871-1</f>
        <v>0.13184996923380576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2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6">K872-L872</f>
        <v>1024.369999999999</v>
      </c>
      <c r="N872" s="38">
        <f t="shared" ref="N872" si="2297">K872/L872-1</f>
        <v>3.2990982286634329E-2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83500.739999999991</v>
      </c>
      <c r="U872" s="3">
        <f t="shared" ref="U872" si="2301">E872+M872</f>
        <v>11311.579999999998</v>
      </c>
      <c r="V872" s="38">
        <f t="shared" ref="V872" si="2302">S872/T872-1</f>
        <v>0.13546682340779248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2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09">K873-L873</f>
        <v>1024.369999999999</v>
      </c>
      <c r="N873" s="88">
        <f t="shared" ref="N873" si="2310">K873/L873-1</f>
        <v>3.2990982286634329E-2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97" si="2313">B873+K873</f>
        <v>94812.319999999992</v>
      </c>
      <c r="T873" s="91">
        <f t="shared" ref="T873:T874" si="2314">D873+L873</f>
        <v>83500.739999999991</v>
      </c>
      <c r="U873" s="87">
        <f t="shared" ref="U873:U875" si="2315">E873+M873</f>
        <v>11311.579999999998</v>
      </c>
      <c r="V873" s="88">
        <f t="shared" ref="V873:V874" si="2316">S873/T873-1</f>
        <v>0.13546682340779248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2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3">K874-L874</f>
        <v>1024.369999999999</v>
      </c>
      <c r="N874" s="38">
        <f t="shared" ref="N874" si="2324">K874/L874-1</f>
        <v>3.2990982286634329E-2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83500.739999999991</v>
      </c>
      <c r="U874" s="3">
        <f t="shared" si="2315"/>
        <v>11311.579999999998</v>
      </c>
      <c r="V874" s="38">
        <f t="shared" si="2316"/>
        <v>0.13546682340779248</v>
      </c>
      <c r="W874" s="3">
        <f t="shared" si="2317"/>
        <v>0</v>
      </c>
      <c r="X874" s="38">
        <f t="shared" si="2318"/>
        <v>0</v>
      </c>
    </row>
    <row r="875" spans="1:24" x14ac:dyDescent="0.2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7">B875-D875</f>
        <v>9881.5800000000017</v>
      </c>
      <c r="F875" s="38">
        <f t="shared" ref="F875" si="2328">B875/D875-1</f>
        <v>0.18839734196314484</v>
      </c>
      <c r="G875" s="41">
        <f t="shared" ref="G875" si="2329">B875-B874</f>
        <v>-405.62999999999738</v>
      </c>
      <c r="H875" s="38">
        <f t="shared" ref="H875" si="2330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3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3"/>
        <v>94376.42</v>
      </c>
      <c r="T875" s="50">
        <f>T874+150</f>
        <v>83650.739999999991</v>
      </c>
      <c r="U875" s="3">
        <f t="shared" si="2315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2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7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1">K876-L876</f>
        <v>950.41999999999825</v>
      </c>
      <c r="N876" s="38">
        <f t="shared" ref="N876" si="2332">K876/L876-1</f>
        <v>3.0462179487179331E-2</v>
      </c>
      <c r="O876" s="43">
        <f t="shared" ref="O876" si="2333">K876-K875</f>
        <v>106.31999999999971</v>
      </c>
      <c r="P876" s="38">
        <f t="shared" ref="P876" si="2334">K876/K875-1</f>
        <v>3.3179274811900861E-3</v>
      </c>
      <c r="R876" s="37">
        <v>45077</v>
      </c>
      <c r="S876" s="3">
        <f t="shared" si="2313"/>
        <v>94781.25</v>
      </c>
      <c r="T876" s="43">
        <f t="shared" ref="T876" si="2335">D876+L876</f>
        <v>83900.739999999991</v>
      </c>
      <c r="U876" s="3">
        <f t="shared" ref="U876" si="2336">E876+M876</f>
        <v>10880.510000000002</v>
      </c>
      <c r="V876" s="38">
        <f t="shared" ref="V876" si="2337">S876/T876-1</f>
        <v>0.12968312317626762</v>
      </c>
      <c r="W876" s="3">
        <f t="shared" ref="W876" si="2338">S876-S875</f>
        <v>404.83000000000175</v>
      </c>
      <c r="X876" s="38">
        <f t="shared" ref="X876" si="2339">(S876)/S875-1</f>
        <v>4.2895248622485393E-3</v>
      </c>
    </row>
    <row r="877" spans="1:24" x14ac:dyDescent="0.2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0">B877-D877</f>
        <v>10853.130000000005</v>
      </c>
      <c r="F877" s="38">
        <f t="shared" ref="F877" si="2341">B877/D877-1</f>
        <v>0.2059388539895266</v>
      </c>
      <c r="G877" s="41">
        <f t="shared" ref="G877" si="2342">B877-B876</f>
        <v>923.04000000000087</v>
      </c>
      <c r="H877" s="38">
        <f t="shared" ref="H877" si="2343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4">K877-L877</f>
        <v>1186.3499999999985</v>
      </c>
      <c r="N877" s="38">
        <f t="shared" ref="N877" si="2345">K877/L877-1</f>
        <v>3.8024038461538456E-2</v>
      </c>
      <c r="O877" s="43">
        <f t="shared" ref="O877" si="2346">K877-K876</f>
        <v>235.93000000000029</v>
      </c>
      <c r="P877" s="38">
        <f t="shared" ref="P877" si="2347">K877/K876-1</f>
        <v>7.3383178197983234E-3</v>
      </c>
      <c r="R877" s="37">
        <v>45078</v>
      </c>
      <c r="S877" s="3">
        <f t="shared" si="2313"/>
        <v>95940.22</v>
      </c>
      <c r="T877" s="43">
        <f t="shared" ref="T877" si="2348">D877+L877</f>
        <v>83900.739999999991</v>
      </c>
      <c r="U877" s="3">
        <f t="shared" ref="U877" si="2349">E877+M877</f>
        <v>12039.480000000003</v>
      </c>
      <c r="V877" s="38">
        <f t="shared" ref="V877" si="2350">S877/T877-1</f>
        <v>0.14349670813392135</v>
      </c>
      <c r="W877" s="3">
        <f t="shared" ref="W877" si="2351">S877-S876</f>
        <v>1158.9700000000012</v>
      </c>
      <c r="X877" s="38">
        <f t="shared" ref="X877" si="2352">(S877)/S876-1</f>
        <v>1.2227840422024405E-2</v>
      </c>
    </row>
    <row r="878" spans="1:24" x14ac:dyDescent="0.2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3">B878-D878</f>
        <v>10760.020000000004</v>
      </c>
      <c r="F878" s="38">
        <f t="shared" ref="F878" si="2354">B878/D878-1</f>
        <v>0.20417208562915823</v>
      </c>
      <c r="G878" s="41">
        <f t="shared" ref="G878" si="2355">B878-B877</f>
        <v>-93.110000000000582</v>
      </c>
      <c r="H878" s="38">
        <f t="shared" ref="H878" si="2356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7">K878-L878</f>
        <v>1088.0900000000001</v>
      </c>
      <c r="N878" s="38">
        <f t="shared" ref="N878" si="2358">K878/L878-1</f>
        <v>3.4874679487179483E-2</v>
      </c>
      <c r="O878" s="43">
        <f t="shared" ref="O878" si="2359">K878-K877</f>
        <v>-98.259999999998399</v>
      </c>
      <c r="P878" s="38">
        <f t="shared" ref="P878" si="2360">K878/K877-1</f>
        <v>-3.0339942599273417E-3</v>
      </c>
      <c r="R878" s="37">
        <v>45079</v>
      </c>
      <c r="S878" s="3">
        <f t="shared" si="2313"/>
        <v>95748.85</v>
      </c>
      <c r="T878" s="43">
        <f t="shared" ref="T878:T879" si="2361">D878+L878</f>
        <v>83900.739999999991</v>
      </c>
      <c r="U878" s="3">
        <f t="shared" ref="U878:U879" si="2362">E878+M878</f>
        <v>11848.110000000004</v>
      </c>
      <c r="V878" s="38">
        <f t="shared" ref="V878:V879" si="2363">S878/T878-1</f>
        <v>0.14121579857340971</v>
      </c>
      <c r="W878" s="3">
        <f t="shared" ref="W878:W879" si="2364">S878-S877</f>
        <v>-191.36999999999534</v>
      </c>
      <c r="X878" s="38">
        <f t="shared" ref="X878:X879" si="2365">(S878)/S877-1</f>
        <v>-1.9946796036114378E-3</v>
      </c>
    </row>
    <row r="879" spans="1:24" x14ac:dyDescent="0.2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6">B879-D879</f>
        <v>10760.020000000004</v>
      </c>
      <c r="F879" s="38">
        <f t="shared" ref="F879" si="2367">B879/D879-1</f>
        <v>0.20417208562915823</v>
      </c>
      <c r="G879" s="41">
        <f t="shared" ref="G879" si="2368">B879-B878</f>
        <v>0</v>
      </c>
      <c r="H879" s="38">
        <f t="shared" ref="H879" si="2369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0">K879-L879</f>
        <v>1088.0900000000001</v>
      </c>
      <c r="N879" s="38">
        <f t="shared" ref="N879" si="2371">K879/L879-1</f>
        <v>3.4874679487179483E-2</v>
      </c>
      <c r="O879" s="43">
        <f t="shared" ref="O879" si="2372">K879-K878</f>
        <v>0</v>
      </c>
      <c r="P879" s="38">
        <f t="shared" ref="P879" si="2373">K879/K878-1</f>
        <v>0</v>
      </c>
      <c r="R879" s="37">
        <v>45082</v>
      </c>
      <c r="S879" s="3">
        <f t="shared" si="2313"/>
        <v>95748.85</v>
      </c>
      <c r="T879" s="43">
        <f t="shared" si="2361"/>
        <v>83900.739999999991</v>
      </c>
      <c r="U879" s="3">
        <f t="shared" si="2362"/>
        <v>11848.110000000004</v>
      </c>
      <c r="V879" s="38">
        <f t="shared" si="2363"/>
        <v>0.14121579857340971</v>
      </c>
      <c r="W879" s="3">
        <f t="shared" si="2364"/>
        <v>0</v>
      </c>
      <c r="X879" s="38">
        <f t="shared" si="2365"/>
        <v>0</v>
      </c>
    </row>
    <row r="880" spans="1:24" x14ac:dyDescent="0.2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4">B880-D880</f>
        <v>10888.270000000004</v>
      </c>
      <c r="F880" s="38">
        <f t="shared" ref="F880" si="2375">B880/D880-1</f>
        <v>0.20660563779559848</v>
      </c>
      <c r="G880" s="41">
        <f t="shared" ref="G880" si="2376">B880-B879</f>
        <v>128.25</v>
      </c>
      <c r="H880" s="38">
        <f t="shared" ref="H880" si="2377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8">K880-L880</f>
        <v>1166.7299999999996</v>
      </c>
      <c r="N880" s="38">
        <f t="shared" ref="N880" si="2379">K880/L880-1</f>
        <v>3.7395192307692282E-2</v>
      </c>
      <c r="O880" s="43">
        <f t="shared" ref="O880" si="2380">K880-K879</f>
        <v>78.639999999999418</v>
      </c>
      <c r="P880" s="38">
        <f t="shared" ref="P880" si="2381">K880/K879-1</f>
        <v>2.4355729930138903E-3</v>
      </c>
      <c r="R880" s="37">
        <v>45083</v>
      </c>
      <c r="S880" s="3">
        <f t="shared" si="2313"/>
        <v>95955.74</v>
      </c>
      <c r="T880" s="43">
        <f t="shared" ref="T880" si="2382">D880+L880</f>
        <v>83900.739999999991</v>
      </c>
      <c r="U880" s="3">
        <f t="shared" ref="U880:U881" si="2383">E880+M880</f>
        <v>12055.000000000004</v>
      </c>
      <c r="V880" s="38">
        <f t="shared" ref="V880" si="2384">S880/T880-1</f>
        <v>0.14368168862396224</v>
      </c>
      <c r="W880" s="3">
        <f t="shared" ref="W880" si="2385">S880-S879</f>
        <v>206.88999999999942</v>
      </c>
      <c r="X880" s="38">
        <f t="shared" ref="X880" si="2386">(S880)/S879-1</f>
        <v>2.1607570221469086E-3</v>
      </c>
    </row>
    <row r="881" spans="1:24" x14ac:dyDescent="0.2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7">B881-D881</f>
        <v>10605.560000000005</v>
      </c>
      <c r="F881" s="38">
        <f t="shared" ref="F881" si="2388">B881/D881-1</f>
        <v>0.20124119699267995</v>
      </c>
      <c r="G881" s="41">
        <f t="shared" ref="G881" si="2389">B881-B880</f>
        <v>-282.70999999999913</v>
      </c>
      <c r="H881" s="38">
        <f t="shared" ref="H881" si="2390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8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3"/>
        <v>95610.21</v>
      </c>
      <c r="T881" s="50">
        <f>T880+150</f>
        <v>84050.739999999991</v>
      </c>
      <c r="U881" s="3">
        <f t="shared" si="2383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2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1">B882-D882</f>
        <v>10836.630000000005</v>
      </c>
      <c r="F882" s="38">
        <f t="shared" ref="F882" si="2392">B882/D882-1</f>
        <v>0.20562576540670974</v>
      </c>
      <c r="G882" s="41">
        <f t="shared" ref="G882" si="2393">B882-B881</f>
        <v>231.06999999999971</v>
      </c>
      <c r="H882" s="38">
        <f t="shared" ref="H882" si="2394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5">K882-L882</f>
        <v>997.36999999999898</v>
      </c>
      <c r="N882" s="38">
        <f t="shared" ref="N882" si="2396">K882/L882-1</f>
        <v>3.1814035087719184E-2</v>
      </c>
      <c r="O882" s="43">
        <f t="shared" ref="O882" si="2397">K882-K881</f>
        <v>43.459999999999127</v>
      </c>
      <c r="P882" s="38">
        <f t="shared" ref="P882" si="2398">K882/K881-1</f>
        <v>1.3453479780001221E-3</v>
      </c>
      <c r="R882" s="37">
        <v>45085</v>
      </c>
      <c r="S882" s="3">
        <f t="shared" si="2313"/>
        <v>95884.74</v>
      </c>
      <c r="T882" s="43">
        <f t="shared" ref="T882" si="2399">D882+L882</f>
        <v>84050.739999999991</v>
      </c>
      <c r="U882" s="3">
        <f t="shared" ref="U882" si="2400">E882+M882</f>
        <v>11834.000000000004</v>
      </c>
      <c r="V882" s="38">
        <f t="shared" ref="V882" si="2401">S882/T882-1</f>
        <v>0.14079590494979599</v>
      </c>
      <c r="W882" s="3">
        <f t="shared" ref="W882" si="2402">S882-S881</f>
        <v>274.52999999999884</v>
      </c>
      <c r="X882" s="38">
        <f t="shared" ref="X882" si="2403">(S882)/S881-1</f>
        <v>2.8713460623086551E-3</v>
      </c>
    </row>
    <row r="883" spans="1:24" x14ac:dyDescent="0.2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4">B883-D883</f>
        <v>10823.840000000004</v>
      </c>
      <c r="F883" s="38">
        <f t="shared" ref="F883" si="2405">B883/D883-1</f>
        <v>0.20538307431736258</v>
      </c>
      <c r="G883" s="41">
        <f t="shared" ref="G883" si="2406">B883-B882</f>
        <v>-12.790000000000873</v>
      </c>
      <c r="H883" s="38">
        <f t="shared" ref="H883" si="2407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8">K883-L883</f>
        <v>994.97000000000116</v>
      </c>
      <c r="N883" s="38">
        <f t="shared" ref="N883" si="2409">K883/L883-1</f>
        <v>3.1737480063795953E-2</v>
      </c>
      <c r="O883" s="43">
        <f t="shared" ref="O883" si="2410">K883-K882</f>
        <v>-2.3999999999978172</v>
      </c>
      <c r="P883" s="38">
        <f t="shared" ref="P883" si="2411">K883/K882-1</f>
        <v>-7.4194594490872845E-5</v>
      </c>
      <c r="R883" s="37">
        <v>45086</v>
      </c>
      <c r="S883" s="3">
        <f t="shared" si="2313"/>
        <v>95869.55</v>
      </c>
      <c r="T883" s="43">
        <f t="shared" ref="T883" si="2412">D883+L883</f>
        <v>84050.739999999991</v>
      </c>
      <c r="U883" s="3">
        <f t="shared" ref="U883" si="2413">E883+M883</f>
        <v>11818.810000000005</v>
      </c>
      <c r="V883" s="38">
        <f t="shared" ref="V883" si="2414">S883/T883-1</f>
        <v>0.1406151807824656</v>
      </c>
      <c r="W883" s="3">
        <f t="shared" ref="W883" si="2415">S883-S882</f>
        <v>-15.190000000002328</v>
      </c>
      <c r="X883" s="38">
        <f t="shared" ref="X883" si="2416">(S883)/S882-1</f>
        <v>-1.5841936892146968E-4</v>
      </c>
    </row>
    <row r="884" spans="1:24" x14ac:dyDescent="0.2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7">B884-D884</f>
        <v>11492.07</v>
      </c>
      <c r="F884" s="38">
        <f t="shared" ref="F884" si="2418">B884/D884-1</f>
        <v>0.21806278242013311</v>
      </c>
      <c r="G884" s="41">
        <f t="shared" ref="G884" si="2419">B884-B883</f>
        <v>668.22999999999593</v>
      </c>
      <c r="H884" s="38">
        <f t="shared" ref="H884" si="2420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1">K884-L884</f>
        <v>1097.7400000000016</v>
      </c>
      <c r="N884" s="38">
        <f t="shared" ref="N884" si="2422">K884/L884-1</f>
        <v>3.5015629984051166E-2</v>
      </c>
      <c r="O884" s="43">
        <f t="shared" ref="O884" si="2423">K884-K883</f>
        <v>102.77000000000044</v>
      </c>
      <c r="P884" s="38">
        <f t="shared" ref="P884" si="2424">K884/K883-1</f>
        <v>3.1773101041676632E-3</v>
      </c>
      <c r="R884" s="37">
        <v>45089</v>
      </c>
      <c r="S884" s="3">
        <f t="shared" si="2313"/>
        <v>96640.55</v>
      </c>
      <c r="T884" s="43">
        <f t="shared" ref="T884" si="2425">D884+L884</f>
        <v>84050.739999999991</v>
      </c>
      <c r="U884" s="3">
        <f t="shared" ref="U884" si="2426">E884+M884</f>
        <v>12589.810000000001</v>
      </c>
      <c r="V884" s="38">
        <f t="shared" ref="V884" si="2427">S884/T884-1</f>
        <v>0.14978821126381536</v>
      </c>
      <c r="W884" s="3">
        <f t="shared" ref="W884" si="2428">S884-S883</f>
        <v>771</v>
      </c>
      <c r="X884" s="38">
        <f t="shared" ref="X884" si="2429">(S884)/S883-1</f>
        <v>8.0421781472845844E-3</v>
      </c>
    </row>
    <row r="885" spans="1:24" x14ac:dyDescent="0.2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0">B885-D885</f>
        <v>11715.89</v>
      </c>
      <c r="F885" s="38">
        <f t="shared" ref="F885" si="2431">B885/D885-1</f>
        <v>0.22230978160837966</v>
      </c>
      <c r="G885" s="41">
        <f t="shared" ref="G885" si="2432">B885-B884</f>
        <v>223.81999999999971</v>
      </c>
      <c r="H885" s="38">
        <f t="shared" ref="H885" si="2433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4">K885-L885</f>
        <v>1075.2700000000004</v>
      </c>
      <c r="N885" s="38">
        <f t="shared" ref="N885" si="2435">K885/L885-1</f>
        <v>3.4298883572567718E-2</v>
      </c>
      <c r="O885" s="43">
        <f t="shared" ref="O885" si="2436">K885-K884</f>
        <v>-22.470000000001164</v>
      </c>
      <c r="P885" s="38">
        <f t="shared" ref="P885" si="2437">K885/K884-1</f>
        <v>-6.9249815241367862E-4</v>
      </c>
      <c r="R885" s="37">
        <v>45090</v>
      </c>
      <c r="S885" s="3">
        <f t="shared" si="2313"/>
        <v>96841.9</v>
      </c>
      <c r="T885" s="43">
        <f t="shared" ref="T885" si="2438">D885+L885</f>
        <v>84050.739999999991</v>
      </c>
      <c r="U885" s="3">
        <f t="shared" ref="U885:U886" si="2439">E885+M885</f>
        <v>12791.16</v>
      </c>
      <c r="V885" s="38">
        <f t="shared" ref="V885" si="2440">S885/T885-1</f>
        <v>0.15218378803089672</v>
      </c>
      <c r="W885" s="3">
        <f t="shared" ref="W885" si="2441">S885-S884</f>
        <v>201.34999999999127</v>
      </c>
      <c r="X885" s="38">
        <f t="shared" ref="X885" si="2442">(S885)/S884-1</f>
        <v>2.0834939370688588E-3</v>
      </c>
    </row>
    <row r="886" spans="1:24" x14ac:dyDescent="0.2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3">B886-D886</f>
        <v>11815.160000000003</v>
      </c>
      <c r="F886" s="38">
        <f t="shared" ref="F886" si="2444">B886/D886-1</f>
        <v>0.22419343637299982</v>
      </c>
      <c r="G886" s="41">
        <f t="shared" ref="G886" si="2445">B886-B885</f>
        <v>99.270000000004075</v>
      </c>
      <c r="H886" s="38">
        <f t="shared" ref="H886" si="2446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4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3"/>
        <v>97176.99</v>
      </c>
      <c r="T886" s="50">
        <f>T885+150</f>
        <v>84200.739999999991</v>
      </c>
      <c r="U886" s="3">
        <f t="shared" si="2439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2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3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7">K887-L887</f>
        <v>1253.7900000000009</v>
      </c>
      <c r="N887" s="38">
        <f t="shared" ref="N887" si="2448">K887/L887-1</f>
        <v>3.9802857142857251E-2</v>
      </c>
      <c r="O887" s="43">
        <f t="shared" ref="O887" si="2449">K887-K886</f>
        <v>92.700000000000728</v>
      </c>
      <c r="P887" s="38">
        <f t="shared" ref="P887" si="2450">K887/K886-1</f>
        <v>2.8382396300918877E-3</v>
      </c>
      <c r="R887" s="37">
        <v>45092</v>
      </c>
      <c r="S887" s="3">
        <f t="shared" si="2313"/>
        <v>97735.19</v>
      </c>
      <c r="T887" s="43">
        <f t="shared" ref="T887" si="2451">D887+L887</f>
        <v>84450.739999999991</v>
      </c>
      <c r="U887" s="3">
        <f t="shared" ref="U887:U888" si="2452">E887+M887</f>
        <v>13284.450000000004</v>
      </c>
      <c r="V887" s="38">
        <f t="shared" ref="V887" si="2453">S887/T887-1</f>
        <v>0.15730412782647041</v>
      </c>
      <c r="W887" s="3">
        <f t="shared" ref="W887" si="2454">S887-S886</f>
        <v>558.19999999999709</v>
      </c>
      <c r="X887" s="38">
        <f t="shared" ref="X887" si="2455">(S887)/S886-1</f>
        <v>5.7441581592514446E-3</v>
      </c>
    </row>
    <row r="888" spans="1:24" x14ac:dyDescent="0.2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6">B888-D888</f>
        <v>11686.36</v>
      </c>
      <c r="F888" s="38">
        <f t="shared" ref="F888" si="2457">B888/D888-1</f>
        <v>0.22070248687742611</v>
      </c>
      <c r="G888" s="41">
        <f t="shared" ref="G888" si="2458">B888-B887</f>
        <v>-344.30000000000291</v>
      </c>
      <c r="H888" s="38">
        <f t="shared" ref="H888" si="2459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7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3"/>
        <v>96864.8</v>
      </c>
      <c r="T888" s="71">
        <f>T887-463</f>
        <v>83987.739999999991</v>
      </c>
      <c r="U888" s="3">
        <f t="shared" si="2452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2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0">B889-D889</f>
        <v>11731.240000000005</v>
      </c>
      <c r="F889" s="38">
        <f t="shared" ref="F889" si="2461">B889/D889-1</f>
        <v>0.22155006710010117</v>
      </c>
      <c r="G889" s="41">
        <f t="shared" ref="G889" si="2462">B889-B888</f>
        <v>44.880000000004657</v>
      </c>
      <c r="H889" s="38">
        <f t="shared" ref="H889" si="2463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4">K889-L889</f>
        <v>1124.6699999999983</v>
      </c>
      <c r="N889" s="38">
        <f t="shared" ref="N889" si="2465">K889/L889-1</f>
        <v>3.6236427489770184E-2</v>
      </c>
      <c r="O889" s="43">
        <f t="shared" ref="O889" si="2466">K889-K888</f>
        <v>-66.030000000002474</v>
      </c>
      <c r="P889" s="38">
        <f t="shared" ref="P889" si="2467">K889/K888-1</f>
        <v>-2.0488585905914514E-3</v>
      </c>
      <c r="R889" s="37">
        <v>45096</v>
      </c>
      <c r="S889" s="3">
        <f t="shared" si="2313"/>
        <v>96843.65</v>
      </c>
      <c r="T889" s="43">
        <f t="shared" ref="T889" si="2468">D889+L889</f>
        <v>83987.739999999991</v>
      </c>
      <c r="U889" s="3">
        <f t="shared" ref="U889" si="2469">E889+M889</f>
        <v>12855.910000000003</v>
      </c>
      <c r="V889" s="38">
        <f t="shared" ref="V889" si="2470">S889/T889-1</f>
        <v>0.15306888838775756</v>
      </c>
      <c r="W889" s="3">
        <f t="shared" ref="W889" si="2471">S889-S888</f>
        <v>-21.150000000008731</v>
      </c>
      <c r="X889" s="38">
        <f t="shared" ref="X889" si="2472">(S889)/S888-1</f>
        <v>-2.1834557032074375E-4</v>
      </c>
    </row>
    <row r="890" spans="1:24" x14ac:dyDescent="0.2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3">B890-D890</f>
        <v>11502.220000000001</v>
      </c>
      <c r="F890" s="38">
        <f t="shared" ref="F890" si="2474">B890/D890-1</f>
        <v>0.21722491508145114</v>
      </c>
      <c r="G890" s="41">
        <f t="shared" ref="G890" si="2475">B890-B889</f>
        <v>-229.02000000000407</v>
      </c>
      <c r="H890" s="38">
        <f t="shared" ref="H890" si="2476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7">K890-L890</f>
        <v>1031.2799999999988</v>
      </c>
      <c r="N890" s="38">
        <f t="shared" ref="N890" si="2478">K890/L890-1</f>
        <v>3.3227438218899952E-2</v>
      </c>
      <c r="O890" s="43">
        <f t="shared" ref="O890" si="2479">K890-K889</f>
        <v>-93.389999999999418</v>
      </c>
      <c r="P890" s="38">
        <f t="shared" ref="P890" si="2480">K890/K889-1</f>
        <v>-2.9037671240330631E-3</v>
      </c>
      <c r="R890" s="37">
        <v>45097</v>
      </c>
      <c r="S890" s="3">
        <f t="shared" si="2313"/>
        <v>96521.239999999991</v>
      </c>
      <c r="T890" s="43">
        <f t="shared" ref="T890" si="2481">D890+L890</f>
        <v>83987.739999999991</v>
      </c>
      <c r="U890" s="3">
        <f t="shared" ref="U890" si="2482">E890+M890</f>
        <v>12533.5</v>
      </c>
      <c r="V890" s="38">
        <f t="shared" ref="V890" si="2483">S890/T890-1</f>
        <v>0.14923011382375573</v>
      </c>
      <c r="W890" s="3">
        <f t="shared" ref="W890" si="2484">S890-S889</f>
        <v>-322.41000000000349</v>
      </c>
      <c r="X890" s="38">
        <f t="shared" ref="X890" si="2485">(S890)/S889-1</f>
        <v>-3.3291805916031425E-3</v>
      </c>
    </row>
    <row r="891" spans="1:24" x14ac:dyDescent="0.2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6">B891-D891</f>
        <v>10858.79</v>
      </c>
      <c r="F891" s="38">
        <f t="shared" ref="F891" si="2487">B891/D891-1</f>
        <v>0.20507343240151132</v>
      </c>
      <c r="G891" s="41">
        <f t="shared" ref="G891" si="2488">B891-B890</f>
        <v>-643.43000000000029</v>
      </c>
      <c r="H891" s="38">
        <f t="shared" ref="H891" si="2489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0">K891-L891</f>
        <v>915.63999999999942</v>
      </c>
      <c r="N891" s="38">
        <f t="shared" ref="N891" si="2491">K891/L891-1</f>
        <v>2.9501562651029323E-2</v>
      </c>
      <c r="O891" s="43">
        <f t="shared" ref="O891" si="2492">K891-K890</f>
        <v>-115.63999999999942</v>
      </c>
      <c r="P891" s="38">
        <f t="shared" ref="P891" si="2493">K891/K890-1</f>
        <v>-3.6060555789084736E-3</v>
      </c>
      <c r="R891" s="37">
        <v>45098</v>
      </c>
      <c r="S891" s="3">
        <f t="shared" si="2313"/>
        <v>95762.17</v>
      </c>
      <c r="T891" s="43">
        <f t="shared" ref="T891" si="2494">D891+L891</f>
        <v>83987.739999999991</v>
      </c>
      <c r="U891" s="3">
        <f t="shared" ref="U891" si="2495">E891+M891</f>
        <v>11774.43</v>
      </c>
      <c r="V891" s="38">
        <f t="shared" ref="V891" si="2496">S891/T891-1</f>
        <v>0.14019224710654199</v>
      </c>
      <c r="W891" s="3">
        <f t="shared" ref="W891" si="2497">S891-S890</f>
        <v>-759.06999999999243</v>
      </c>
      <c r="X891" s="38">
        <f t="shared" ref="X891" si="2498">(S891)/S890-1</f>
        <v>-7.8642794062736554E-3</v>
      </c>
    </row>
    <row r="892" spans="1:24" x14ac:dyDescent="0.2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499">B892-D892</f>
        <v>10941.120000000003</v>
      </c>
      <c r="F892" s="38">
        <f t="shared" ref="F892" si="2500">B892/D892-1</f>
        <v>0.20662827375028203</v>
      </c>
      <c r="G892" s="41">
        <f t="shared" ref="G892" si="2501">B892-B891</f>
        <v>82.330000000001746</v>
      </c>
      <c r="H892" s="38">
        <f t="shared" ref="H892" si="2502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3">K892-L892</f>
        <v>774.47000000000116</v>
      </c>
      <c r="N892" s="38">
        <f t="shared" ref="N892" si="2504">K892/L892-1</f>
        <v>2.4953120469117573E-2</v>
      </c>
      <c r="O892" s="43">
        <f t="shared" ref="O892" si="2505">K892-K891</f>
        <v>-141.16999999999825</v>
      </c>
      <c r="P892" s="38">
        <f t="shared" ref="P892" si="2506">K892/K891-1</f>
        <v>-4.4181012899090488E-3</v>
      </c>
      <c r="R892" s="37">
        <v>45099</v>
      </c>
      <c r="S892" s="3">
        <f t="shared" si="2313"/>
        <v>95703.33</v>
      </c>
      <c r="T892" s="43">
        <f t="shared" ref="T892" si="2507">D892+L892</f>
        <v>83987.739999999991</v>
      </c>
      <c r="U892" s="3">
        <f t="shared" ref="U892" si="2508">E892+M892</f>
        <v>11715.590000000004</v>
      </c>
      <c r="V892" s="38">
        <f t="shared" ref="V892" si="2509">S892/T892-1</f>
        <v>0.13949166866497431</v>
      </c>
      <c r="W892" s="3">
        <f t="shared" ref="W892" si="2510">S892-S891</f>
        <v>-58.839999999996508</v>
      </c>
      <c r="X892" s="38">
        <f t="shared" ref="X892" si="2511">(S892)/S891-1</f>
        <v>-6.1443887497536487E-4</v>
      </c>
    </row>
    <row r="893" spans="1:24" x14ac:dyDescent="0.2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2">B893-D893</f>
        <v>10602.230000000003</v>
      </c>
      <c r="F893" s="38">
        <f t="shared" ref="F893" si="2513">B893/D893-1</f>
        <v>0.20022817433712925</v>
      </c>
      <c r="G893" s="41">
        <f t="shared" ref="G893" si="2514">B893-B892</f>
        <v>-338.88999999999942</v>
      </c>
      <c r="H893" s="38">
        <f t="shared" ref="H893" si="2515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6">K893-L893</f>
        <v>708.79999999999927</v>
      </c>
      <c r="N893" s="38">
        <f t="shared" ref="N893" si="2517">K893/L893-1</f>
        <v>2.2837258755678658E-2</v>
      </c>
      <c r="O893" s="43">
        <f t="shared" ref="O893" si="2518">K893-K892</f>
        <v>-65.670000000001892</v>
      </c>
      <c r="P893" s="38">
        <f t="shared" ref="P893" si="2519">K893/K892-1</f>
        <v>-2.064349745547811E-3</v>
      </c>
      <c r="R893" s="37">
        <v>45100</v>
      </c>
      <c r="S893" s="3">
        <f t="shared" si="2313"/>
        <v>95298.77</v>
      </c>
      <c r="T893" s="43">
        <f t="shared" ref="T893" si="2520">D893+L893</f>
        <v>83987.739999999991</v>
      </c>
      <c r="U893" s="3">
        <f t="shared" ref="U893" si="2521">E893+M893</f>
        <v>11311.030000000002</v>
      </c>
      <c r="V893" s="38">
        <f t="shared" ref="V893" si="2522">S893/T893-1</f>
        <v>0.13467477515170678</v>
      </c>
      <c r="W893" s="3">
        <f t="shared" ref="W893" si="2523">S893-S892</f>
        <v>-404.55999999999767</v>
      </c>
      <c r="X893" s="38">
        <f t="shared" ref="X893" si="2524">(S893)/S892-1</f>
        <v>-4.2272301287740177E-3</v>
      </c>
    </row>
    <row r="894" spans="1:24" x14ac:dyDescent="0.2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5">B894-D894</f>
        <v>10206.240000000005</v>
      </c>
      <c r="F894" s="38">
        <f t="shared" ref="F894" si="2526">B894/D894-1</f>
        <v>0.19274971416830078</v>
      </c>
      <c r="G894" s="41">
        <f t="shared" ref="G894" si="2527">B894-B893</f>
        <v>-395.98999999999796</v>
      </c>
      <c r="H894" s="38">
        <f t="shared" ref="H894" si="2528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29">K894-L894</f>
        <v>804.0099999999984</v>
      </c>
      <c r="N894" s="38">
        <f t="shared" ref="N894" si="2530">K894/L894-1</f>
        <v>2.5904887714663039E-2</v>
      </c>
      <c r="O894" s="43">
        <f t="shared" ref="O894" si="2531">K894-K893</f>
        <v>95.209999999999127</v>
      </c>
      <c r="P894" s="38">
        <f t="shared" ref="P894" si="2532">K894/K893-1</f>
        <v>2.9991368936992391E-3</v>
      </c>
      <c r="R894" s="37">
        <v>45103</v>
      </c>
      <c r="S894" s="3">
        <f t="shared" si="2313"/>
        <v>94997.99</v>
      </c>
      <c r="T894" s="43">
        <f t="shared" ref="T894" si="2533">D894+L894</f>
        <v>83987.739999999991</v>
      </c>
      <c r="U894" s="3">
        <f t="shared" ref="U894" si="2534">E894+M894</f>
        <v>11010.250000000004</v>
      </c>
      <c r="V894" s="38">
        <f t="shared" ref="V894" si="2535">S894/T894-1</f>
        <v>0.13109353817592928</v>
      </c>
      <c r="W894" s="3">
        <f t="shared" ref="W894" si="2536">S894-S893</f>
        <v>-300.77999999999884</v>
      </c>
      <c r="X894" s="38">
        <f t="shared" ref="X894" si="2537">(S894)/S893-1</f>
        <v>-3.156179245545343E-3</v>
      </c>
    </row>
    <row r="895" spans="1:24" x14ac:dyDescent="0.2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8">B895-D895</f>
        <v>11098.64</v>
      </c>
      <c r="F895" s="38">
        <f t="shared" ref="F895" si="2539">B895/D895-1</f>
        <v>0.20960311413967014</v>
      </c>
      <c r="G895" s="41">
        <f t="shared" ref="G895" si="2540">B895-B894</f>
        <v>892.39999999999418</v>
      </c>
      <c r="H895" s="38">
        <f t="shared" ref="H895" si="2541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2">K895-L895</f>
        <v>970.18000000000029</v>
      </c>
      <c r="N895" s="38">
        <f t="shared" ref="N895" si="2543">K895/L895-1</f>
        <v>3.1258820117923802E-2</v>
      </c>
      <c r="O895" s="43">
        <f t="shared" ref="O895" si="2544">K895-K894</f>
        <v>166.17000000000189</v>
      </c>
      <c r="P895" s="38">
        <f t="shared" ref="P895" si="2545">K895/K894-1</f>
        <v>5.2187414909263818E-3</v>
      </c>
      <c r="R895" s="37">
        <v>45104</v>
      </c>
      <c r="S895" s="3">
        <f t="shared" si="2313"/>
        <v>96056.56</v>
      </c>
      <c r="T895" s="43">
        <f t="shared" ref="T895" si="2546">D895+L895</f>
        <v>83987.739999999991</v>
      </c>
      <c r="U895" s="3">
        <f t="shared" ref="U895" si="2547">E895+M895</f>
        <v>12068.82</v>
      </c>
      <c r="V895" s="38">
        <f t="shared" ref="V895" si="2548">S895/T895-1</f>
        <v>0.14369740154932154</v>
      </c>
      <c r="W895" s="3">
        <f t="shared" ref="W895" si="2549">S895-S894</f>
        <v>1058.5699999999924</v>
      </c>
      <c r="X895" s="38">
        <f t="shared" ref="X895" si="2550">(S895)/S894-1</f>
        <v>1.1143077869331774E-2</v>
      </c>
    </row>
    <row r="896" spans="1:24" x14ac:dyDescent="0.2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1">B896-D896</f>
        <v>11483.340000000004</v>
      </c>
      <c r="F896" s="38">
        <f t="shared" ref="F896" si="2552">B896/D896-1</f>
        <v>0.216868357269417</v>
      </c>
      <c r="G896" s="41">
        <f t="shared" ref="G896" si="2553">B896-B895</f>
        <v>384.70000000000437</v>
      </c>
      <c r="H896" s="38">
        <f t="shared" ref="H896" si="2554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5">K896-L896</f>
        <v>1125.5800000000017</v>
      </c>
      <c r="N896" s="38">
        <f t="shared" ref="N896" si="2556">K896/L896-1</f>
        <v>3.6265747333827481E-2</v>
      </c>
      <c r="O896" s="43">
        <f t="shared" ref="O896" si="2557">K896-K895</f>
        <v>155.40000000000146</v>
      </c>
      <c r="P896" s="38">
        <f t="shared" ref="P896" si="2558">K896/K895-1</f>
        <v>4.8551606233351308E-3</v>
      </c>
      <c r="R896" s="37">
        <v>45105</v>
      </c>
      <c r="S896" s="3">
        <f t="shared" si="2313"/>
        <v>96596.66</v>
      </c>
      <c r="T896" s="43">
        <f t="shared" ref="T896" si="2559">D896+L896</f>
        <v>83987.739999999991</v>
      </c>
      <c r="U896" s="3">
        <f t="shared" ref="U896" si="2560">E896+M896</f>
        <v>12608.920000000006</v>
      </c>
      <c r="V896" s="38">
        <f t="shared" ref="V896" si="2561">S896/T896-1</f>
        <v>0.15012810203012972</v>
      </c>
      <c r="W896" s="3">
        <f t="shared" ref="W896" si="2562">S896-S895</f>
        <v>540.10000000000582</v>
      </c>
      <c r="X896" s="38">
        <f t="shared" ref="X896" si="2563">(S896)/S895-1</f>
        <v>5.6227289421981741E-3</v>
      </c>
    </row>
    <row r="897" spans="1:24" x14ac:dyDescent="0.2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ref="E897" si="2564">B897-D897</f>
        <v>12508.510000000002</v>
      </c>
      <c r="F897" s="38">
        <f t="shared" ref="F897" si="2565">B897/D897-1</f>
        <v>0.23622918206619969</v>
      </c>
      <c r="G897" s="41">
        <f t="shared" ref="G897" si="2566">B897-B896</f>
        <v>1025.1699999999983</v>
      </c>
      <c r="H897" s="38">
        <f t="shared" ref="H897" si="2567">(B897)/B896-1</f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2568">K897-L897</f>
        <v>1423.7999999999993</v>
      </c>
      <c r="N897" s="38">
        <f t="shared" ref="N897" si="2569">K897/L897-1</f>
        <v>4.5874279086251857E-2</v>
      </c>
      <c r="O897" s="43">
        <f t="shared" ref="O897" si="2570">K897-K896</f>
        <v>298.21999999999753</v>
      </c>
      <c r="P897" s="38">
        <f t="shared" ref="P897" si="2571">K897/K896-1</f>
        <v>9.2722660930808498E-3</v>
      </c>
      <c r="R897" s="37">
        <v>45106</v>
      </c>
      <c r="S897" s="3">
        <f t="shared" si="2313"/>
        <v>97920.05</v>
      </c>
      <c r="T897" s="43">
        <f t="shared" ref="T897" si="2572">D897+L897</f>
        <v>83987.739999999991</v>
      </c>
      <c r="U897" s="3">
        <f t="shared" ref="U897" si="2573">E897+M897</f>
        <v>13932.310000000001</v>
      </c>
      <c r="V897" s="38">
        <f t="shared" ref="V897" si="2574">S897/T897-1</f>
        <v>0.16588504465056464</v>
      </c>
      <c r="W897" s="3">
        <f t="shared" ref="W897" si="2575">S897-S896</f>
        <v>1323.3899999999994</v>
      </c>
      <c r="X897" s="38">
        <f t="shared" ref="X897" si="2576">(S897)/S896-1</f>
        <v>1.3700163131934451E-2</v>
      </c>
    </row>
    <row r="898" spans="1:24" x14ac:dyDescent="0.2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ref="E898:E899" si="2577">B898-D898</f>
        <v>12508.510000000002</v>
      </c>
      <c r="F898" s="38">
        <f t="shared" ref="F898" si="2578">B898/D898-1</f>
        <v>0.23622918206619969</v>
      </c>
      <c r="G898" s="41">
        <f t="shared" ref="G898" si="2579">B898-B897</f>
        <v>0</v>
      </c>
      <c r="H898" s="38">
        <f t="shared" ref="H898" si="2580">(B898)/B897-1</f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2581">K898-L898</f>
        <v>1423.7999999999993</v>
      </c>
      <c r="N898" s="38">
        <f t="shared" ref="N898" si="2582">K898/L898-1</f>
        <v>4.5874279086251857E-2</v>
      </c>
      <c r="O898" s="43">
        <f t="shared" ref="O898" si="2583">K898-K897</f>
        <v>0</v>
      </c>
      <c r="P898" s="38">
        <f t="shared" ref="P898" si="2584">K898/K897-1</f>
        <v>0</v>
      </c>
      <c r="R898" s="37">
        <v>45107</v>
      </c>
      <c r="S898" s="3">
        <f t="shared" ref="S898:S902" si="2585">B898+K898</f>
        <v>97920.05</v>
      </c>
      <c r="T898" s="43">
        <f t="shared" ref="T898" si="2586">D898+L898</f>
        <v>83987.739999999991</v>
      </c>
      <c r="U898" s="3">
        <f t="shared" ref="U898" si="2587">E898+M898</f>
        <v>13932.310000000001</v>
      </c>
      <c r="V898" s="38">
        <f t="shared" ref="V898" si="2588">S898/T898-1</f>
        <v>0.16588504465056464</v>
      </c>
      <c r="W898" s="3">
        <f t="shared" ref="W898" si="2589">S898-S897</f>
        <v>0</v>
      </c>
      <c r="X898" s="38">
        <f t="shared" ref="X898" si="2590">(S898)/S897-1</f>
        <v>0</v>
      </c>
    </row>
    <row r="899" spans="1:24" x14ac:dyDescent="0.25">
      <c r="A899" s="37">
        <v>45111</v>
      </c>
      <c r="B899" s="41">
        <v>65689.009999999995</v>
      </c>
      <c r="C899" s="47">
        <f>C898+250</f>
        <v>54325.15</v>
      </c>
      <c r="D899" s="47">
        <f>D898+250</f>
        <v>53200.74</v>
      </c>
      <c r="E899" s="47">
        <f t="shared" si="2577"/>
        <v>12488.269999999997</v>
      </c>
      <c r="F899" s="48">
        <f>(B899-250)/D899-1</f>
        <v>0.23003946937580189</v>
      </c>
      <c r="G899" s="49">
        <f>B899-B898-250</f>
        <v>-20.240000000005239</v>
      </c>
      <c r="H899" s="48">
        <f>(B899-250)/B898-1</f>
        <v>-3.0919999847245361E-4</v>
      </c>
      <c r="J899" s="37">
        <v>45111</v>
      </c>
      <c r="K899" s="41">
        <v>32076.12</v>
      </c>
      <c r="L899" s="58">
        <v>31037</v>
      </c>
      <c r="M899" s="43">
        <f t="shared" ref="M899" si="2591">K899-L899</f>
        <v>1039.119999999999</v>
      </c>
      <c r="N899" s="38">
        <f t="shared" ref="N899" si="2592">K899/L899-1</f>
        <v>3.3480039952314966E-2</v>
      </c>
      <c r="O899" s="43">
        <f t="shared" ref="O899" si="2593">K899-K898</f>
        <v>-384.68000000000029</v>
      </c>
      <c r="P899" s="38">
        <f t="shared" ref="P899" si="2594">K899/K898-1</f>
        <v>-1.1850601340694045E-2</v>
      </c>
      <c r="R899" s="37">
        <v>45111</v>
      </c>
      <c r="S899" s="3">
        <f t="shared" si="2585"/>
        <v>97765.12999999999</v>
      </c>
      <c r="T899" s="43">
        <f t="shared" ref="T899:T901" si="2595">D899+L899</f>
        <v>84237.739999999991</v>
      </c>
      <c r="U899" s="3">
        <f t="shared" ref="U899:U901" si="2596">E899+M899</f>
        <v>13527.389999999996</v>
      </c>
      <c r="V899" s="38">
        <f t="shared" ref="V899:V901" si="2597">S899/T899-1</f>
        <v>0.16058586092171989</v>
      </c>
      <c r="W899" s="3">
        <f t="shared" ref="W899:W901" si="2598">S899-S898</f>
        <v>-154.92000000001281</v>
      </c>
      <c r="X899" s="38">
        <f t="shared" ref="X899:X901" si="2599">(S899)/S898-1</f>
        <v>-1.582107035280389E-3</v>
      </c>
    </row>
    <row r="900" spans="1:24" x14ac:dyDescent="0.25">
      <c r="A900" s="37">
        <v>45112</v>
      </c>
      <c r="B900" s="41">
        <v>65689.009999999995</v>
      </c>
      <c r="C900" s="3">
        <v>54325.15</v>
      </c>
      <c r="D900" s="3">
        <v>53200.74</v>
      </c>
      <c r="E900" s="3">
        <f t="shared" ref="E900" si="2600">B900-D900</f>
        <v>12488.269999999997</v>
      </c>
      <c r="F900" s="38">
        <f t="shared" ref="F900" si="2601">B900/D900-1</f>
        <v>0.23473865213153045</v>
      </c>
      <c r="G900" s="41">
        <f t="shared" ref="G900" si="2602">B900-B899</f>
        <v>0</v>
      </c>
      <c r="H900" s="38">
        <f t="shared" ref="H900" si="2603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2604">K900-L900</f>
        <v>1039.119999999999</v>
      </c>
      <c r="N900" s="38">
        <f t="shared" ref="N900:N901" si="2605">K900/L900-1</f>
        <v>3.3480039952314966E-2</v>
      </c>
      <c r="O900" s="43">
        <f t="shared" ref="O900:O901" si="2606">K900-K899</f>
        <v>0</v>
      </c>
      <c r="P900" s="38">
        <f t="shared" ref="P900:P901" si="2607">K900/K899-1</f>
        <v>0</v>
      </c>
      <c r="R900" s="37">
        <v>45112</v>
      </c>
      <c r="S900" s="3">
        <f t="shared" si="2585"/>
        <v>97765.12999999999</v>
      </c>
      <c r="T900" s="43">
        <f t="shared" si="2595"/>
        <v>84237.739999999991</v>
      </c>
      <c r="U900" s="3">
        <f t="shared" si="2596"/>
        <v>13527.389999999996</v>
      </c>
      <c r="V900" s="38">
        <f t="shared" si="2597"/>
        <v>0.16058586092171989</v>
      </c>
      <c r="W900" s="3">
        <f t="shared" si="2598"/>
        <v>0</v>
      </c>
      <c r="X900" s="38">
        <f t="shared" si="2599"/>
        <v>0</v>
      </c>
    </row>
    <row r="901" spans="1:24" x14ac:dyDescent="0.25">
      <c r="A901" s="37">
        <v>45113</v>
      </c>
      <c r="B901" s="41">
        <v>65689.009999999995</v>
      </c>
      <c r="C901" s="3">
        <v>54325.15</v>
      </c>
      <c r="D901" s="3">
        <v>53200.74</v>
      </c>
      <c r="E901" s="3">
        <f t="shared" ref="E901" si="2608">B901-D901</f>
        <v>12488.269999999997</v>
      </c>
      <c r="F901" s="38">
        <f t="shared" ref="F901" si="2609">B901/D901-1</f>
        <v>0.23473865213153045</v>
      </c>
      <c r="G901" s="41">
        <f t="shared" ref="G901" si="2610">B901-B900</f>
        <v>0</v>
      </c>
      <c r="H901" s="38">
        <f t="shared" ref="H901" si="2611">(B901)/B900-1</f>
        <v>0</v>
      </c>
      <c r="J901" s="37">
        <v>45113</v>
      </c>
      <c r="K901" s="41">
        <v>32076.12</v>
      </c>
      <c r="L901" s="58">
        <v>31037</v>
      </c>
      <c r="M901" s="43">
        <f t="shared" si="2604"/>
        <v>1039.119999999999</v>
      </c>
      <c r="N901" s="38">
        <f t="shared" si="2605"/>
        <v>3.3480039952314966E-2</v>
      </c>
      <c r="O901" s="43">
        <f t="shared" si="2606"/>
        <v>0</v>
      </c>
      <c r="P901" s="38">
        <f t="shared" si="2607"/>
        <v>0</v>
      </c>
      <c r="R901" s="37">
        <v>45113</v>
      </c>
      <c r="S901" s="3">
        <f t="shared" si="2585"/>
        <v>97765.12999999999</v>
      </c>
      <c r="T901" s="43">
        <f t="shared" si="2595"/>
        <v>84237.739999999991</v>
      </c>
      <c r="U901" s="3">
        <f t="shared" si="2596"/>
        <v>13527.389999999996</v>
      </c>
      <c r="V901" s="38">
        <f t="shared" si="2597"/>
        <v>0.16058586092171989</v>
      </c>
      <c r="W901" s="3">
        <f t="shared" si="2598"/>
        <v>0</v>
      </c>
      <c r="X901" s="38">
        <f t="shared" si="2599"/>
        <v>0</v>
      </c>
    </row>
    <row r="902" spans="1:24" x14ac:dyDescent="0.25">
      <c r="A902" s="37">
        <v>45114</v>
      </c>
      <c r="B902" s="41">
        <v>65448.99</v>
      </c>
      <c r="C902" s="3">
        <v>54325.15</v>
      </c>
      <c r="D902" s="3">
        <v>53200.74</v>
      </c>
      <c r="E902" s="3">
        <f t="shared" ref="E902" si="2612">B902-D902</f>
        <v>12248.25</v>
      </c>
      <c r="F902" s="38">
        <f t="shared" ref="F902" si="2613">B902/D902-1</f>
        <v>0.23022706075141053</v>
      </c>
      <c r="G902" s="41">
        <f t="shared" ref="G902" si="2614">B902-B901</f>
        <v>-240.0199999999968</v>
      </c>
      <c r="H902" s="38">
        <f t="shared" ref="H902" si="2615">(B902)/B901-1</f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2616">K902-L902</f>
        <v>1000.6399999999994</v>
      </c>
      <c r="N902" s="38">
        <f t="shared" ref="N902" si="2617">K902/L902-1</f>
        <v>3.2240229403615039E-2</v>
      </c>
      <c r="O902" s="43">
        <f t="shared" ref="O902" si="2618">K902-K901</f>
        <v>-38.479999999999563</v>
      </c>
      <c r="P902" s="38">
        <f t="shared" ref="P902" si="2619">K902/K901-1</f>
        <v>-1.199646341265681E-3</v>
      </c>
      <c r="R902" s="37">
        <v>45114</v>
      </c>
      <c r="S902" s="3">
        <f t="shared" si="2585"/>
        <v>97486.63</v>
      </c>
      <c r="T902" s="43">
        <f t="shared" ref="T902" si="2620">D902+L902</f>
        <v>84237.739999999991</v>
      </c>
      <c r="U902" s="3">
        <f t="shared" ref="U902" si="2621">E902+M902</f>
        <v>13248.89</v>
      </c>
      <c r="V902" s="38">
        <f t="shared" ref="V902" si="2622">S902/T902-1</f>
        <v>0.15727974183542925</v>
      </c>
      <c r="W902" s="3">
        <f t="shared" ref="W902" si="2623">S902-S901</f>
        <v>-278.49999999998545</v>
      </c>
      <c r="X902" s="38">
        <f t="shared" ref="X902" si="2624">(S902)/S901-1</f>
        <v>-2.8486639356996024E-3</v>
      </c>
    </row>
    <row r="903" spans="1:24" x14ac:dyDescent="0.25">
      <c r="A903" s="37">
        <v>45117</v>
      </c>
      <c r="J903" s="37">
        <v>45117</v>
      </c>
      <c r="R903" s="37">
        <v>45117</v>
      </c>
    </row>
    <row r="904" spans="1:24" x14ac:dyDescent="0.25">
      <c r="A904" s="37">
        <v>45118</v>
      </c>
      <c r="J904" s="37">
        <v>45118</v>
      </c>
      <c r="R904" s="37">
        <v>45118</v>
      </c>
    </row>
    <row r="905" spans="1:24" x14ac:dyDescent="0.25">
      <c r="A905" s="37">
        <v>45119</v>
      </c>
      <c r="J905" s="37">
        <v>45119</v>
      </c>
      <c r="R905" s="37">
        <v>45119</v>
      </c>
    </row>
    <row r="906" spans="1:24" x14ac:dyDescent="0.25">
      <c r="A906" s="37">
        <v>45120</v>
      </c>
      <c r="J906" s="37">
        <v>45120</v>
      </c>
      <c r="R906" s="37">
        <v>45120</v>
      </c>
    </row>
    <row r="907" spans="1:24" x14ac:dyDescent="0.25">
      <c r="A907" s="37">
        <v>45121</v>
      </c>
      <c r="J907" s="37">
        <v>45121</v>
      </c>
      <c r="R907" s="37">
        <v>45121</v>
      </c>
    </row>
    <row r="908" spans="1:24" x14ac:dyDescent="0.25">
      <c r="A908" s="37">
        <v>45122</v>
      </c>
      <c r="J908" s="37">
        <v>45122</v>
      </c>
      <c r="R908" s="37">
        <v>45122</v>
      </c>
    </row>
    <row r="909" spans="1:24" x14ac:dyDescent="0.25">
      <c r="A909" s="37">
        <v>45123</v>
      </c>
      <c r="J909" s="37">
        <v>45123</v>
      </c>
      <c r="R909" s="37">
        <v>45123</v>
      </c>
    </row>
    <row r="910" spans="1:24" x14ac:dyDescent="0.25">
      <c r="A910" s="37">
        <v>45124</v>
      </c>
      <c r="J910" s="37">
        <v>45124</v>
      </c>
      <c r="R910" s="37">
        <v>45124</v>
      </c>
    </row>
    <row r="911" spans="1:24" x14ac:dyDescent="0.25">
      <c r="A911" s="37">
        <v>45125</v>
      </c>
      <c r="J911" s="37">
        <v>45125</v>
      </c>
      <c r="R911" s="37">
        <v>45125</v>
      </c>
    </row>
    <row r="912" spans="1:24" x14ac:dyDescent="0.25">
      <c r="A912" s="37">
        <v>45126</v>
      </c>
      <c r="J912" s="37">
        <v>45126</v>
      </c>
      <c r="R912" s="37">
        <v>45126</v>
      </c>
    </row>
    <row r="913" spans="1:18" x14ac:dyDescent="0.25">
      <c r="A913" s="37">
        <v>45127</v>
      </c>
      <c r="J913" s="37">
        <v>45127</v>
      </c>
      <c r="R913" s="37">
        <v>45127</v>
      </c>
    </row>
    <row r="914" spans="1:18" x14ac:dyDescent="0.25">
      <c r="A914" s="37">
        <v>45128</v>
      </c>
      <c r="J914" s="37">
        <v>45128</v>
      </c>
      <c r="R914" s="37">
        <v>45128</v>
      </c>
    </row>
    <row r="915" spans="1:18" x14ac:dyDescent="0.25">
      <c r="A915" s="37">
        <v>45129</v>
      </c>
      <c r="J915" s="37">
        <v>45129</v>
      </c>
      <c r="R915" s="37">
        <v>45129</v>
      </c>
    </row>
    <row r="916" spans="1:18" x14ac:dyDescent="0.25">
      <c r="A916" s="37">
        <v>45130</v>
      </c>
      <c r="J916" s="37">
        <v>45130</v>
      </c>
      <c r="R916" s="37">
        <v>45130</v>
      </c>
    </row>
    <row r="917" spans="1:18" x14ac:dyDescent="0.25">
      <c r="A917" s="37">
        <v>45131</v>
      </c>
      <c r="J917" s="37">
        <v>45131</v>
      </c>
      <c r="R917" s="37">
        <v>45131</v>
      </c>
    </row>
    <row r="918" spans="1:18" x14ac:dyDescent="0.25">
      <c r="A918" s="37">
        <v>45132</v>
      </c>
      <c r="J918" s="37">
        <v>45132</v>
      </c>
      <c r="R918" s="37">
        <v>45132</v>
      </c>
    </row>
    <row r="919" spans="1:18" x14ac:dyDescent="0.25">
      <c r="A919" s="37">
        <v>45133</v>
      </c>
      <c r="J919" s="37">
        <v>45133</v>
      </c>
      <c r="R919" s="37">
        <v>45133</v>
      </c>
    </row>
    <row r="920" spans="1:18" x14ac:dyDescent="0.25">
      <c r="A920" s="37">
        <v>45134</v>
      </c>
      <c r="J920" s="37">
        <v>45134</v>
      </c>
      <c r="R920" s="37">
        <v>45134</v>
      </c>
    </row>
    <row r="921" spans="1:18" x14ac:dyDescent="0.25">
      <c r="A921" s="37">
        <v>45135</v>
      </c>
      <c r="J921" s="37">
        <v>45135</v>
      </c>
      <c r="R921" s="37">
        <v>45135</v>
      </c>
    </row>
    <row r="922" spans="1:18" x14ac:dyDescent="0.25">
      <c r="A922" s="37">
        <v>45136</v>
      </c>
      <c r="J922" s="37">
        <v>45136</v>
      </c>
      <c r="R922" s="37">
        <v>45136</v>
      </c>
    </row>
    <row r="923" spans="1:18" x14ac:dyDescent="0.25">
      <c r="A923" s="37">
        <v>45137</v>
      </c>
      <c r="J923" s="37">
        <v>45137</v>
      </c>
      <c r="R923" s="37">
        <v>45137</v>
      </c>
    </row>
    <row r="924" spans="1:18" x14ac:dyDescent="0.25">
      <c r="A924" s="37">
        <v>45138</v>
      </c>
      <c r="J924" s="37">
        <v>45138</v>
      </c>
      <c r="R924" s="37">
        <v>45138</v>
      </c>
    </row>
    <row r="925" spans="1:18" x14ac:dyDescent="0.25">
      <c r="A925" s="37">
        <v>45139</v>
      </c>
      <c r="J925" s="37">
        <v>45139</v>
      </c>
      <c r="R925" s="37">
        <v>45139</v>
      </c>
    </row>
    <row r="926" spans="1:18" x14ac:dyDescent="0.25">
      <c r="A926" s="37">
        <v>45140</v>
      </c>
      <c r="J926" s="37">
        <v>45140</v>
      </c>
      <c r="R926" s="37">
        <v>45140</v>
      </c>
    </row>
    <row r="927" spans="1:18" x14ac:dyDescent="0.25">
      <c r="A927" s="37">
        <v>45141</v>
      </c>
      <c r="J927" s="37">
        <v>45141</v>
      </c>
      <c r="R927" s="37">
        <v>45141</v>
      </c>
    </row>
    <row r="928" spans="1:18" x14ac:dyDescent="0.25">
      <c r="A928" s="37">
        <v>45142</v>
      </c>
      <c r="J928" s="37">
        <v>45142</v>
      </c>
      <c r="R928" s="37">
        <v>45142</v>
      </c>
    </row>
    <row r="929" spans="1:18" x14ac:dyDescent="0.25">
      <c r="A929" s="37">
        <v>45143</v>
      </c>
      <c r="J929" s="37">
        <v>45143</v>
      </c>
      <c r="R929" s="37">
        <v>45143</v>
      </c>
    </row>
    <row r="930" spans="1:18" x14ac:dyDescent="0.25">
      <c r="A930" s="37">
        <v>45144</v>
      </c>
      <c r="J930" s="37">
        <v>45144</v>
      </c>
      <c r="R930" s="37">
        <v>45144</v>
      </c>
    </row>
    <row r="931" spans="1:18" x14ac:dyDescent="0.25">
      <c r="A931" s="37">
        <v>45145</v>
      </c>
      <c r="J931" s="37">
        <v>45145</v>
      </c>
      <c r="R931" s="37">
        <v>45145</v>
      </c>
    </row>
    <row r="932" spans="1:18" x14ac:dyDescent="0.25">
      <c r="A932" s="37">
        <v>45146</v>
      </c>
      <c r="J932" s="37">
        <v>45146</v>
      </c>
      <c r="R932" s="37">
        <v>45146</v>
      </c>
    </row>
    <row r="933" spans="1:18" x14ac:dyDescent="0.25">
      <c r="A933" s="37">
        <v>45147</v>
      </c>
      <c r="J933" s="37">
        <v>45147</v>
      </c>
      <c r="R933" s="37">
        <v>45147</v>
      </c>
    </row>
    <row r="934" spans="1:18" x14ac:dyDescent="0.25">
      <c r="A934" s="37">
        <v>45148</v>
      </c>
      <c r="J934" s="37">
        <v>45148</v>
      </c>
      <c r="R934" s="37">
        <v>45148</v>
      </c>
    </row>
    <row r="935" spans="1:18" x14ac:dyDescent="0.25">
      <c r="A935" s="37">
        <v>45149</v>
      </c>
      <c r="J935" s="37">
        <v>45149</v>
      </c>
      <c r="R935" s="37">
        <v>45149</v>
      </c>
    </row>
    <row r="936" spans="1:18" x14ac:dyDescent="0.25">
      <c r="A936" s="37">
        <v>45150</v>
      </c>
      <c r="J936" s="37">
        <v>45150</v>
      </c>
      <c r="R936" s="37">
        <v>45150</v>
      </c>
    </row>
    <row r="937" spans="1:18" x14ac:dyDescent="0.25">
      <c r="A937" s="37">
        <v>45151</v>
      </c>
      <c r="J937" s="37">
        <v>45151</v>
      </c>
      <c r="R937" s="37">
        <v>45151</v>
      </c>
    </row>
    <row r="938" spans="1:18" x14ac:dyDescent="0.25">
      <c r="A938" s="37">
        <v>45152</v>
      </c>
      <c r="J938" s="37">
        <v>45152</v>
      </c>
      <c r="R938" s="37">
        <v>45152</v>
      </c>
    </row>
    <row r="939" spans="1:18" x14ac:dyDescent="0.25">
      <c r="A939" s="37">
        <v>45153</v>
      </c>
      <c r="J939" s="37">
        <v>45153</v>
      </c>
      <c r="R939" s="37">
        <v>45153</v>
      </c>
    </row>
    <row r="940" spans="1:18" x14ac:dyDescent="0.25">
      <c r="A940" s="37">
        <v>45154</v>
      </c>
      <c r="J940" s="37">
        <v>45154</v>
      </c>
      <c r="R940" s="37">
        <v>45154</v>
      </c>
    </row>
    <row r="941" spans="1:18" x14ac:dyDescent="0.25">
      <c r="A941" s="37">
        <v>45155</v>
      </c>
      <c r="J941" s="37">
        <v>45155</v>
      </c>
      <c r="R941" s="37">
        <v>45155</v>
      </c>
    </row>
    <row r="942" spans="1:18" x14ac:dyDescent="0.25">
      <c r="A942" s="37">
        <v>45156</v>
      </c>
      <c r="J942" s="37">
        <v>45156</v>
      </c>
      <c r="R942" s="37">
        <v>45156</v>
      </c>
    </row>
    <row r="943" spans="1:18" x14ac:dyDescent="0.25">
      <c r="A943" s="37">
        <v>45157</v>
      </c>
      <c r="J943" s="37">
        <v>45157</v>
      </c>
      <c r="R943" s="37">
        <v>45157</v>
      </c>
    </row>
    <row r="944" spans="1:18" x14ac:dyDescent="0.25">
      <c r="A944" s="37">
        <v>45158</v>
      </c>
      <c r="J944" s="37">
        <v>45158</v>
      </c>
      <c r="R944" s="37">
        <v>45158</v>
      </c>
    </row>
    <row r="945" spans="1:18" x14ac:dyDescent="0.25">
      <c r="A945" s="37">
        <v>45159</v>
      </c>
      <c r="J945" s="37">
        <v>45159</v>
      </c>
      <c r="R945" s="37">
        <v>45159</v>
      </c>
    </row>
    <row r="946" spans="1:18" x14ac:dyDescent="0.25">
      <c r="A946" s="37">
        <v>45160</v>
      </c>
      <c r="J946" s="37">
        <v>45160</v>
      </c>
      <c r="R946" s="37">
        <v>45160</v>
      </c>
    </row>
    <row r="947" spans="1:18" x14ac:dyDescent="0.25">
      <c r="A947" s="37">
        <v>45161</v>
      </c>
      <c r="J947" s="37">
        <v>45161</v>
      </c>
      <c r="R947" s="37">
        <v>45161</v>
      </c>
    </row>
    <row r="948" spans="1:18" x14ac:dyDescent="0.25">
      <c r="A948" s="37">
        <v>45162</v>
      </c>
      <c r="J948" s="37">
        <v>45162</v>
      </c>
      <c r="R948" s="37">
        <v>45162</v>
      </c>
    </row>
    <row r="949" spans="1:18" x14ac:dyDescent="0.25">
      <c r="A949" s="37">
        <v>45163</v>
      </c>
      <c r="J949" s="37">
        <v>45163</v>
      </c>
      <c r="R949" s="37">
        <v>45163</v>
      </c>
    </row>
    <row r="950" spans="1:18" x14ac:dyDescent="0.25">
      <c r="A950" s="37">
        <v>45164</v>
      </c>
      <c r="J950" s="37">
        <v>45164</v>
      </c>
      <c r="R950" s="37">
        <v>45164</v>
      </c>
    </row>
    <row r="951" spans="1:18" x14ac:dyDescent="0.25">
      <c r="A951" s="37">
        <v>45165</v>
      </c>
      <c r="J951" s="37">
        <v>45165</v>
      </c>
      <c r="R951" s="37">
        <v>45165</v>
      </c>
    </row>
    <row r="952" spans="1:18" x14ac:dyDescent="0.25">
      <c r="A952" s="37">
        <v>45166</v>
      </c>
      <c r="J952" s="37">
        <v>45166</v>
      </c>
      <c r="R952" s="37">
        <v>45166</v>
      </c>
    </row>
    <row r="953" spans="1:18" x14ac:dyDescent="0.25">
      <c r="A953" s="37">
        <v>45167</v>
      </c>
      <c r="J953" s="37">
        <v>45167</v>
      </c>
      <c r="R953" s="37">
        <v>45167</v>
      </c>
    </row>
    <row r="954" spans="1:18" x14ac:dyDescent="0.25">
      <c r="A954" s="37">
        <v>45168</v>
      </c>
      <c r="J954" s="37">
        <v>45168</v>
      </c>
      <c r="R954" s="37">
        <v>45168</v>
      </c>
    </row>
    <row r="955" spans="1:18" x14ac:dyDescent="0.25">
      <c r="A955" s="37">
        <v>45169</v>
      </c>
      <c r="J955" s="37">
        <v>45169</v>
      </c>
      <c r="R955" s="37">
        <v>45169</v>
      </c>
    </row>
    <row r="956" spans="1:18" x14ac:dyDescent="0.25">
      <c r="A956" s="37">
        <v>45170</v>
      </c>
      <c r="J956" s="37">
        <v>45170</v>
      </c>
      <c r="R956" s="37">
        <v>45170</v>
      </c>
    </row>
    <row r="957" spans="1:18" x14ac:dyDescent="0.25">
      <c r="A957" s="37">
        <v>45171</v>
      </c>
      <c r="J957" s="37">
        <v>45171</v>
      </c>
      <c r="R957" s="37">
        <v>45171</v>
      </c>
    </row>
    <row r="958" spans="1:18" x14ac:dyDescent="0.25">
      <c r="A958" s="37">
        <v>45172</v>
      </c>
      <c r="J958" s="37">
        <v>45172</v>
      </c>
      <c r="R958" s="37">
        <v>45172</v>
      </c>
    </row>
    <row r="959" spans="1:18" x14ac:dyDescent="0.25">
      <c r="A959" s="37">
        <v>45173</v>
      </c>
      <c r="J959" s="37">
        <v>45173</v>
      </c>
      <c r="R959" s="37">
        <v>45173</v>
      </c>
    </row>
    <row r="960" spans="1:18" x14ac:dyDescent="0.25">
      <c r="A960" s="37">
        <v>45174</v>
      </c>
      <c r="J960" s="37">
        <v>45174</v>
      </c>
      <c r="R960" s="37">
        <v>45174</v>
      </c>
    </row>
    <row r="961" spans="1:18" x14ac:dyDescent="0.25">
      <c r="A961" s="37">
        <v>45175</v>
      </c>
      <c r="J961" s="37">
        <v>45175</v>
      </c>
      <c r="R961" s="37">
        <v>45175</v>
      </c>
    </row>
    <row r="962" spans="1:18" x14ac:dyDescent="0.25">
      <c r="A962" s="37">
        <v>45176</v>
      </c>
      <c r="J962" s="37">
        <v>45176</v>
      </c>
      <c r="R962" s="37">
        <v>45176</v>
      </c>
    </row>
    <row r="963" spans="1:18" x14ac:dyDescent="0.25">
      <c r="A963" s="37">
        <v>45177</v>
      </c>
      <c r="J963" s="37">
        <v>45177</v>
      </c>
      <c r="R963" s="37">
        <v>45177</v>
      </c>
    </row>
    <row r="964" spans="1:18" x14ac:dyDescent="0.25">
      <c r="A964" s="37">
        <v>45178</v>
      </c>
      <c r="J964" s="37">
        <v>45178</v>
      </c>
      <c r="R964" s="37">
        <v>45178</v>
      </c>
    </row>
    <row r="965" spans="1:18" x14ac:dyDescent="0.25">
      <c r="A965" s="37">
        <v>45179</v>
      </c>
      <c r="J965" s="37">
        <v>45179</v>
      </c>
      <c r="R965" s="37">
        <v>45179</v>
      </c>
    </row>
    <row r="966" spans="1:18" x14ac:dyDescent="0.25">
      <c r="A966" s="37">
        <v>45180</v>
      </c>
      <c r="J966" s="37">
        <v>45180</v>
      </c>
      <c r="R966" s="37">
        <v>45180</v>
      </c>
    </row>
    <row r="967" spans="1:18" x14ac:dyDescent="0.25">
      <c r="A967" s="37">
        <v>45181</v>
      </c>
      <c r="J967" s="37">
        <v>45181</v>
      </c>
      <c r="R967" s="37">
        <v>45181</v>
      </c>
    </row>
    <row r="968" spans="1:18" x14ac:dyDescent="0.25">
      <c r="A968" s="37">
        <v>45182</v>
      </c>
      <c r="J968" s="37">
        <v>45182</v>
      </c>
      <c r="R968" s="37">
        <v>45182</v>
      </c>
    </row>
    <row r="969" spans="1:18" x14ac:dyDescent="0.25">
      <c r="A969" s="37">
        <v>45183</v>
      </c>
      <c r="J969" s="37">
        <v>45183</v>
      </c>
      <c r="R969" s="37">
        <v>45183</v>
      </c>
    </row>
    <row r="970" spans="1:18" x14ac:dyDescent="0.25">
      <c r="A970" s="37">
        <v>45184</v>
      </c>
      <c r="J970" s="37">
        <v>45184</v>
      </c>
      <c r="R970" s="37">
        <v>45184</v>
      </c>
    </row>
    <row r="971" spans="1:18" x14ac:dyDescent="0.25">
      <c r="A971" s="37">
        <v>45185</v>
      </c>
      <c r="J971" s="37">
        <v>45185</v>
      </c>
      <c r="R971" s="37">
        <v>45185</v>
      </c>
    </row>
    <row r="972" spans="1:18" x14ac:dyDescent="0.25">
      <c r="A972" s="37">
        <v>45186</v>
      </c>
      <c r="J972" s="37">
        <v>45186</v>
      </c>
      <c r="R972" s="37">
        <v>45186</v>
      </c>
    </row>
    <row r="973" spans="1:18" x14ac:dyDescent="0.25">
      <c r="A973" s="37">
        <v>45187</v>
      </c>
      <c r="J973" s="37">
        <v>45187</v>
      </c>
      <c r="R973" s="37">
        <v>45187</v>
      </c>
    </row>
    <row r="974" spans="1:18" x14ac:dyDescent="0.25">
      <c r="A974" s="37">
        <v>45188</v>
      </c>
      <c r="J974" s="37">
        <v>45188</v>
      </c>
      <c r="R974" s="37">
        <v>45188</v>
      </c>
    </row>
    <row r="975" spans="1:18" x14ac:dyDescent="0.25">
      <c r="A975" s="37">
        <v>45189</v>
      </c>
      <c r="J975" s="37">
        <v>45189</v>
      </c>
      <c r="R975" s="37">
        <v>45189</v>
      </c>
    </row>
    <row r="976" spans="1:18" x14ac:dyDescent="0.25">
      <c r="A976" s="37">
        <v>45190</v>
      </c>
      <c r="J976" s="37">
        <v>45190</v>
      </c>
      <c r="R976" s="37">
        <v>45190</v>
      </c>
    </row>
    <row r="977" spans="1:18" x14ac:dyDescent="0.25">
      <c r="A977" s="37">
        <v>45191</v>
      </c>
      <c r="J977" s="37">
        <v>45191</v>
      </c>
      <c r="R977" s="37">
        <v>45191</v>
      </c>
    </row>
    <row r="978" spans="1:18" x14ac:dyDescent="0.25">
      <c r="A978" s="37">
        <v>45192</v>
      </c>
      <c r="J978" s="37">
        <v>45192</v>
      </c>
      <c r="R978" s="37">
        <v>45192</v>
      </c>
    </row>
    <row r="979" spans="1:18" x14ac:dyDescent="0.25">
      <c r="A979" s="37">
        <v>45193</v>
      </c>
      <c r="J979" s="37">
        <v>45193</v>
      </c>
      <c r="R979" s="37">
        <v>45193</v>
      </c>
    </row>
    <row r="980" spans="1:18" x14ac:dyDescent="0.25">
      <c r="A980" s="37">
        <v>45194</v>
      </c>
      <c r="J980" s="37">
        <v>45194</v>
      </c>
      <c r="R980" s="37">
        <v>45194</v>
      </c>
    </row>
    <row r="981" spans="1:18" x14ac:dyDescent="0.25">
      <c r="A981" s="37">
        <v>45195</v>
      </c>
      <c r="J981" s="37">
        <v>45195</v>
      </c>
      <c r="R981" s="37">
        <v>45195</v>
      </c>
    </row>
    <row r="982" spans="1:18" x14ac:dyDescent="0.25">
      <c r="A982" s="37">
        <v>45196</v>
      </c>
      <c r="J982" s="37">
        <v>45196</v>
      </c>
      <c r="R982" s="37">
        <v>45196</v>
      </c>
    </row>
    <row r="983" spans="1:18" x14ac:dyDescent="0.25">
      <c r="A983" s="37">
        <v>45197</v>
      </c>
      <c r="J983" s="37">
        <v>45197</v>
      </c>
      <c r="R983" s="37">
        <v>45197</v>
      </c>
    </row>
    <row r="984" spans="1:18" x14ac:dyDescent="0.25">
      <c r="A984" s="37">
        <v>45198</v>
      </c>
      <c r="J984" s="37">
        <v>45198</v>
      </c>
      <c r="R984" s="37">
        <v>45198</v>
      </c>
    </row>
    <row r="985" spans="1:18" x14ac:dyDescent="0.25">
      <c r="A985" s="37">
        <v>45199</v>
      </c>
      <c r="J985" s="37">
        <v>45199</v>
      </c>
      <c r="R985" s="37">
        <v>45199</v>
      </c>
    </row>
    <row r="986" spans="1:18" x14ac:dyDescent="0.25">
      <c r="A986" s="37">
        <v>45200</v>
      </c>
      <c r="J986" s="37">
        <v>45200</v>
      </c>
      <c r="R986" s="37">
        <v>45200</v>
      </c>
    </row>
    <row r="987" spans="1:18" x14ac:dyDescent="0.25">
      <c r="A987" s="37">
        <v>45201</v>
      </c>
      <c r="J987" s="37">
        <v>45201</v>
      </c>
      <c r="R987" s="37">
        <v>45201</v>
      </c>
    </row>
    <row r="988" spans="1:18" x14ac:dyDescent="0.25">
      <c r="A988" s="37">
        <v>45202</v>
      </c>
      <c r="J988" s="37">
        <v>45202</v>
      </c>
      <c r="R988" s="37">
        <v>45202</v>
      </c>
    </row>
    <row r="989" spans="1:18" x14ac:dyDescent="0.25">
      <c r="A989" s="37">
        <v>45203</v>
      </c>
      <c r="J989" s="37">
        <v>45203</v>
      </c>
      <c r="R989" s="37">
        <v>45203</v>
      </c>
    </row>
    <row r="990" spans="1:18" x14ac:dyDescent="0.25">
      <c r="A990" s="37">
        <v>45204</v>
      </c>
      <c r="J990" s="37">
        <v>45204</v>
      </c>
      <c r="R990" s="37">
        <v>45204</v>
      </c>
    </row>
    <row r="991" spans="1:18" x14ac:dyDescent="0.25">
      <c r="A991" s="37">
        <v>45205</v>
      </c>
      <c r="J991" s="37">
        <v>45205</v>
      </c>
      <c r="R991" s="37">
        <v>45205</v>
      </c>
    </row>
    <row r="992" spans="1:18" x14ac:dyDescent="0.25">
      <c r="A992" s="37">
        <v>45206</v>
      </c>
      <c r="J992" s="37">
        <v>45206</v>
      </c>
      <c r="R992" s="37">
        <v>45206</v>
      </c>
    </row>
    <row r="993" spans="1:18" x14ac:dyDescent="0.25">
      <c r="A993" s="37">
        <v>45207</v>
      </c>
      <c r="J993" s="37">
        <v>45207</v>
      </c>
      <c r="R993" s="37">
        <v>45207</v>
      </c>
    </row>
    <row r="994" spans="1:18" x14ac:dyDescent="0.25">
      <c r="A994" s="37">
        <v>45208</v>
      </c>
      <c r="J994" s="37">
        <v>45208</v>
      </c>
      <c r="R994" s="37">
        <v>45208</v>
      </c>
    </row>
    <row r="995" spans="1:18" x14ac:dyDescent="0.25">
      <c r="A995" s="37">
        <v>45209</v>
      </c>
      <c r="J995" s="37">
        <v>45209</v>
      </c>
      <c r="R995" s="37">
        <v>45209</v>
      </c>
    </row>
    <row r="996" spans="1:18" x14ac:dyDescent="0.25">
      <c r="A996" s="37">
        <v>45210</v>
      </c>
      <c r="J996" s="37">
        <v>45210</v>
      </c>
      <c r="R996" s="37">
        <v>45210</v>
      </c>
    </row>
    <row r="997" spans="1:18" x14ac:dyDescent="0.25">
      <c r="A997" s="37">
        <v>45211</v>
      </c>
      <c r="J997" s="37">
        <v>45211</v>
      </c>
      <c r="R997" s="37">
        <v>45211</v>
      </c>
    </row>
    <row r="998" spans="1:18" x14ac:dyDescent="0.25">
      <c r="A998" s="37">
        <v>45212</v>
      </c>
      <c r="J998" s="37">
        <v>45212</v>
      </c>
      <c r="R998" s="37">
        <v>45212</v>
      </c>
    </row>
    <row r="999" spans="1:18" x14ac:dyDescent="0.25">
      <c r="A999" s="37">
        <v>45213</v>
      </c>
      <c r="J999" s="37">
        <v>45213</v>
      </c>
      <c r="R999" s="37">
        <v>45213</v>
      </c>
    </row>
    <row r="1000" spans="1:18" x14ac:dyDescent="0.25">
      <c r="A1000" s="37">
        <v>45214</v>
      </c>
      <c r="J1000" s="37">
        <v>45214</v>
      </c>
      <c r="R1000" s="37">
        <v>45214</v>
      </c>
    </row>
    <row r="1001" spans="1:18" x14ac:dyDescent="0.25">
      <c r="A1001" s="37">
        <v>45215</v>
      </c>
      <c r="J1001" s="37">
        <v>45215</v>
      </c>
      <c r="R1001" s="37">
        <v>45215</v>
      </c>
    </row>
    <row r="1002" spans="1:18" x14ac:dyDescent="0.25">
      <c r="A1002" s="37">
        <v>45216</v>
      </c>
      <c r="J1002" s="37">
        <v>45216</v>
      </c>
      <c r="R1002" s="37">
        <v>45216</v>
      </c>
    </row>
    <row r="1003" spans="1:18" x14ac:dyDescent="0.25">
      <c r="A1003" s="37">
        <v>45217</v>
      </c>
      <c r="J1003" s="37">
        <v>45217</v>
      </c>
      <c r="R1003" s="37">
        <v>45217</v>
      </c>
    </row>
    <row r="1004" spans="1:18" x14ac:dyDescent="0.25">
      <c r="A1004" s="37">
        <v>45218</v>
      </c>
      <c r="J1004" s="37">
        <v>45218</v>
      </c>
      <c r="R1004" s="37">
        <v>45218</v>
      </c>
    </row>
    <row r="1005" spans="1:18" x14ac:dyDescent="0.25">
      <c r="A1005" s="37">
        <v>45219</v>
      </c>
      <c r="J1005" s="37">
        <v>45219</v>
      </c>
      <c r="R1005" s="37">
        <v>45219</v>
      </c>
    </row>
    <row r="1006" spans="1:18" x14ac:dyDescent="0.25">
      <c r="A1006" s="37">
        <v>45220</v>
      </c>
      <c r="J1006" s="37">
        <v>45220</v>
      </c>
      <c r="R1006" s="37">
        <v>45220</v>
      </c>
    </row>
    <row r="1007" spans="1:18" x14ac:dyDescent="0.25">
      <c r="A1007" s="37">
        <v>45221</v>
      </c>
      <c r="J1007" s="37">
        <v>45221</v>
      </c>
      <c r="R1007" s="37">
        <v>45221</v>
      </c>
    </row>
    <row r="1008" spans="1:18" x14ac:dyDescent="0.25">
      <c r="A1008" s="37">
        <v>45222</v>
      </c>
      <c r="J1008" s="37">
        <v>45222</v>
      </c>
      <c r="R1008" s="37">
        <v>45222</v>
      </c>
    </row>
    <row r="1009" spans="1:18" x14ac:dyDescent="0.25">
      <c r="A1009" s="37">
        <v>45223</v>
      </c>
      <c r="J1009" s="37">
        <v>45223</v>
      </c>
      <c r="R1009" s="37">
        <v>45223</v>
      </c>
    </row>
    <row r="1010" spans="1:18" x14ac:dyDescent="0.25">
      <c r="A1010" s="37">
        <v>45224</v>
      </c>
      <c r="J1010" s="37">
        <v>45224</v>
      </c>
      <c r="R1010" s="37">
        <v>45224</v>
      </c>
    </row>
    <row r="1011" spans="1:18" x14ac:dyDescent="0.25">
      <c r="A1011" s="37">
        <v>45225</v>
      </c>
      <c r="J1011" s="37">
        <v>45225</v>
      </c>
      <c r="R1011" s="37">
        <v>45225</v>
      </c>
    </row>
    <row r="1012" spans="1:18" x14ac:dyDescent="0.25">
      <c r="A1012" s="37">
        <v>45226</v>
      </c>
      <c r="J1012" s="37">
        <v>45226</v>
      </c>
      <c r="R1012" s="37">
        <v>45226</v>
      </c>
    </row>
    <row r="1013" spans="1:18" x14ac:dyDescent="0.25">
      <c r="A1013" s="37">
        <v>45227</v>
      </c>
      <c r="J1013" s="37">
        <v>45227</v>
      </c>
      <c r="R1013" s="37">
        <v>45227</v>
      </c>
    </row>
    <row r="1014" spans="1:18" x14ac:dyDescent="0.25">
      <c r="A1014" s="37">
        <v>45228</v>
      </c>
      <c r="J1014" s="37">
        <v>45228</v>
      </c>
      <c r="R1014" s="37">
        <v>45228</v>
      </c>
    </row>
    <row r="1015" spans="1:18" x14ac:dyDescent="0.25">
      <c r="A1015" s="37">
        <v>45229</v>
      </c>
      <c r="J1015" s="37">
        <v>45229</v>
      </c>
      <c r="R1015" s="37">
        <v>45229</v>
      </c>
    </row>
    <row r="1016" spans="1:18" x14ac:dyDescent="0.25">
      <c r="A1016" s="37">
        <v>45230</v>
      </c>
      <c r="J1016" s="37">
        <v>45230</v>
      </c>
      <c r="R1016" s="37">
        <v>45230</v>
      </c>
    </row>
    <row r="1017" spans="1:18" x14ac:dyDescent="0.25">
      <c r="A1017" s="37">
        <v>45231</v>
      </c>
      <c r="J1017" s="37">
        <v>45231</v>
      </c>
      <c r="R1017" s="37">
        <v>45231</v>
      </c>
    </row>
    <row r="1018" spans="1:18" x14ac:dyDescent="0.25">
      <c r="A1018" s="37">
        <v>45232</v>
      </c>
      <c r="J1018" s="37">
        <v>45232</v>
      </c>
      <c r="R1018" s="37">
        <v>45232</v>
      </c>
    </row>
    <row r="1019" spans="1:18" x14ac:dyDescent="0.25">
      <c r="A1019" s="37">
        <v>45233</v>
      </c>
      <c r="J1019" s="37">
        <v>45233</v>
      </c>
      <c r="R1019" s="37">
        <v>45233</v>
      </c>
    </row>
    <row r="1020" spans="1:18" x14ac:dyDescent="0.25">
      <c r="A1020" s="37">
        <v>45234</v>
      </c>
      <c r="J1020" s="37">
        <v>45234</v>
      </c>
      <c r="R1020" s="37">
        <v>45234</v>
      </c>
    </row>
    <row r="1021" spans="1:18" x14ac:dyDescent="0.25">
      <c r="A1021" s="37">
        <v>45235</v>
      </c>
      <c r="J1021" s="37">
        <v>45235</v>
      </c>
      <c r="R1021" s="37">
        <v>45235</v>
      </c>
    </row>
    <row r="1022" spans="1:18" x14ac:dyDescent="0.25">
      <c r="A1022" s="37">
        <v>45236</v>
      </c>
      <c r="J1022" s="37">
        <v>45236</v>
      </c>
      <c r="R1022" s="37">
        <v>45236</v>
      </c>
    </row>
    <row r="1023" spans="1:18" x14ac:dyDescent="0.25">
      <c r="A1023" s="37">
        <v>45237</v>
      </c>
      <c r="J1023" s="37">
        <v>45237</v>
      </c>
      <c r="R1023" s="37">
        <v>45237</v>
      </c>
    </row>
    <row r="1024" spans="1:18" x14ac:dyDescent="0.25">
      <c r="A1024" s="37">
        <v>45238</v>
      </c>
      <c r="J1024" s="37">
        <v>45238</v>
      </c>
      <c r="R1024" s="37">
        <v>45238</v>
      </c>
    </row>
    <row r="1025" spans="1:18" x14ac:dyDescent="0.25">
      <c r="A1025" s="37">
        <v>45239</v>
      </c>
      <c r="J1025" s="37">
        <v>45239</v>
      </c>
      <c r="R1025" s="37">
        <v>45239</v>
      </c>
    </row>
    <row r="1026" spans="1:18" x14ac:dyDescent="0.25">
      <c r="A1026" s="37">
        <v>45240</v>
      </c>
      <c r="J1026" s="37">
        <v>45240</v>
      </c>
      <c r="R1026" s="37">
        <v>45240</v>
      </c>
    </row>
    <row r="1027" spans="1:18" x14ac:dyDescent="0.25">
      <c r="A1027" s="37">
        <v>45241</v>
      </c>
      <c r="J1027" s="37">
        <v>45241</v>
      </c>
      <c r="R1027" s="37">
        <v>45241</v>
      </c>
    </row>
    <row r="1028" spans="1:18" x14ac:dyDescent="0.25">
      <c r="A1028" s="37">
        <v>45242</v>
      </c>
      <c r="J1028" s="37">
        <v>45242</v>
      </c>
      <c r="R1028" s="37">
        <v>45242</v>
      </c>
    </row>
    <row r="1029" spans="1:18" x14ac:dyDescent="0.25">
      <c r="A1029" s="37">
        <v>45243</v>
      </c>
      <c r="J1029" s="37">
        <v>45243</v>
      </c>
      <c r="R1029" s="37">
        <v>45243</v>
      </c>
    </row>
    <row r="1030" spans="1:18" x14ac:dyDescent="0.25">
      <c r="A1030" s="37">
        <v>45244</v>
      </c>
      <c r="J1030" s="37">
        <v>45244</v>
      </c>
      <c r="R1030" s="37">
        <v>45244</v>
      </c>
    </row>
    <row r="1031" spans="1:18" x14ac:dyDescent="0.25">
      <c r="A1031" s="37">
        <v>45245</v>
      </c>
      <c r="J1031" s="37">
        <v>45245</v>
      </c>
      <c r="R1031" s="37">
        <v>45245</v>
      </c>
    </row>
    <row r="1032" spans="1:18" x14ac:dyDescent="0.25">
      <c r="A1032" s="37">
        <v>45246</v>
      </c>
      <c r="J1032" s="37">
        <v>45246</v>
      </c>
      <c r="R1032" s="37">
        <v>45246</v>
      </c>
    </row>
    <row r="1033" spans="1:18" x14ac:dyDescent="0.25">
      <c r="A1033" s="37">
        <v>45247</v>
      </c>
      <c r="J1033" s="37">
        <v>45247</v>
      </c>
      <c r="R1033" s="37">
        <v>45247</v>
      </c>
    </row>
    <row r="1034" spans="1:18" x14ac:dyDescent="0.25">
      <c r="A1034" s="37">
        <v>45248</v>
      </c>
      <c r="J1034" s="37">
        <v>45248</v>
      </c>
      <c r="R1034" s="37">
        <v>45248</v>
      </c>
    </row>
    <row r="1035" spans="1:18" x14ac:dyDescent="0.25">
      <c r="A1035" s="37">
        <v>45249</v>
      </c>
      <c r="J1035" s="37">
        <v>45249</v>
      </c>
      <c r="R1035" s="37">
        <v>45249</v>
      </c>
    </row>
    <row r="1036" spans="1:18" x14ac:dyDescent="0.25">
      <c r="A1036" s="37">
        <v>45250</v>
      </c>
      <c r="J1036" s="37">
        <v>45250</v>
      </c>
      <c r="R1036" s="37">
        <v>45250</v>
      </c>
    </row>
    <row r="1037" spans="1:18" x14ac:dyDescent="0.25">
      <c r="A1037" s="37">
        <v>45251</v>
      </c>
      <c r="J1037" s="37">
        <v>45251</v>
      </c>
      <c r="R1037" s="37">
        <v>45251</v>
      </c>
    </row>
    <row r="1038" spans="1:18" x14ac:dyDescent="0.25">
      <c r="A1038" s="37">
        <v>45252</v>
      </c>
      <c r="J1038" s="37">
        <v>45252</v>
      </c>
      <c r="R1038" s="37">
        <v>45252</v>
      </c>
    </row>
    <row r="1039" spans="1:18" x14ac:dyDescent="0.25">
      <c r="A1039" s="37">
        <v>45253</v>
      </c>
      <c r="J1039" s="37">
        <v>45253</v>
      </c>
      <c r="R1039" s="37">
        <v>45253</v>
      </c>
    </row>
    <row r="1040" spans="1:18" x14ac:dyDescent="0.25">
      <c r="A1040" s="37">
        <v>45254</v>
      </c>
      <c r="J1040" s="37">
        <v>45254</v>
      </c>
      <c r="R1040" s="37">
        <v>45254</v>
      </c>
    </row>
    <row r="1041" spans="1:18" x14ac:dyDescent="0.25">
      <c r="A1041" s="37">
        <v>45255</v>
      </c>
      <c r="J1041" s="37">
        <v>45255</v>
      </c>
      <c r="R1041" s="37">
        <v>45255</v>
      </c>
    </row>
    <row r="1042" spans="1:18" x14ac:dyDescent="0.25">
      <c r="A1042" s="37">
        <v>45256</v>
      </c>
      <c r="J1042" s="37">
        <v>45256</v>
      </c>
      <c r="R1042" s="37">
        <v>45256</v>
      </c>
    </row>
    <row r="1043" spans="1:18" x14ac:dyDescent="0.25">
      <c r="A1043" s="37">
        <v>45257</v>
      </c>
      <c r="J1043" s="37">
        <v>45257</v>
      </c>
      <c r="R1043" s="37">
        <v>45257</v>
      </c>
    </row>
    <row r="1044" spans="1:18" x14ac:dyDescent="0.25">
      <c r="A1044" s="37">
        <v>45258</v>
      </c>
      <c r="J1044" s="37">
        <v>45258</v>
      </c>
      <c r="R1044" s="37">
        <v>45258</v>
      </c>
    </row>
    <row r="1045" spans="1:18" x14ac:dyDescent="0.25">
      <c r="A1045" s="37">
        <v>45259</v>
      </c>
      <c r="J1045" s="37">
        <v>45259</v>
      </c>
      <c r="R1045" s="37">
        <v>45259</v>
      </c>
    </row>
    <row r="1046" spans="1:18" x14ac:dyDescent="0.25">
      <c r="A1046" s="37">
        <v>45260</v>
      </c>
      <c r="J1046" s="37">
        <v>45260</v>
      </c>
      <c r="R1046" s="37">
        <v>45260</v>
      </c>
    </row>
    <row r="1047" spans="1:18" x14ac:dyDescent="0.25">
      <c r="A1047" s="37">
        <v>45261</v>
      </c>
      <c r="J1047" s="37">
        <v>45261</v>
      </c>
      <c r="R1047" s="37">
        <v>45261</v>
      </c>
    </row>
    <row r="1048" spans="1:18" x14ac:dyDescent="0.25">
      <c r="A1048" s="37">
        <v>45262</v>
      </c>
      <c r="J1048" s="37">
        <v>45262</v>
      </c>
      <c r="R1048" s="37">
        <v>45262</v>
      </c>
    </row>
    <row r="1049" spans="1:18" x14ac:dyDescent="0.25">
      <c r="A1049" s="37">
        <v>45263</v>
      </c>
      <c r="J1049" s="37">
        <v>45263</v>
      </c>
      <c r="R1049" s="37">
        <v>45263</v>
      </c>
    </row>
    <row r="1050" spans="1:18" x14ac:dyDescent="0.25">
      <c r="A1050" s="37">
        <v>45264</v>
      </c>
      <c r="J1050" s="37">
        <v>45264</v>
      </c>
      <c r="R1050" s="37">
        <v>45264</v>
      </c>
    </row>
    <row r="1051" spans="1:18" x14ac:dyDescent="0.25">
      <c r="A1051" s="37">
        <v>45265</v>
      </c>
      <c r="J1051" s="37">
        <v>45265</v>
      </c>
      <c r="R1051" s="37">
        <v>45265</v>
      </c>
    </row>
    <row r="1052" spans="1:18" x14ac:dyDescent="0.25">
      <c r="A1052" s="37">
        <v>45266</v>
      </c>
      <c r="J1052" s="37">
        <v>45266</v>
      </c>
      <c r="R1052" s="37">
        <v>45266</v>
      </c>
    </row>
    <row r="1053" spans="1:18" x14ac:dyDescent="0.25">
      <c r="A1053" s="37">
        <v>45267</v>
      </c>
      <c r="J1053" s="37">
        <v>45267</v>
      </c>
      <c r="R1053" s="37">
        <v>45267</v>
      </c>
    </row>
    <row r="1054" spans="1:18" x14ac:dyDescent="0.25">
      <c r="A1054" s="37">
        <v>45268</v>
      </c>
      <c r="J1054" s="37">
        <v>45268</v>
      </c>
      <c r="R1054" s="37">
        <v>45268</v>
      </c>
    </row>
    <row r="1055" spans="1:18" x14ac:dyDescent="0.25">
      <c r="A1055" s="37">
        <v>45269</v>
      </c>
      <c r="J1055" s="37">
        <v>45269</v>
      </c>
      <c r="R1055" s="37">
        <v>45269</v>
      </c>
    </row>
    <row r="1056" spans="1:18" x14ac:dyDescent="0.25">
      <c r="A1056" s="37">
        <v>45270</v>
      </c>
      <c r="J1056" s="37">
        <v>45270</v>
      </c>
      <c r="R1056" s="37">
        <v>45270</v>
      </c>
    </row>
    <row r="1057" spans="1:18" x14ac:dyDescent="0.25">
      <c r="A1057" s="37">
        <v>45271</v>
      </c>
      <c r="J1057" s="37">
        <v>45271</v>
      </c>
      <c r="R1057" s="37">
        <v>45271</v>
      </c>
    </row>
    <row r="1058" spans="1:18" x14ac:dyDescent="0.25">
      <c r="A1058" s="37">
        <v>45272</v>
      </c>
      <c r="J1058" s="37">
        <v>45272</v>
      </c>
      <c r="R1058" s="37">
        <v>45272</v>
      </c>
    </row>
    <row r="1059" spans="1:18" x14ac:dyDescent="0.25">
      <c r="A1059" s="37">
        <v>45273</v>
      </c>
      <c r="J1059" s="37">
        <v>45273</v>
      </c>
      <c r="R1059" s="37">
        <v>45273</v>
      </c>
    </row>
    <row r="1060" spans="1:18" x14ac:dyDescent="0.25">
      <c r="A1060" s="37">
        <v>45274</v>
      </c>
      <c r="J1060" s="37">
        <v>45274</v>
      </c>
      <c r="R1060" s="37">
        <v>45274</v>
      </c>
    </row>
    <row r="1061" spans="1:18" x14ac:dyDescent="0.25">
      <c r="A1061" s="37">
        <v>45275</v>
      </c>
      <c r="J1061" s="37">
        <v>45275</v>
      </c>
      <c r="R1061" s="37">
        <v>45275</v>
      </c>
    </row>
    <row r="1062" spans="1:18" x14ac:dyDescent="0.25">
      <c r="A1062" s="37">
        <v>45276</v>
      </c>
      <c r="J1062" s="37">
        <v>45276</v>
      </c>
      <c r="R1062" s="37">
        <v>45276</v>
      </c>
    </row>
    <row r="1063" spans="1:18" x14ac:dyDescent="0.25">
      <c r="A1063" s="37">
        <v>45277</v>
      </c>
      <c r="J1063" s="37">
        <v>45277</v>
      </c>
      <c r="R1063" s="37">
        <v>45277</v>
      </c>
    </row>
    <row r="1064" spans="1:18" x14ac:dyDescent="0.25">
      <c r="A1064" s="37">
        <v>45278</v>
      </c>
      <c r="J1064" s="37">
        <v>45278</v>
      </c>
      <c r="R1064" s="37">
        <v>45278</v>
      </c>
    </row>
    <row r="1065" spans="1:18" x14ac:dyDescent="0.25">
      <c r="A1065" s="37">
        <v>45279</v>
      </c>
      <c r="J1065" s="37">
        <v>45279</v>
      </c>
      <c r="R1065" s="37">
        <v>45279</v>
      </c>
    </row>
    <row r="1066" spans="1:18" x14ac:dyDescent="0.25">
      <c r="A1066" s="37">
        <v>45280</v>
      </c>
      <c r="J1066" s="37">
        <v>45280</v>
      </c>
      <c r="R1066" s="37">
        <v>45280</v>
      </c>
    </row>
    <row r="1067" spans="1:18" x14ac:dyDescent="0.25">
      <c r="A1067" s="37">
        <v>45281</v>
      </c>
      <c r="J1067" s="37">
        <v>45281</v>
      </c>
      <c r="R1067" s="37">
        <v>45281</v>
      </c>
    </row>
    <row r="1068" spans="1:18" x14ac:dyDescent="0.25">
      <c r="A1068" s="37">
        <v>45282</v>
      </c>
      <c r="J1068" s="37">
        <v>45282</v>
      </c>
      <c r="R1068" s="37">
        <v>45282</v>
      </c>
    </row>
    <row r="1069" spans="1:18" x14ac:dyDescent="0.25">
      <c r="A1069" s="37">
        <v>45283</v>
      </c>
      <c r="J1069" s="37">
        <v>45283</v>
      </c>
      <c r="R1069" s="37">
        <v>45283</v>
      </c>
    </row>
    <row r="1070" spans="1:18" x14ac:dyDescent="0.25">
      <c r="A1070" s="37">
        <v>45284</v>
      </c>
      <c r="J1070" s="37">
        <v>45284</v>
      </c>
      <c r="R1070" s="37">
        <v>45284</v>
      </c>
    </row>
    <row r="1071" spans="1:18" x14ac:dyDescent="0.25">
      <c r="A1071" s="37">
        <v>45285</v>
      </c>
      <c r="J1071" s="37">
        <v>45285</v>
      </c>
      <c r="R1071" s="37">
        <v>45285</v>
      </c>
    </row>
    <row r="1072" spans="1:18" x14ac:dyDescent="0.25">
      <c r="A1072" s="37">
        <v>45286</v>
      </c>
      <c r="J1072" s="37">
        <v>45286</v>
      </c>
      <c r="R1072" s="37">
        <v>45286</v>
      </c>
    </row>
    <row r="1073" spans="1:18" x14ac:dyDescent="0.25">
      <c r="A1073" s="37">
        <v>45287</v>
      </c>
      <c r="J1073" s="37">
        <v>45287</v>
      </c>
      <c r="R1073" s="37">
        <v>45287</v>
      </c>
    </row>
    <row r="1074" spans="1:18" x14ac:dyDescent="0.25">
      <c r="A1074" s="37">
        <v>45288</v>
      </c>
      <c r="J1074" s="37">
        <v>45288</v>
      </c>
      <c r="R1074" s="37">
        <v>45288</v>
      </c>
    </row>
    <row r="1075" spans="1:18" x14ac:dyDescent="0.25">
      <c r="A1075" s="37">
        <v>45289</v>
      </c>
      <c r="J1075" s="37">
        <v>45289</v>
      </c>
      <c r="R1075" s="37">
        <v>45289</v>
      </c>
    </row>
    <row r="1076" spans="1:18" x14ac:dyDescent="0.25">
      <c r="A1076" s="37">
        <v>45290</v>
      </c>
      <c r="J1076" s="37">
        <v>45290</v>
      </c>
      <c r="R1076" s="37">
        <v>45290</v>
      </c>
    </row>
    <row r="1077" spans="1:18" x14ac:dyDescent="0.25">
      <c r="A1077" s="37">
        <v>45291</v>
      </c>
      <c r="J1077" s="37">
        <v>45291</v>
      </c>
      <c r="R1077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5" x14ac:dyDescent="0.25"/>
  <cols>
    <col min="1" max="1" width="7" style="8" bestFit="1" customWidth="1"/>
    <col min="2" max="2" width="9" style="3"/>
    <col min="3" max="3" width="19.5703125" style="3" bestFit="1" customWidth="1"/>
    <col min="4" max="4" width="11.85546875" style="3" bestFit="1" customWidth="1"/>
    <col min="5" max="6" width="9.85546875" style="3" bestFit="1" customWidth="1"/>
    <col min="7" max="16384" width="9" style="3"/>
  </cols>
  <sheetData>
    <row r="1" spans="1:6" ht="15.75" thickBot="1" x14ac:dyDescent="0.3">
      <c r="A1" s="7" t="s">
        <v>27</v>
      </c>
      <c r="C1" s="6" t="s">
        <v>23</v>
      </c>
      <c r="D1" s="4">
        <v>820</v>
      </c>
    </row>
    <row r="2" spans="1:6" x14ac:dyDescent="0.25">
      <c r="A2" s="8">
        <v>145.38999999999999</v>
      </c>
      <c r="C2" s="6" t="s">
        <v>24</v>
      </c>
      <c r="D2" s="4">
        <v>102.55</v>
      </c>
    </row>
    <row r="3" spans="1:6" x14ac:dyDescent="0.25">
      <c r="A3" s="8">
        <v>18.47</v>
      </c>
      <c r="C3" s="6" t="s">
        <v>25</v>
      </c>
      <c r="D3" s="4">
        <v>0</v>
      </c>
    </row>
    <row r="4" spans="1:6" x14ac:dyDescent="0.25">
      <c r="A4" s="8">
        <v>145.59</v>
      </c>
      <c r="C4" s="6" t="s">
        <v>26</v>
      </c>
      <c r="D4" s="4">
        <v>56.91</v>
      </c>
    </row>
    <row r="5" spans="1:6" x14ac:dyDescent="0.2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63.736363636363642</v>
      </c>
    </row>
    <row r="6" spans="1:6" x14ac:dyDescent="0.2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152.77818181818182</v>
      </c>
    </row>
    <row r="7" spans="1:6" x14ac:dyDescent="0.25">
      <c r="A7" s="8">
        <v>1.1100000000000001</v>
      </c>
    </row>
    <row r="8" spans="1:6" x14ac:dyDescent="0.25">
      <c r="A8" s="8">
        <v>17.53</v>
      </c>
      <c r="C8" s="6" t="s">
        <v>31</v>
      </c>
      <c r="D8" s="5">
        <f ca="1">DAY(TODAY())</f>
        <v>11</v>
      </c>
      <c r="F8" s="52"/>
    </row>
    <row r="9" spans="1:6" x14ac:dyDescent="0.25">
      <c r="A9" s="8">
        <v>59.97</v>
      </c>
      <c r="F9" s="52"/>
    </row>
    <row r="10" spans="1:6" x14ac:dyDescent="0.2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25">
      <c r="A11" s="8">
        <v>178.77</v>
      </c>
      <c r="C11" s="6" t="s">
        <v>33</v>
      </c>
      <c r="D11" s="73">
        <f>D10-D6</f>
        <v>2634.8333333333335</v>
      </c>
    </row>
    <row r="12" spans="1:6" x14ac:dyDescent="0.25">
      <c r="A12" s="8">
        <v>61.08</v>
      </c>
      <c r="C12" s="6" t="s">
        <v>34</v>
      </c>
      <c r="D12" s="73">
        <f>D11*12</f>
        <v>31618</v>
      </c>
    </row>
    <row r="13" spans="1:6" x14ac:dyDescent="0.25">
      <c r="A13" s="8">
        <v>20.56</v>
      </c>
      <c r="F13" s="52"/>
    </row>
    <row r="14" spans="1:6" x14ac:dyDescent="0.25">
      <c r="A14" s="8">
        <v>12</v>
      </c>
      <c r="D14" s="9"/>
    </row>
    <row r="15" spans="1:6" x14ac:dyDescent="0.25">
      <c r="A15" s="8">
        <v>11.16</v>
      </c>
    </row>
    <row r="16" spans="1:6" x14ac:dyDescent="0.25">
      <c r="D16" s="37"/>
      <c r="E16" s="52"/>
    </row>
    <row r="19" spans="6:6" x14ac:dyDescent="0.25">
      <c r="F19" s="65"/>
    </row>
    <row r="20" spans="6:6" x14ac:dyDescent="0.25">
      <c r="F20" s="65"/>
    </row>
    <row r="21" spans="6:6" x14ac:dyDescent="0.25">
      <c r="F21" s="65"/>
    </row>
    <row r="22" spans="6:6" x14ac:dyDescent="0.25">
      <c r="F22" s="65"/>
    </row>
    <row r="23" spans="6:6" x14ac:dyDescent="0.2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5" x14ac:dyDescent="0.25"/>
  <cols>
    <col min="1" max="1" width="6.85546875" style="1" bestFit="1" customWidth="1"/>
    <col min="2" max="2" width="10.42578125" style="1" bestFit="1" customWidth="1"/>
    <col min="3" max="3" width="7" style="1" bestFit="1" customWidth="1"/>
    <col min="4" max="4" width="12.140625" style="1" bestFit="1" customWidth="1"/>
    <col min="5" max="5" width="9" style="1" bestFit="1" customWidth="1"/>
    <col min="6" max="6" width="13.140625" style="1" bestFit="1" customWidth="1"/>
    <col min="7" max="8" width="9" style="1"/>
    <col min="9" max="9" width="13.140625" style="1" bestFit="1" customWidth="1"/>
    <col min="10" max="16384" width="9" style="1"/>
  </cols>
  <sheetData>
    <row r="1" spans="1:9" ht="15.75" thickBot="1" x14ac:dyDescent="0.3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2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2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2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2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2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2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2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2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2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2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2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2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5" x14ac:dyDescent="0.25"/>
  <cols>
    <col min="1" max="1" width="15" customWidth="1"/>
    <col min="2" max="3" width="10.140625" bestFit="1" customWidth="1"/>
    <col min="4" max="4" width="9.5703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75</v>
      </c>
    </row>
    <row r="2" spans="1:4" x14ac:dyDescent="0.25">
      <c r="A2" s="92">
        <v>44791</v>
      </c>
      <c r="B2" s="92">
        <v>44799</v>
      </c>
      <c r="C2">
        <v>221.77</v>
      </c>
      <c r="D2">
        <v>20.11</v>
      </c>
    </row>
    <row r="3" spans="1:4" x14ac:dyDescent="0.25">
      <c r="A3" s="92">
        <v>44805</v>
      </c>
      <c r="B3" s="92">
        <v>44813</v>
      </c>
      <c r="C3">
        <v>221.77</v>
      </c>
      <c r="D3">
        <v>25.86</v>
      </c>
    </row>
    <row r="4" spans="1:4" x14ac:dyDescent="0.25">
      <c r="A4" s="92">
        <v>44819</v>
      </c>
      <c r="B4" s="92">
        <v>44827</v>
      </c>
      <c r="C4">
        <v>221.77</v>
      </c>
      <c r="D4">
        <v>31.61</v>
      </c>
    </row>
    <row r="5" spans="1:4" x14ac:dyDescent="0.25">
      <c r="A5" s="92">
        <v>44833</v>
      </c>
      <c r="B5" s="92">
        <v>44841</v>
      </c>
      <c r="C5">
        <v>221.77</v>
      </c>
      <c r="D5">
        <v>37.36</v>
      </c>
    </row>
    <row r="6" spans="1:4" x14ac:dyDescent="0.25">
      <c r="A6" s="92">
        <v>44847</v>
      </c>
      <c r="B6" s="92">
        <v>44855</v>
      </c>
      <c r="C6">
        <v>221.77</v>
      </c>
      <c r="D6">
        <v>43.11</v>
      </c>
    </row>
    <row r="7" spans="1:4" x14ac:dyDescent="0.25">
      <c r="A7" s="92">
        <v>44861</v>
      </c>
      <c r="B7" s="92">
        <v>44869</v>
      </c>
      <c r="C7">
        <v>221.77</v>
      </c>
      <c r="D7">
        <v>48.86</v>
      </c>
    </row>
    <row r="8" spans="1:4" x14ac:dyDescent="0.25">
      <c r="A8" s="92">
        <v>44875</v>
      </c>
      <c r="B8" s="92">
        <v>44883</v>
      </c>
      <c r="C8">
        <v>221.77</v>
      </c>
      <c r="D8">
        <v>54.61</v>
      </c>
    </row>
    <row r="9" spans="1:4" x14ac:dyDescent="0.25">
      <c r="A9" s="92">
        <v>44889</v>
      </c>
      <c r="B9" s="92">
        <v>44897</v>
      </c>
      <c r="C9">
        <v>221.77</v>
      </c>
      <c r="D9">
        <v>60.36</v>
      </c>
    </row>
    <row r="10" spans="1:4" x14ac:dyDescent="0.25">
      <c r="A10" s="92">
        <v>44903</v>
      </c>
      <c r="B10" s="92">
        <v>44911</v>
      </c>
      <c r="C10">
        <v>221.77</v>
      </c>
      <c r="D10">
        <v>66.11</v>
      </c>
    </row>
    <row r="11" spans="1:4" x14ac:dyDescent="0.25">
      <c r="A11" s="92">
        <v>44917</v>
      </c>
      <c r="B11" s="92">
        <v>44925</v>
      </c>
      <c r="C11">
        <v>221.77</v>
      </c>
      <c r="D11">
        <v>71.86</v>
      </c>
    </row>
    <row r="12" spans="1:4" x14ac:dyDescent="0.25">
      <c r="A12" s="92">
        <v>44931</v>
      </c>
      <c r="B12" s="92">
        <v>44939</v>
      </c>
      <c r="C12">
        <v>221.77</v>
      </c>
      <c r="D12">
        <v>77.61</v>
      </c>
    </row>
    <row r="13" spans="1:4" x14ac:dyDescent="0.25">
      <c r="C13">
        <f>C12/7.5</f>
        <v>29.569333333333336</v>
      </c>
      <c r="D13">
        <f>D12/7.5</f>
        <v>10.348000000000001</v>
      </c>
    </row>
    <row r="14" spans="1:4" x14ac:dyDescent="0.25">
      <c r="C14">
        <v>29</v>
      </c>
      <c r="D14">
        <v>7</v>
      </c>
    </row>
    <row r="21" spans="1:3" x14ac:dyDescent="0.2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2023-07-12T00:54:49Z</dcterms:modified>
</cp:coreProperties>
</file>