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0A66E381-7410-47AD-9ED6-11229D231A48}" xr6:coauthVersionLast="47" xr6:coauthVersionMax="47" xr10:uidLastSave="{00000000-0000-0000-0000-000000000000}"/>
  <bookViews>
    <workbookView xWindow="-110" yWindow="-110" windowWidth="19420" windowHeight="10300" firstSheet="4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Stock Performance" sheetId="12" r:id="rId5"/>
    <sheet name="Fund Performance" sheetId="9" r:id="rId6"/>
    <sheet name="Monthly Expenditure" sheetId="4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92" i="9" l="1"/>
  <c r="W792" i="9"/>
  <c r="V792" i="9"/>
  <c r="U792" i="9"/>
  <c r="T792" i="9"/>
  <c r="P792" i="9"/>
  <c r="O792" i="9"/>
  <c r="N792" i="9"/>
  <c r="M792" i="9"/>
  <c r="H792" i="9"/>
  <c r="G792" i="9"/>
  <c r="F792" i="9"/>
  <c r="E792" i="9"/>
  <c r="S792" i="9"/>
  <c r="T21" i="9"/>
  <c r="AB40" i="9"/>
  <c r="AB39" i="9"/>
  <c r="C48" i="11"/>
  <c r="X791" i="9"/>
  <c r="W791" i="9"/>
  <c r="U791" i="9"/>
  <c r="T791" i="9"/>
  <c r="V791" i="9" s="1"/>
  <c r="P791" i="9"/>
  <c r="O791" i="9"/>
  <c r="L791" i="9"/>
  <c r="N791" i="9" s="1"/>
  <c r="H791" i="9"/>
  <c r="G791" i="9"/>
  <c r="F791" i="9"/>
  <c r="E791" i="9"/>
  <c r="D791" i="9"/>
  <c r="C791" i="9"/>
  <c r="S791" i="9"/>
  <c r="X790" i="9"/>
  <c r="W790" i="9"/>
  <c r="U790" i="9"/>
  <c r="T790" i="9"/>
  <c r="V790" i="9" s="1"/>
  <c r="H790" i="9"/>
  <c r="G790" i="9"/>
  <c r="F790" i="9"/>
  <c r="E790" i="9"/>
  <c r="P790" i="9"/>
  <c r="O790" i="9"/>
  <c r="N790" i="9"/>
  <c r="M790" i="9"/>
  <c r="S790" i="9"/>
  <c r="X789" i="9"/>
  <c r="W789" i="9"/>
  <c r="U789" i="9"/>
  <c r="T789" i="9"/>
  <c r="V789" i="9" s="1"/>
  <c r="P789" i="9"/>
  <c r="O789" i="9"/>
  <c r="N789" i="9"/>
  <c r="M789" i="9"/>
  <c r="H789" i="9"/>
  <c r="G789" i="9"/>
  <c r="F789" i="9"/>
  <c r="E789" i="9"/>
  <c r="S789" i="9"/>
  <c r="X788" i="9"/>
  <c r="W788" i="9"/>
  <c r="U788" i="9"/>
  <c r="T788" i="9"/>
  <c r="V788" i="9" s="1"/>
  <c r="X787" i="9"/>
  <c r="W787" i="9"/>
  <c r="U787" i="9"/>
  <c r="T787" i="9"/>
  <c r="V787" i="9" s="1"/>
  <c r="X786" i="9"/>
  <c r="W786" i="9"/>
  <c r="U786" i="9"/>
  <c r="T786" i="9"/>
  <c r="V786" i="9" s="1"/>
  <c r="P788" i="9"/>
  <c r="O788" i="9"/>
  <c r="N788" i="9"/>
  <c r="M788" i="9"/>
  <c r="P787" i="9"/>
  <c r="O787" i="9"/>
  <c r="N787" i="9"/>
  <c r="M787" i="9"/>
  <c r="P786" i="9"/>
  <c r="O786" i="9"/>
  <c r="N786" i="9"/>
  <c r="M786" i="9"/>
  <c r="L786" i="9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M791" i="9" l="1"/>
  <c r="E6" i="12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<sst xmlns="http://schemas.openxmlformats.org/spreadsheetml/2006/main" count="139" uniqueCount="85">
  <si>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</si>
  <si>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</si>
  <si>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</si>
  <si>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</si>
  <si>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</si>
  <si>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</si>
  <si>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</si>
  <si>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</si>
  <si>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</si>
  <si>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</si>
  <si>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</si>
  <si>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</si>
  <si>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</si>
  <si>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</si>
  <si>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</si>
  <si>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</si>
  <si>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</si>
  <si>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</si>
  <si>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</si>
  <si>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</si>
  <si>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</si>
  <si>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</si>
  <si>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</si>
  <si>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</si>
  <si>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</si>
  <si>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</si>
  <si>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</si>
  <si>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</si>
  <si>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</si>
  <si>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</si>
  <si>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</si>
  <si>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</si>
  <si>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</si>
  <si>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</si>
  <si>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</si>
  <si>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</si>
  <si>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</si>
  <si>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</si>
  <si>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</si>
  <si>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</si>
  <si>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</si>
  <si>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</si>
  <si>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</si>
  <si>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</si>
  <si>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</si>
  <si>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</si>
  <si>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</si>
  <si>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</si>
  <si>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</si>
  <si>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</si>
  <si>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</si>
  <si>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</si>
  <si>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</si>
  <si>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</si>
  <si>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</si>
  <si>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</si>
  <si>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</si>
  <si>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</si>
  <si>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</si>
  <si>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</si>
  <si>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</si>
  <si>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</si>
  <si>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</si>
  <si>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</si>
  <si>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</si>
  <si>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</si>
  <si>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</si>
  <si>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</si>
  <si>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</si>
  <si>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</si>
  <si>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</si>
  <si>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</si>
  <si>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</si>
  <si>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</si>
  <si>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</si>
  <si>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</si>
  <si>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</si>
  <si>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</si>
  <si>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</si>
  <si>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</si>
  <si>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</si>
  <si>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</si>
  <si>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</si>
  <si>
    <t>Principal</t>
  </si>
  <si>
    <t>CA$15000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</si>
</sst>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13874.119999999995</c:v>
                </c:pt>
                <c:pt idx="37">
                  <c:v>13874.119999999995</c:v>
                </c:pt>
                <c:pt idx="38">
                  <c:v>13874.119999999995</c:v>
                </c:pt>
                <c:pt idx="39">
                  <c:v>13874.119999999995</c:v>
                </c:pt>
                <c:pt idx="40">
                  <c:v>13874.119999999995</c:v>
                </c:pt>
                <c:pt idx="41">
                  <c:v>13874.119999999995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45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13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97185.028662098077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5905.9000000000005</v>
      </c>
      <c r="C15" s="10" t="s">
        <v>17</v>
      </c>
    </row>
    <row r="16" spans="1:3" x14ac:dyDescent="0.35">
      <c r="A16" s="17" t="s">
        <v>14</v>
      </c>
      <c r="B16" s="22">
        <f>B15/12</f>
        <v>492.15833333333336</v>
      </c>
      <c r="C16" s="10"/>
    </row>
    <row r="17" spans="1:5" x14ac:dyDescent="0.3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3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118118.00000000001</v>
      </c>
    </row>
    <row r="21" spans="1:5" x14ac:dyDescent="0.35">
      <c r="A21" s="17" t="s">
        <v>15</v>
      </c>
      <c r="B21" s="20">
        <f>B17*(B3-B2)</f>
        <v>871299.33534654754</v>
      </c>
    </row>
    <row r="22" spans="1:5" x14ac:dyDescent="0.35">
      <c r="A22" s="17" t="s">
        <v>16</v>
      </c>
      <c r="B22" s="26">
        <f>B21+B20</f>
        <v>989417.33534654754</v>
      </c>
    </row>
    <row r="23" spans="1:5" x14ac:dyDescent="0.35">
      <c r="A23" s="14" t="s">
        <v>18</v>
      </c>
      <c r="B23" s="27">
        <f>B22/(B3-B2)</f>
        <v>21987.051896589946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65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66400</v>
      </c>
      <c r="C7" s="10"/>
    </row>
    <row r="8" spans="1:3" x14ac:dyDescent="0.35">
      <c r="A8" s="17" t="s">
        <v>21</v>
      </c>
      <c r="B8" s="20">
        <f>B7*(1+B6)^B5</f>
        <v>153737.38961443744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3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2482858.842273165</v>
      </c>
    </row>
    <row r="22" spans="1:5" x14ac:dyDescent="0.35">
      <c r="A22" s="17" t="s">
        <v>16</v>
      </c>
      <c r="B22" s="26">
        <f>B21+B20</f>
        <v>2482858.842273165</v>
      </c>
    </row>
    <row r="23" spans="1:5" x14ac:dyDescent="0.35">
      <c r="A23" s="14" t="s">
        <v>18</v>
      </c>
      <c r="B23" s="27">
        <f>B22/(B3-B2)</f>
        <v>99314.353690926597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49"/>
  <sheetViews>
    <sheetView topLeftCell="A22" workbookViewId="0">
      <selection activeCell="D49" sqref="D49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1.26953125" style="1" bestFit="1" customWidth="1"/>
    <col min="4" max="4" width="9" style="1"/>
    <col min="5" max="5" width="11.81640625" style="1" bestFit="1" customWidth="1"/>
    <col min="6" max="16384" width="9" style="1"/>
  </cols>
  <sheetData>
    <row r="1" spans="1:3" ht="15" thickBot="1" x14ac:dyDescent="0.4">
      <c r="A1" s="35" t="s">
        <v>37</v>
      </c>
      <c r="B1" s="55" t="s">
        <v>54</v>
      </c>
    </row>
    <row r="2" spans="1:3" x14ac:dyDescent="0.35">
      <c r="A2" s="37">
        <v>43903</v>
      </c>
      <c r="B2" s="53">
        <v>47799.49</v>
      </c>
    </row>
    <row r="3" spans="1:3" x14ac:dyDescent="0.35">
      <c r="A3" s="30">
        <v>43914</v>
      </c>
      <c r="B3" s="54">
        <v>44674.01</v>
      </c>
      <c r="C3" s="56">
        <f>B3-B2</f>
        <v>-3125.4799999999959</v>
      </c>
    </row>
    <row r="4" spans="1:3" x14ac:dyDescent="0.3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35">
      <c r="A5" s="30">
        <v>43931</v>
      </c>
      <c r="B5" s="54">
        <v>52367.81</v>
      </c>
      <c r="C5" s="56">
        <f t="shared" si="0"/>
        <v>4483.0199999999968</v>
      </c>
    </row>
    <row r="6" spans="1:3" x14ac:dyDescent="0.35">
      <c r="A6" s="30">
        <v>43937</v>
      </c>
      <c r="B6" s="54">
        <v>55119.35</v>
      </c>
      <c r="C6" s="56">
        <f t="shared" si="0"/>
        <v>2751.5400000000009</v>
      </c>
    </row>
    <row r="7" spans="1:3" x14ac:dyDescent="0.35">
      <c r="A7" s="30">
        <v>43947</v>
      </c>
      <c r="B7" s="54">
        <v>56595.13</v>
      </c>
      <c r="C7" s="56">
        <f t="shared" si="0"/>
        <v>1475.7799999999988</v>
      </c>
    </row>
    <row r="8" spans="1:3" x14ac:dyDescent="0.35">
      <c r="A8" s="30">
        <v>43951</v>
      </c>
      <c r="B8" s="54">
        <v>56978.16</v>
      </c>
      <c r="C8" s="56">
        <f t="shared" si="0"/>
        <v>383.03000000000611</v>
      </c>
    </row>
    <row r="9" spans="1:3" x14ac:dyDescent="0.3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3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3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3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3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3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3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3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35">
      <c r="A17" s="30">
        <v>44065</v>
      </c>
      <c r="B17" s="54">
        <v>71850.94</v>
      </c>
      <c r="C17" s="56">
        <f t="shared" si="0"/>
        <v>763</v>
      </c>
    </row>
    <row r="18" spans="1:3" x14ac:dyDescent="0.35">
      <c r="A18" s="30">
        <v>44076</v>
      </c>
      <c r="B18" s="54">
        <v>76861</v>
      </c>
      <c r="C18" s="56">
        <f t="shared" si="0"/>
        <v>5010.0599999999977</v>
      </c>
    </row>
    <row r="19" spans="1:3" x14ac:dyDescent="0.3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3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3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3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3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3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3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35">
      <c r="A26" s="30">
        <v>44217</v>
      </c>
      <c r="B26" s="54">
        <v>92289.2</v>
      </c>
      <c r="C26" s="56">
        <f t="shared" si="1"/>
        <v>5239.3199999999924</v>
      </c>
    </row>
    <row r="27" spans="1:3" x14ac:dyDescent="0.3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35">
      <c r="A28" s="30">
        <v>44258</v>
      </c>
      <c r="B28" s="54">
        <v>93667.53</v>
      </c>
      <c r="C28" s="56">
        <f t="shared" si="1"/>
        <v>-868.75</v>
      </c>
    </row>
    <row r="29" spans="1:3" x14ac:dyDescent="0.3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3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3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3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3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35">
      <c r="A34" s="30">
        <v>44384</v>
      </c>
      <c r="B34" s="54">
        <v>115206</v>
      </c>
      <c r="C34" s="56">
        <f t="shared" si="2"/>
        <v>4989.8800000000047</v>
      </c>
    </row>
    <row r="35" spans="1:3" x14ac:dyDescent="0.3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3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3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35">
      <c r="A38" s="30">
        <v>44461</v>
      </c>
      <c r="B38" s="54">
        <v>122071</v>
      </c>
      <c r="C38" s="56">
        <f t="shared" si="2"/>
        <v>-914.39999999999418</v>
      </c>
    </row>
    <row r="39" spans="1:3" x14ac:dyDescent="0.3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3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35">
      <c r="A41" s="30">
        <v>44520</v>
      </c>
      <c r="B41" s="54">
        <v>141467.68</v>
      </c>
      <c r="C41" s="56">
        <f t="shared" ref="C41:C48" si="3">B41-B40</f>
        <v>4286.3500000000058</v>
      </c>
    </row>
    <row r="42" spans="1:3" x14ac:dyDescent="0.3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3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35">
      <c r="A44" s="30">
        <v>44702</v>
      </c>
      <c r="B44" s="54">
        <v>130247.53</v>
      </c>
      <c r="C44" s="56">
        <f t="shared" si="3"/>
        <v>-2632.5</v>
      </c>
    </row>
    <row r="45" spans="1:3" x14ac:dyDescent="0.3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3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3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35">
      <c r="A48" s="30">
        <v>44958</v>
      </c>
      <c r="B48" s="54">
        <v>154823.54999999999</v>
      </c>
      <c r="C48" s="56">
        <f t="shared" si="3"/>
        <v>6106.6199999999953</v>
      </c>
    </row>
    <row r="49" spans="5:6" x14ac:dyDescent="0.35">
      <c r="E49" s="56"/>
      <c r="F49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U76" sqref="U76"/>
    </sheetView>
  </sheetViews>
  <sheetFormatPr defaultColWidth="9" defaultRowHeight="14.5" x14ac:dyDescent="0.35"/>
  <cols>
    <col min="1" max="1" width="13.08984375" style="1" customWidth="1"/>
    <col min="2" max="2" width="9" style="1" bestFit="1" customWidth="1"/>
    <col min="3" max="3" width="12.1796875" style="1" bestFit="1" customWidth="1"/>
    <col min="4" max="4" width="10.6328125" style="1" bestFit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.08984375" style="1" bestFit="1" customWidth="1"/>
    <col min="9" max="9" width="14.1796875" style="1" bestFit="1" customWidth="1"/>
    <col min="10" max="10" width="11.6328125" style="1" bestFit="1" customWidth="1"/>
    <col min="11" max="11" width="23.5429687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6328125" style="1" bestFit="1" customWidth="1"/>
    <col min="18" max="18" width="9" style="1"/>
    <col min="19" max="19" width="4.90625" style="1" bestFit="1" customWidth="1"/>
    <col min="20" max="20" width="5.90625" style="1" bestFit="1" customWidth="1"/>
    <col min="21" max="21" width="16.08984375" style="1" bestFit="1" customWidth="1"/>
    <col min="22" max="22" width="14.1796875" style="1" bestFit="1" customWidth="1"/>
    <col min="23" max="23" width="11.6328125" style="1" bestFit="1" customWidth="1"/>
    <col min="24" max="24" width="23.54296875" style="1" bestFit="1" customWidth="1"/>
    <col min="25" max="25" width="9.26953125" style="1" bestFit="1" customWidth="1"/>
    <col min="26" max="16384" width="9" style="1"/>
  </cols>
  <sheetData>
    <row r="1" spans="1:25" ht="23.5" x14ac:dyDescent="0.55000000000000004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3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3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3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3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3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3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3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3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3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3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3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3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3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3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3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3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3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3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3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3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3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3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3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3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3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3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3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3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3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3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3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3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3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3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3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3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3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3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3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3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3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3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3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3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3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3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3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3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3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3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3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3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3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3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3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3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3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3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3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3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3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3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3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3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3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3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3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3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3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3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3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3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3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3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3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3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3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3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3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3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3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3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3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3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3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3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3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3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3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3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3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3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3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3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3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3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3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3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3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3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3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3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3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35">
      <c r="A139" s="33"/>
      <c r="B139" s="31"/>
      <c r="C139" s="31"/>
      <c r="D139" s="31"/>
    </row>
    <row r="140" spans="1:4" x14ac:dyDescent="0.35">
      <c r="A140" s="33"/>
      <c r="B140" s="31"/>
      <c r="C140" s="31"/>
      <c r="D140" s="31"/>
    </row>
    <row r="141" spans="1:4" x14ac:dyDescent="0.35">
      <c r="A141" s="33"/>
      <c r="B141" s="31"/>
      <c r="C141" s="31"/>
      <c r="D141" s="31"/>
    </row>
    <row r="142" spans="1:4" x14ac:dyDescent="0.35">
      <c r="A142" s="33"/>
      <c r="B142" s="31"/>
      <c r="C142" s="31"/>
      <c r="D142" s="31"/>
    </row>
    <row r="143" spans="1:4" x14ac:dyDescent="0.35">
      <c r="A143" s="33"/>
      <c r="B143" s="31"/>
      <c r="C143" s="31"/>
      <c r="D143" s="31"/>
    </row>
    <row r="144" spans="1:4" x14ac:dyDescent="0.35">
      <c r="A144" s="33"/>
      <c r="B144" s="31"/>
      <c r="C144" s="31"/>
      <c r="D144" s="31"/>
    </row>
    <row r="145" spans="1:4" x14ac:dyDescent="0.35">
      <c r="A145" s="33"/>
      <c r="B145" s="31"/>
      <c r="C145" s="31"/>
      <c r="D145" s="31"/>
    </row>
    <row r="146" spans="1:4" x14ac:dyDescent="0.35">
      <c r="A146" s="33"/>
      <c r="B146" s="31"/>
      <c r="C146" s="31"/>
      <c r="D146" s="31"/>
    </row>
    <row r="147" spans="1:4" x14ac:dyDescent="0.3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workbookViewId="0">
      <selection activeCell="C10" sqref="C10"/>
    </sheetView>
  </sheetViews>
  <sheetFormatPr defaultColWidth="9.08984375" defaultRowHeight="14.5" x14ac:dyDescent="0.35"/>
  <cols>
    <col min="1" max="1" width="6.81640625" style="1" bestFit="1" customWidth="1"/>
    <col min="2" max="2" width="9.26953125" style="1" bestFit="1" customWidth="1"/>
    <col min="3" max="3" width="5.7265625" style="1" bestFit="1" customWidth="1"/>
    <col min="4" max="4" width="11.26953125" style="1" bestFit="1" customWidth="1"/>
    <col min="5" max="5" width="7.7265625" style="1" bestFit="1" customWidth="1"/>
    <col min="6" max="6" width="11.6328125" style="1" bestFit="1" customWidth="1"/>
    <col min="7" max="7" width="9.08984375" style="1"/>
    <col min="8" max="8" width="12.36328125" style="1" bestFit="1" customWidth="1"/>
    <col min="9" max="16384" width="9.08984375" style="1"/>
  </cols>
  <sheetData>
    <row r="1" spans="1:8" ht="15" thickBot="1" x14ac:dyDescent="0.4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35">
      <c r="A2" s="78" t="s">
        <v>59</v>
      </c>
      <c r="B2" s="78">
        <v>18.347999999999999</v>
      </c>
      <c r="C2" s="78">
        <v>14.68</v>
      </c>
      <c r="D2" s="78">
        <v>189</v>
      </c>
      <c r="E2" s="78">
        <f>D2*B2</f>
        <v>3467.7719999999999</v>
      </c>
      <c r="F2" s="78">
        <f>D2*C2</f>
        <v>2774.52</v>
      </c>
      <c r="H2" s="33">
        <v>44957</v>
      </c>
    </row>
    <row r="3" spans="1:8" x14ac:dyDescent="0.35">
      <c r="A3" s="78" t="s">
        <v>61</v>
      </c>
      <c r="B3" s="78">
        <v>8.141</v>
      </c>
      <c r="C3" s="78">
        <v>6.34</v>
      </c>
      <c r="D3" s="78">
        <v>51</v>
      </c>
      <c r="E3" s="78">
        <f>D3*B3</f>
        <v>415.19099999999997</v>
      </c>
      <c r="F3" s="78">
        <f>D3*C3</f>
        <v>323.33999999999997</v>
      </c>
    </row>
    <row r="4" spans="1:8" x14ac:dyDescent="0.35">
      <c r="A4" s="78" t="s">
        <v>60</v>
      </c>
      <c r="B4" s="78">
        <v>15.657</v>
      </c>
      <c r="C4" s="78">
        <v>8.99</v>
      </c>
      <c r="D4" s="78">
        <v>41</v>
      </c>
      <c r="E4" s="78">
        <f>D4*B4</f>
        <v>641.93700000000001</v>
      </c>
      <c r="F4" s="78">
        <f>D4*C4</f>
        <v>368.59000000000003</v>
      </c>
      <c r="H4" s="95" t="s">
        <v>83</v>
      </c>
    </row>
    <row r="5" spans="1:8" x14ac:dyDescent="0.35">
      <c r="A5" s="32" t="s">
        <v>62</v>
      </c>
      <c r="B5" s="32">
        <v>82.768000000000001</v>
      </c>
      <c r="C5" s="32">
        <v>88.31</v>
      </c>
      <c r="D5" s="32">
        <v>9</v>
      </c>
      <c r="E5" s="32">
        <f>D5*B5</f>
        <v>744.91200000000003</v>
      </c>
      <c r="F5" s="32">
        <f>D5*C5</f>
        <v>794.79</v>
      </c>
      <c r="H5" s="94" t="s">
        <v>84</v>
      </c>
    </row>
    <row r="6" spans="1:8" x14ac:dyDescent="0.35">
      <c r="A6" s="78"/>
      <c r="B6" s="78"/>
      <c r="C6" s="78"/>
      <c r="D6" s="78" t="s">
        <v>80</v>
      </c>
      <c r="E6" s="78">
        <f>SUM(E2:E5)</f>
        <v>5269.8119999999999</v>
      </c>
      <c r="F6" s="78">
        <f>SUM(F2:F5)</f>
        <v>4261.24</v>
      </c>
    </row>
    <row r="7" spans="1:8" x14ac:dyDescent="0.35">
      <c r="A7" s="78"/>
      <c r="B7" s="78"/>
      <c r="C7" s="78"/>
      <c r="D7" s="78" t="s">
        <v>73</v>
      </c>
      <c r="E7" s="78"/>
      <c r="F7" s="78">
        <f>F6-E6</f>
        <v>-1008.5720000000001</v>
      </c>
    </row>
    <row r="8" spans="1:8" x14ac:dyDescent="0.35">
      <c r="A8" s="32"/>
      <c r="B8" s="32"/>
      <c r="C8" s="32"/>
      <c r="D8" s="32" t="s">
        <v>49</v>
      </c>
      <c r="E8" s="32"/>
      <c r="F8" s="79">
        <f>(F6-E6)/E6</f>
        <v>-0.19138671360572257</v>
      </c>
    </row>
    <row r="11" spans="1:8" x14ac:dyDescent="0.35">
      <c r="E11" s="1" t="s">
        <v>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abSelected="1" topLeftCell="K1" zoomScale="70" zoomScaleNormal="70" workbookViewId="0">
      <pane ySplit="3" topLeftCell="A769" activePane="bottomLeft" state="frozen"/>
      <selection pane="bottomLeft" activeCell="T800" sqref="T800"/>
    </sheetView>
  </sheetViews>
  <sheetFormatPr defaultColWidth="9" defaultRowHeight="14.5" x14ac:dyDescent="0.35"/>
  <cols>
    <col min="1" max="1" width="11.632812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7.81640625" style="3" bestFit="1" customWidth="1"/>
    <col min="6" max="6" width="10.81640625" style="38" bestFit="1" customWidth="1"/>
    <col min="7" max="7" width="11" style="3" bestFit="1" customWidth="1"/>
    <col min="8" max="8" width="15.26953125" style="38" bestFit="1" customWidth="1"/>
    <col min="9" max="9" width="9" style="3"/>
    <col min="10" max="10" width="11.632812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36328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6328125" style="3" bestFit="1" customWidth="1"/>
    <col min="19" max="19" width="16.81640625" style="3" bestFit="1" customWidth="1"/>
    <col min="20" max="20" width="22.26953125" style="3" bestFit="1" customWidth="1"/>
    <col min="21" max="21" width="12" style="3" bestFit="1" customWidth="1"/>
    <col min="22" max="22" width="11.6328125" style="38" bestFit="1" customWidth="1"/>
    <col min="23" max="23" width="11.81640625" style="3" bestFit="1" customWidth="1"/>
    <col min="24" max="24" width="16.6328125" style="38" bestFit="1" customWidth="1"/>
    <col min="25" max="25" width="11.36328125" style="3" customWidth="1"/>
    <col min="26" max="26" width="19.6328125" style="3" customWidth="1"/>
    <col min="27" max="27" width="9.6328125" style="3" bestFit="1" customWidth="1"/>
    <col min="28" max="28" width="13.81640625" style="3" bestFit="1" customWidth="1"/>
    <col min="29" max="29" width="16.08984375" style="3" bestFit="1" customWidth="1"/>
    <col min="30" max="16384" width="9" style="3"/>
  </cols>
  <sheetData>
    <row r="1" spans="1:29" ht="18.5" x14ac:dyDescent="0.3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" thickBot="1" x14ac:dyDescent="0.4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5" thickBot="1" x14ac:dyDescent="0.4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40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1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13874.119999999995</v>
      </c>
    </row>
    <row r="41" spans="1:29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13874.119999999995</v>
      </c>
    </row>
    <row r="42" spans="1:29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13874.119999999995</v>
      </c>
    </row>
    <row r="43" spans="1:29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13874.119999999995</v>
      </c>
    </row>
    <row r="44" spans="1:29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13874.119999999995</v>
      </c>
    </row>
    <row r="45" spans="1:29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13874.119999999995</v>
      </c>
    </row>
    <row r="46" spans="1:29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3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3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3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3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3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92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:M786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:U786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3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28550</v>
      </c>
      <c r="M786" s="43">
        <f t="shared" si="1532"/>
        <v>1781.0600000000013</v>
      </c>
      <c r="N786" s="38">
        <f>(K786-400)/L786-1</f>
        <v>4.8373380035026337E-2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79000.739999999991</v>
      </c>
      <c r="U786" s="3">
        <f t="shared" si="1537"/>
        <v>13863.34</v>
      </c>
      <c r="V786" s="51">
        <f>(S786-150)/(T786-150)-1</f>
        <v>0.17581750025427811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3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28550</v>
      </c>
      <c r="M787" s="43">
        <f t="shared" ref="M787:M788" si="1545">K787-L787</f>
        <v>1781.0600000000013</v>
      </c>
      <c r="N787" s="38">
        <f t="shared" ref="N787:N788" si="1546">K787/L787-1</f>
        <v>6.2383887915937075E-2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79000.739999999991</v>
      </c>
      <c r="U787" s="3">
        <f t="shared" ref="U787:U788" si="1550">E787+M787</f>
        <v>13863.34</v>
      </c>
      <c r="V787" s="38">
        <f t="shared" ref="V787:V788" si="1551">S787/T787-1</f>
        <v>0.1754836726845852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3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28550</v>
      </c>
      <c r="M788" s="43">
        <f t="shared" si="1545"/>
        <v>1781.0600000000013</v>
      </c>
      <c r="N788" s="38">
        <f t="shared" si="1546"/>
        <v>6.2383887915937075E-2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79000.739999999991</v>
      </c>
      <c r="U788" s="3">
        <f t="shared" si="1550"/>
        <v>13863.34</v>
      </c>
      <c r="V788" s="38">
        <f t="shared" si="1551"/>
        <v>0.1754836726845852</v>
      </c>
      <c r="W788" s="3">
        <f t="shared" si="1552"/>
        <v>0</v>
      </c>
      <c r="X788" s="38">
        <f t="shared" si="1553"/>
        <v>0</v>
      </c>
    </row>
    <row r="789" spans="1:24" x14ac:dyDescent="0.3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28550</v>
      </c>
      <c r="M789" s="43">
        <f t="shared" ref="M789" si="1558">K789-L789</f>
        <v>1648.3300000000017</v>
      </c>
      <c r="N789" s="38">
        <f t="shared" ref="N789" si="1559">K789/L789-1</f>
        <v>5.7734851138353749E-2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79000.739999999991</v>
      </c>
      <c r="U789" s="3">
        <f t="shared" ref="U789" si="1563">E789+M789</f>
        <v>13456.980000000003</v>
      </c>
      <c r="V789" s="38">
        <f t="shared" ref="V789" si="1564">S789/T789-1</f>
        <v>0.17033992339818593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3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28550</v>
      </c>
      <c r="M790" s="43">
        <f t="shared" ref="M790:M791" si="1571">K790-L790</f>
        <v>1784.5800000000017</v>
      </c>
      <c r="N790" s="38">
        <f t="shared" ref="N790" si="1572">K790/L790-1</f>
        <v>6.2507180385289018E-2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79000.739999999991</v>
      </c>
      <c r="U790" s="3">
        <f t="shared" ref="U790:U791" si="1576">E790+M790</f>
        <v>13874.120000000003</v>
      </c>
      <c r="V790" s="38">
        <f t="shared" ref="V790" si="1577">S790/T790-1</f>
        <v>0.17562012710260699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3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28700</v>
      </c>
      <c r="M791" s="43">
        <f t="shared" si="1571"/>
        <v>1865.7299999999996</v>
      </c>
      <c r="N791" s="38">
        <f>(K791-400)/L791-1</f>
        <v>5.107073170731713E-2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79400.739999999991</v>
      </c>
      <c r="U791" s="3">
        <f t="shared" si="1576"/>
        <v>14122.579999999998</v>
      </c>
      <c r="V791" s="82">
        <f>(S791-400)/(T791-400)-1</f>
        <v>0.17876516093393557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3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28700</v>
      </c>
      <c r="M792" s="43">
        <f t="shared" ref="M792" si="1584">K792-L792</f>
        <v>1934.1500000000015</v>
      </c>
      <c r="N792" s="38">
        <f t="shared" ref="N792" si="1585">K792/L792-1</f>
        <v>6.7391986062717901E-2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79400.739999999991</v>
      </c>
      <c r="U792" s="3">
        <f t="shared" ref="U792" si="1589">E792+M792</f>
        <v>14331.920000000006</v>
      </c>
      <c r="V792" s="38">
        <f t="shared" ref="V792" si="1590">S792/T792-1</f>
        <v>0.18050108852889801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35">
      <c r="A793" s="37">
        <v>44960</v>
      </c>
      <c r="J793" s="37">
        <v>44960</v>
      </c>
      <c r="R793" s="37">
        <v>44960</v>
      </c>
    </row>
    <row r="794" spans="1:24" x14ac:dyDescent="0.35">
      <c r="A794" s="37">
        <v>44963</v>
      </c>
      <c r="J794" s="37">
        <v>44963</v>
      </c>
      <c r="R794" s="37">
        <v>44963</v>
      </c>
    </row>
    <row r="795" spans="1:24" x14ac:dyDescent="0.35">
      <c r="A795" s="37">
        <v>44964</v>
      </c>
      <c r="J795" s="37">
        <v>44964</v>
      </c>
      <c r="R795" s="37">
        <v>44964</v>
      </c>
    </row>
    <row r="796" spans="1:24" x14ac:dyDescent="0.35">
      <c r="A796" s="37">
        <v>44965</v>
      </c>
      <c r="J796" s="37">
        <v>44965</v>
      </c>
      <c r="R796" s="37">
        <v>44965</v>
      </c>
    </row>
    <row r="797" spans="1:24" x14ac:dyDescent="0.35">
      <c r="A797" s="37">
        <v>44966</v>
      </c>
      <c r="J797" s="37">
        <v>44966</v>
      </c>
      <c r="R797" s="37">
        <v>44966</v>
      </c>
    </row>
    <row r="798" spans="1:24" x14ac:dyDescent="0.35">
      <c r="A798" s="37">
        <v>44967</v>
      </c>
      <c r="J798" s="37">
        <v>44967</v>
      </c>
      <c r="R798" s="37">
        <v>44967</v>
      </c>
    </row>
    <row r="799" spans="1:24" x14ac:dyDescent="0.35">
      <c r="A799" s="37">
        <v>44970</v>
      </c>
      <c r="J799" s="37">
        <v>44970</v>
      </c>
      <c r="R799" s="37">
        <v>44970</v>
      </c>
    </row>
    <row r="800" spans="1:24" x14ac:dyDescent="0.35">
      <c r="A800" s="37">
        <v>44971</v>
      </c>
      <c r="J800" s="37">
        <v>44971</v>
      </c>
      <c r="R800" s="37">
        <v>44971</v>
      </c>
    </row>
    <row r="801" spans="1:18" x14ac:dyDescent="0.35">
      <c r="A801" s="37">
        <v>44972</v>
      </c>
      <c r="J801" s="37">
        <v>44972</v>
      </c>
      <c r="R801" s="37">
        <v>44972</v>
      </c>
    </row>
    <row r="802" spans="1:18" x14ac:dyDescent="0.35">
      <c r="A802" s="37">
        <v>44973</v>
      </c>
      <c r="J802" s="37">
        <v>44973</v>
      </c>
      <c r="R802" s="37">
        <v>44973</v>
      </c>
    </row>
    <row r="803" spans="1:18" x14ac:dyDescent="0.35">
      <c r="A803" s="37">
        <v>44974</v>
      </c>
      <c r="J803" s="37">
        <v>44974</v>
      </c>
      <c r="R803" s="37">
        <v>44974</v>
      </c>
    </row>
    <row r="804" spans="1:18" x14ac:dyDescent="0.35">
      <c r="A804" s="37">
        <v>44977</v>
      </c>
      <c r="J804" s="37">
        <v>44977</v>
      </c>
      <c r="R804" s="37">
        <v>44977</v>
      </c>
    </row>
    <row r="805" spans="1:18" x14ac:dyDescent="0.35">
      <c r="A805" s="37">
        <v>44978</v>
      </c>
      <c r="J805" s="37">
        <v>44978</v>
      </c>
      <c r="R805" s="37">
        <v>44978</v>
      </c>
    </row>
    <row r="806" spans="1:18" x14ac:dyDescent="0.35">
      <c r="A806" s="37">
        <v>44979</v>
      </c>
      <c r="J806" s="37">
        <v>44979</v>
      </c>
      <c r="R806" s="37">
        <v>44979</v>
      </c>
    </row>
    <row r="807" spans="1:18" x14ac:dyDescent="0.35">
      <c r="A807" s="37">
        <v>44980</v>
      </c>
      <c r="J807" s="37">
        <v>44980</v>
      </c>
      <c r="R807" s="37">
        <v>44980</v>
      </c>
    </row>
    <row r="808" spans="1:18" x14ac:dyDescent="0.35">
      <c r="A808" s="37">
        <v>44981</v>
      </c>
      <c r="J808" s="37">
        <v>44981</v>
      </c>
      <c r="R808" s="37">
        <v>44981</v>
      </c>
    </row>
    <row r="809" spans="1:18" x14ac:dyDescent="0.35">
      <c r="A809" s="37">
        <v>44984</v>
      </c>
      <c r="J809" s="37">
        <v>44984</v>
      </c>
      <c r="R809" s="37">
        <v>44984</v>
      </c>
    </row>
    <row r="810" spans="1:18" x14ac:dyDescent="0.35">
      <c r="A810" s="37">
        <v>44985</v>
      </c>
      <c r="J810" s="37">
        <v>44985</v>
      </c>
      <c r="R810" s="37">
        <v>44985</v>
      </c>
    </row>
    <row r="811" spans="1:18" x14ac:dyDescent="0.35">
      <c r="A811" s="37">
        <v>44986</v>
      </c>
      <c r="J811" s="37">
        <v>44986</v>
      </c>
      <c r="R811" s="37">
        <v>44986</v>
      </c>
    </row>
    <row r="812" spans="1:18" x14ac:dyDescent="0.35">
      <c r="A812" s="37">
        <v>44987</v>
      </c>
      <c r="J812" s="37">
        <v>44987</v>
      </c>
      <c r="R812" s="37">
        <v>44987</v>
      </c>
    </row>
    <row r="813" spans="1:18" x14ac:dyDescent="0.35">
      <c r="A813" s="37">
        <v>44988</v>
      </c>
      <c r="J813" s="37">
        <v>44988</v>
      </c>
      <c r="R813" s="37">
        <v>44988</v>
      </c>
    </row>
    <row r="814" spans="1:18" x14ac:dyDescent="0.35">
      <c r="A814" s="37">
        <v>44991</v>
      </c>
      <c r="J814" s="37">
        <v>44991</v>
      </c>
      <c r="R814" s="37">
        <v>44991</v>
      </c>
    </row>
    <row r="815" spans="1:18" x14ac:dyDescent="0.35">
      <c r="A815" s="37">
        <v>44992</v>
      </c>
      <c r="J815" s="37">
        <v>44992</v>
      </c>
      <c r="R815" s="37">
        <v>44992</v>
      </c>
    </row>
    <row r="816" spans="1:18" x14ac:dyDescent="0.35">
      <c r="A816" s="37">
        <v>44993</v>
      </c>
      <c r="J816" s="37">
        <v>44993</v>
      </c>
      <c r="R816" s="37">
        <v>44993</v>
      </c>
    </row>
    <row r="817" spans="1:18" x14ac:dyDescent="0.35">
      <c r="A817" s="37">
        <v>44994</v>
      </c>
      <c r="J817" s="37">
        <v>44994</v>
      </c>
      <c r="R817" s="37">
        <v>44994</v>
      </c>
    </row>
    <row r="818" spans="1:18" x14ac:dyDescent="0.3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6328125" style="3" bestFit="1" customWidth="1"/>
    <col min="4" max="4" width="11.81640625" style="3" bestFit="1" customWidth="1"/>
    <col min="5" max="6" width="9.8164062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820</v>
      </c>
    </row>
    <row r="2" spans="1:6" x14ac:dyDescent="0.35">
      <c r="A2" s="8">
        <v>4.21</v>
      </c>
      <c r="C2" s="6" t="s">
        <v>24</v>
      </c>
      <c r="D2" s="4">
        <v>0</v>
      </c>
    </row>
    <row r="3" spans="1:6" x14ac:dyDescent="0.35">
      <c r="A3" s="8">
        <v>43.39</v>
      </c>
      <c r="C3" s="6" t="s">
        <v>25</v>
      </c>
      <c r="D3" s="4">
        <v>0</v>
      </c>
    </row>
    <row r="4" spans="1:6" x14ac:dyDescent="0.35">
      <c r="A4" s="8">
        <v>128.94999999999999</v>
      </c>
      <c r="C4" s="6" t="s">
        <v>26</v>
      </c>
      <c r="D4" s="4">
        <v>67.2</v>
      </c>
    </row>
    <row r="5" spans="1:6" x14ac:dyDescent="0.35">
      <c r="C5" s="6" t="s">
        <v>28</v>
      </c>
      <c r="D5" s="4">
        <f>SUM(A:A)-D4</f>
        <v>109.34999999999998</v>
      </c>
      <c r="E5" s="6" t="s">
        <v>30</v>
      </c>
      <c r="F5" s="28">
        <f ca="1">D5/D8</f>
        <v>54.67499999999999</v>
      </c>
    </row>
    <row r="6" spans="1:6" x14ac:dyDescent="0.35">
      <c r="C6" s="6" t="s">
        <v>29</v>
      </c>
      <c r="D6" s="4">
        <f>SUM(D1:D5)-D2</f>
        <v>996.55000000000007</v>
      </c>
      <c r="E6" s="6" t="s">
        <v>30</v>
      </c>
      <c r="F6" s="4">
        <f ca="1">D6/D8</f>
        <v>498.27500000000003</v>
      </c>
    </row>
    <row r="8" spans="1:6" x14ac:dyDescent="0.35">
      <c r="C8" s="6" t="s">
        <v>31</v>
      </c>
      <c r="D8" s="5">
        <f ca="1">DAY(TODAY())</f>
        <v>2</v>
      </c>
      <c r="F8" s="52"/>
    </row>
    <row r="9" spans="1:6" x14ac:dyDescent="0.35">
      <c r="F9" s="52"/>
    </row>
    <row r="10" spans="1:6" x14ac:dyDescent="0.35">
      <c r="C10" s="6" t="s">
        <v>32</v>
      </c>
      <c r="D10" s="72">
        <f>1921.72*26/12</f>
        <v>4163.7266666666665</v>
      </c>
      <c r="F10" s="52"/>
    </row>
    <row r="11" spans="1:6" x14ac:dyDescent="0.35">
      <c r="C11" s="6" t="s">
        <v>33</v>
      </c>
      <c r="D11" s="73">
        <f>D10-D6</f>
        <v>3167.1766666666663</v>
      </c>
    </row>
    <row r="12" spans="1:6" x14ac:dyDescent="0.35">
      <c r="C12" s="6" t="s">
        <v>34</v>
      </c>
      <c r="D12" s="73">
        <f>D11*12</f>
        <v>38006.119999999995</v>
      </c>
    </row>
    <row r="13" spans="1:6" x14ac:dyDescent="0.35">
      <c r="F13" s="52"/>
    </row>
    <row r="14" spans="1:6" x14ac:dyDescent="0.35">
      <c r="D14" s="9"/>
    </row>
    <row r="16" spans="1:6" x14ac:dyDescent="0.35">
      <c r="D16" s="37"/>
      <c r="E16" s="52"/>
    </row>
    <row r="19" spans="6:6" x14ac:dyDescent="0.35">
      <c r="F19" s="65"/>
    </row>
    <row r="20" spans="6:6" x14ac:dyDescent="0.35">
      <c r="F20" s="65"/>
    </row>
    <row r="21" spans="6:6" x14ac:dyDescent="0.35">
      <c r="F21" s="65"/>
    </row>
    <row r="22" spans="6:6" x14ac:dyDescent="0.35">
      <c r="F22" s="65"/>
    </row>
    <row r="23" spans="6:6" x14ac:dyDescent="0.3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5" x14ac:dyDescent="0.35"/>
  <cols>
    <col min="1" max="1" width="14.90625" customWidth="1"/>
    <col min="2" max="3" width="10.1796875" bestFit="1" customWidth="1"/>
    <col min="4" max="4" width="9.6328125" bestFit="1" customWidth="1"/>
  </cols>
  <sheetData>
    <row r="1" spans="1:4" x14ac:dyDescent="0.35">
      <c r="A1" t="s">
        <v>74</v>
      </c>
      <c r="B1" t="s">
        <v>75</v>
      </c>
      <c r="C1" t="s">
        <v>76</v>
      </c>
      <c r="D1" t="s">
        <v>77</v>
      </c>
    </row>
    <row r="2" spans="1:4" x14ac:dyDescent="0.35">
      <c r="A2" s="92">
        <v>44791</v>
      </c>
      <c r="B2" s="92">
        <v>44799</v>
      </c>
      <c r="C2">
        <v>221.77</v>
      </c>
      <c r="D2">
        <v>20.11</v>
      </c>
    </row>
    <row r="3" spans="1:4" x14ac:dyDescent="0.35">
      <c r="A3" s="92">
        <v>44805</v>
      </c>
      <c r="B3" s="92">
        <v>44813</v>
      </c>
      <c r="C3">
        <v>221.77</v>
      </c>
      <c r="D3">
        <v>25.86</v>
      </c>
    </row>
    <row r="4" spans="1:4" x14ac:dyDescent="0.35">
      <c r="A4" s="92">
        <v>44819</v>
      </c>
      <c r="B4" s="92">
        <v>44827</v>
      </c>
      <c r="C4">
        <v>221.77</v>
      </c>
      <c r="D4">
        <v>31.61</v>
      </c>
    </row>
    <row r="5" spans="1:4" x14ac:dyDescent="0.35">
      <c r="A5" s="92">
        <v>44833</v>
      </c>
      <c r="B5" s="92">
        <v>44841</v>
      </c>
      <c r="C5">
        <v>221.77</v>
      </c>
      <c r="D5">
        <v>37.36</v>
      </c>
    </row>
    <row r="6" spans="1:4" x14ac:dyDescent="0.35">
      <c r="A6" s="92">
        <v>44847</v>
      </c>
      <c r="B6" s="92">
        <v>44855</v>
      </c>
      <c r="C6">
        <v>221.77</v>
      </c>
      <c r="D6">
        <v>43.11</v>
      </c>
    </row>
    <row r="7" spans="1:4" x14ac:dyDescent="0.35">
      <c r="A7" s="92">
        <v>44861</v>
      </c>
      <c r="B7" s="92">
        <v>44869</v>
      </c>
      <c r="C7">
        <v>221.77</v>
      </c>
      <c r="D7">
        <v>48.86</v>
      </c>
    </row>
    <row r="8" spans="1:4" x14ac:dyDescent="0.35">
      <c r="A8" s="92">
        <v>44875</v>
      </c>
      <c r="B8" s="92">
        <v>44883</v>
      </c>
      <c r="C8">
        <v>221.77</v>
      </c>
      <c r="D8">
        <v>54.61</v>
      </c>
    </row>
    <row r="9" spans="1:4" x14ac:dyDescent="0.35">
      <c r="A9" s="92">
        <v>44889</v>
      </c>
      <c r="B9" s="92">
        <v>44897</v>
      </c>
      <c r="C9">
        <v>221.77</v>
      </c>
      <c r="D9">
        <v>60.36</v>
      </c>
    </row>
    <row r="10" spans="1:4" x14ac:dyDescent="0.35">
      <c r="A10" s="92">
        <v>44903</v>
      </c>
      <c r="B10" s="92">
        <v>44911</v>
      </c>
      <c r="C10">
        <v>221.77</v>
      </c>
      <c r="D10">
        <v>66.11</v>
      </c>
    </row>
    <row r="11" spans="1:4" x14ac:dyDescent="0.35">
      <c r="A11" s="92">
        <v>44917</v>
      </c>
      <c r="B11" s="92">
        <v>44925</v>
      </c>
      <c r="C11">
        <v>221.77</v>
      </c>
      <c r="D11">
        <v>71.86</v>
      </c>
    </row>
    <row r="12" spans="1:4" x14ac:dyDescent="0.35">
      <c r="A12" s="92">
        <v>44931</v>
      </c>
      <c r="B12" s="92">
        <v>44939</v>
      </c>
      <c r="C12">
        <v>221.77</v>
      </c>
      <c r="D12">
        <v>77.61</v>
      </c>
    </row>
    <row r="13" spans="1:4" x14ac:dyDescent="0.35">
      <c r="C13">
        <f>C12/7.5</f>
        <v>29.569333333333336</v>
      </c>
      <c r="D13">
        <f>D12/7.5</f>
        <v>10.348000000000001</v>
      </c>
    </row>
    <row r="14" spans="1:4" x14ac:dyDescent="0.35">
      <c r="C14">
        <v>29</v>
      </c>
      <c r="D14">
        <v>7</v>
      </c>
    </row>
    <row r="21" spans="1:3" x14ac:dyDescent="0.3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Stock Performance</vt:lpstr>
      <vt:lpstr>Fund Performance</vt:lpstr>
      <vt:lpstr>Monthly Expenditure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2023-02-03T06:20:39Z</dcterms:modified>
</cp:coreProperties>
</file>