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oi02\Desktop\Github\Fund_Calculator\"/>
    </mc:Choice>
  </mc:AlternateContent>
  <xr:revisionPtr revIDLastSave="0" documentId="13_ncr:1_{943850C7-F462-4F09-9A97-66619E1FB5EA}" xr6:coauthVersionLast="47" xr6:coauthVersionMax="47" xr10:uidLastSave="{00000000-0000-0000-0000-000000000000}"/>
  <bookViews>
    <workbookView xWindow="9510" yWindow="0" windowWidth="9780" windowHeight="10170" firstSheet="4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Stock Performance" sheetId="12" r:id="rId5"/>
    <sheet name="Fund Performance" sheetId="9" r:id="rId6"/>
    <sheet name="Monthly Expenditure" sheetId="4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99" i="9" l="1"/>
  <c r="W799" i="9"/>
  <c r="V799" i="9"/>
  <c r="U799" i="9"/>
  <c r="T799" i="9"/>
  <c r="P799" i="9"/>
  <c r="O799" i="9"/>
  <c r="N799" i="9"/>
  <c r="M799" i="9"/>
  <c r="H799" i="9"/>
  <c r="G799" i="9"/>
  <c r="F799" i="9"/>
  <c r="E799" i="9"/>
  <c r="S799" i="9"/>
  <c r="X798" i="9"/>
  <c r="W798" i="9"/>
  <c r="V798" i="9"/>
  <c r="U798" i="9"/>
  <c r="T798" i="9"/>
  <c r="P798" i="9"/>
  <c r="O798" i="9"/>
  <c r="N798" i="9"/>
  <c r="M798" i="9"/>
  <c r="H798" i="9"/>
  <c r="G798" i="9"/>
  <c r="F798" i="9"/>
  <c r="E798" i="9"/>
  <c r="S798" i="9"/>
  <c r="X797" i="9"/>
  <c r="W797" i="9"/>
  <c r="V797" i="9"/>
  <c r="U797" i="9"/>
  <c r="T797" i="9"/>
  <c r="P797" i="9"/>
  <c r="O797" i="9"/>
  <c r="N797" i="9"/>
  <c r="M797" i="9"/>
  <c r="H797" i="9"/>
  <c r="G797" i="9"/>
  <c r="F797" i="9"/>
  <c r="E797" i="9"/>
  <c r="S797" i="9"/>
  <c r="X796" i="9"/>
  <c r="W796" i="9"/>
  <c r="U796" i="9"/>
  <c r="T796" i="9"/>
  <c r="V796" i="9" s="1"/>
  <c r="P796" i="9"/>
  <c r="O796" i="9"/>
  <c r="N796" i="9"/>
  <c r="M796" i="9"/>
  <c r="L796" i="9"/>
  <c r="H796" i="9"/>
  <c r="G796" i="9"/>
  <c r="F796" i="9"/>
  <c r="E796" i="9"/>
  <c r="S796" i="9"/>
  <c r="X795" i="9"/>
  <c r="W795" i="9"/>
  <c r="V795" i="9"/>
  <c r="U795" i="9"/>
  <c r="T795" i="9"/>
  <c r="P795" i="9"/>
  <c r="O795" i="9"/>
  <c r="N795" i="9"/>
  <c r="M795" i="9"/>
  <c r="H795" i="9"/>
  <c r="G795" i="9"/>
  <c r="F795" i="9"/>
  <c r="E795" i="9"/>
  <c r="S795" i="9"/>
  <c r="X794" i="9"/>
  <c r="W794" i="9"/>
  <c r="U794" i="9"/>
  <c r="T794" i="9"/>
  <c r="V794" i="9" s="1"/>
  <c r="P794" i="9"/>
  <c r="O794" i="9"/>
  <c r="N794" i="9"/>
  <c r="M794" i="9"/>
  <c r="H794" i="9"/>
  <c r="G794" i="9"/>
  <c r="F794" i="9"/>
  <c r="E794" i="9"/>
  <c r="S794" i="9"/>
  <c r="X793" i="9"/>
  <c r="W793" i="9"/>
  <c r="V793" i="9"/>
  <c r="U793" i="9"/>
  <c r="T793" i="9"/>
  <c r="P793" i="9"/>
  <c r="O793" i="9"/>
  <c r="N793" i="9"/>
  <c r="M793" i="9"/>
  <c r="H793" i="9"/>
  <c r="G793" i="9"/>
  <c r="F793" i="9"/>
  <c r="E793" i="9"/>
  <c r="S793" i="9"/>
  <c r="X792" i="9"/>
  <c r="W792" i="9"/>
  <c r="V792" i="9"/>
  <c r="U792" i="9"/>
  <c r="T792" i="9"/>
  <c r="P792" i="9"/>
  <c r="O792" i="9"/>
  <c r="N792" i="9"/>
  <c r="M792" i="9"/>
  <c r="H792" i="9"/>
  <c r="G792" i="9"/>
  <c r="F792" i="9"/>
  <c r="E792" i="9"/>
  <c r="S792" i="9"/>
  <c r="T21" i="9"/>
  <c r="AB40" i="9"/>
  <c r="AB39" i="9"/>
  <c r="C48" i="11"/>
  <c r="X791" i="9"/>
  <c r="W791" i="9"/>
  <c r="U791" i="9"/>
  <c r="T791" i="9"/>
  <c r="V791" i="9" s="1"/>
  <c r="P791" i="9"/>
  <c r="O791" i="9"/>
  <c r="L791" i="9"/>
  <c r="N791" i="9" s="1"/>
  <c r="H791" i="9"/>
  <c r="G791" i="9"/>
  <c r="F791" i="9"/>
  <c r="E791" i="9"/>
  <c r="D791" i="9"/>
  <c r="C791" i="9"/>
  <c r="S791" i="9"/>
  <c r="X790" i="9"/>
  <c r="W790" i="9"/>
  <c r="U790" i="9"/>
  <c r="T790" i="9"/>
  <c r="V790" i="9" s="1"/>
  <c r="H790" i="9"/>
  <c r="G790" i="9"/>
  <c r="F790" i="9"/>
  <c r="E790" i="9"/>
  <c r="P790" i="9"/>
  <c r="O790" i="9"/>
  <c r="N790" i="9"/>
  <c r="M790" i="9"/>
  <c r="S790" i="9"/>
  <c r="X789" i="9"/>
  <c r="W789" i="9"/>
  <c r="U789" i="9"/>
  <c r="T789" i="9"/>
  <c r="V789" i="9" s="1"/>
  <c r="P789" i="9"/>
  <c r="O789" i="9"/>
  <c r="N789" i="9"/>
  <c r="M789" i="9"/>
  <c r="H789" i="9"/>
  <c r="G789" i="9"/>
  <c r="F789" i="9"/>
  <c r="E789" i="9"/>
  <c r="S789" i="9"/>
  <c r="X788" i="9"/>
  <c r="W788" i="9"/>
  <c r="U788" i="9"/>
  <c r="T788" i="9"/>
  <c r="V788" i="9" s="1"/>
  <c r="X787" i="9"/>
  <c r="W787" i="9"/>
  <c r="U787" i="9"/>
  <c r="T787" i="9"/>
  <c r="V787" i="9" s="1"/>
  <c r="X786" i="9"/>
  <c r="W786" i="9"/>
  <c r="U786" i="9"/>
  <c r="T786" i="9"/>
  <c r="V786" i="9" s="1"/>
  <c r="P788" i="9"/>
  <c r="O788" i="9"/>
  <c r="N788" i="9"/>
  <c r="M788" i="9"/>
  <c r="P787" i="9"/>
  <c r="O787" i="9"/>
  <c r="N787" i="9"/>
  <c r="M787" i="9"/>
  <c r="P786" i="9"/>
  <c r="O786" i="9"/>
  <c r="N786" i="9"/>
  <c r="M786" i="9"/>
  <c r="L786" i="9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X785" i="9"/>
  <c r="W785" i="9"/>
  <c r="U785" i="9"/>
  <c r="T785" i="9"/>
  <c r="V785" i="9" s="1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B5" i="1"/>
  <c r="B20" i="1" s="1"/>
  <c r="X784" i="9"/>
  <c r="W784" i="9"/>
  <c r="U784" i="9"/>
  <c r="T784" i="9"/>
  <c r="V784" i="9" s="1"/>
  <c r="P784" i="9"/>
  <c r="O784" i="9"/>
  <c r="N784" i="9"/>
  <c r="M784" i="9"/>
  <c r="H784" i="9"/>
  <c r="G784" i="9"/>
  <c r="F784" i="9"/>
  <c r="E784" i="9"/>
  <c r="S784" i="9"/>
  <c r="X783" i="9"/>
  <c r="W783" i="9"/>
  <c r="U783" i="9"/>
  <c r="T783" i="9"/>
  <c r="V783" i="9" s="1"/>
  <c r="P783" i="9"/>
  <c r="O783" i="9"/>
  <c r="N783" i="9"/>
  <c r="M783" i="9"/>
  <c r="H783" i="9"/>
  <c r="G783" i="9"/>
  <c r="F783" i="9"/>
  <c r="E783" i="9"/>
  <c r="S783" i="9"/>
  <c r="X782" i="9"/>
  <c r="W782" i="9"/>
  <c r="U782" i="9"/>
  <c r="T782" i="9"/>
  <c r="V782" i="9" s="1"/>
  <c r="P782" i="9"/>
  <c r="O782" i="9"/>
  <c r="N782" i="9"/>
  <c r="M782" i="9"/>
  <c r="H782" i="9"/>
  <c r="G782" i="9"/>
  <c r="F782" i="9"/>
  <c r="E782" i="9"/>
  <c r="S782" i="9"/>
  <c r="X781" i="9"/>
  <c r="W781" i="9"/>
  <c r="T781" i="9"/>
  <c r="V781" i="9" s="1"/>
  <c r="X780" i="9"/>
  <c r="W780" i="9"/>
  <c r="T780" i="9"/>
  <c r="V780" i="9" s="1"/>
  <c r="X779" i="9"/>
  <c r="W779" i="9"/>
  <c r="U779" i="9"/>
  <c r="T779" i="9"/>
  <c r="V779" i="9" s="1"/>
  <c r="P781" i="9"/>
  <c r="O781" i="9"/>
  <c r="N781" i="9"/>
  <c r="M781" i="9"/>
  <c r="P780" i="9"/>
  <c r="O780" i="9"/>
  <c r="N780" i="9"/>
  <c r="M780" i="9"/>
  <c r="H781" i="9"/>
  <c r="G781" i="9"/>
  <c r="F781" i="9"/>
  <c r="E781" i="9"/>
  <c r="U781" i="9" s="1"/>
  <c r="H780" i="9"/>
  <c r="G780" i="9"/>
  <c r="F780" i="9"/>
  <c r="E780" i="9"/>
  <c r="U780" i="9" s="1"/>
  <c r="P779" i="9"/>
  <c r="O779" i="9"/>
  <c r="L779" i="9"/>
  <c r="N779" i="9" s="1"/>
  <c r="H779" i="9"/>
  <c r="G779" i="9"/>
  <c r="F779" i="9"/>
  <c r="E779" i="9"/>
  <c r="D779" i="9"/>
  <c r="C779" i="9"/>
  <c r="S781" i="9"/>
  <c r="S780" i="9"/>
  <c r="S779" i="9"/>
  <c r="X778" i="9"/>
  <c r="W778" i="9"/>
  <c r="U778" i="9"/>
  <c r="T778" i="9"/>
  <c r="V778" i="9" s="1"/>
  <c r="P778" i="9"/>
  <c r="O778" i="9"/>
  <c r="N778" i="9"/>
  <c r="M778" i="9"/>
  <c r="H778" i="9"/>
  <c r="G778" i="9"/>
  <c r="F778" i="9"/>
  <c r="E778" i="9"/>
  <c r="S778" i="9"/>
  <c r="X777" i="9"/>
  <c r="W777" i="9"/>
  <c r="U777" i="9"/>
  <c r="T777" i="9"/>
  <c r="V777" i="9" s="1"/>
  <c r="E777" i="9"/>
  <c r="F777" i="9"/>
  <c r="G777" i="9"/>
  <c r="H777" i="9"/>
  <c r="P777" i="9"/>
  <c r="O777" i="9"/>
  <c r="N777" i="9"/>
  <c r="M777" i="9"/>
  <c r="S777" i="9"/>
  <c r="T776" i="9"/>
  <c r="S776" i="9"/>
  <c r="X776" i="9" s="1"/>
  <c r="U775" i="9"/>
  <c r="T775" i="9"/>
  <c r="S775" i="9"/>
  <c r="X775" i="9" s="1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U776" i="9" s="1"/>
  <c r="C47" i="11"/>
  <c r="J8" i="7"/>
  <c r="K8" i="7" s="1"/>
  <c r="I8" i="7"/>
  <c r="H8" i="7"/>
  <c r="U774" i="9"/>
  <c r="T774" i="9"/>
  <c r="S774" i="9"/>
  <c r="X774" i="9" s="1"/>
  <c r="U773" i="9"/>
  <c r="T773" i="9"/>
  <c r="S773" i="9"/>
  <c r="X773" i="9" s="1"/>
  <c r="U772" i="9"/>
  <c r="T772" i="9"/>
  <c r="S772" i="9"/>
  <c r="X772" i="9" s="1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/>
  <c r="C138" i="7"/>
  <c r="D138" i="7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X764" i="9" s="1"/>
  <c r="T763" i="9"/>
  <c r="S763" i="9"/>
  <c r="T762" i="9"/>
  <c r="S762" i="9"/>
  <c r="T760" i="9"/>
  <c r="T761" i="9" s="1"/>
  <c r="S760" i="9"/>
  <c r="T759" i="9"/>
  <c r="S759" i="9"/>
  <c r="T758" i="9"/>
  <c r="S758" i="9"/>
  <c r="X758" i="9" s="1"/>
  <c r="T755" i="9"/>
  <c r="T756" i="9" s="1"/>
  <c r="S755" i="9"/>
  <c r="X755" i="9" s="1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U750" i="9" s="1"/>
  <c r="H749" i="9"/>
  <c r="G749" i="9"/>
  <c r="F749" i="9"/>
  <c r="E749" i="9"/>
  <c r="U749" i="9" s="1"/>
  <c r="H748" i="9"/>
  <c r="G748" i="9"/>
  <c r="F748" i="9"/>
  <c r="E748" i="9"/>
  <c r="U748" i="9" s="1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U744" i="9" s="1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U738" i="9" s="1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U729" i="9" s="1"/>
  <c r="H728" i="9"/>
  <c r="G728" i="9"/>
  <c r="F728" i="9"/>
  <c r="E728" i="9"/>
  <c r="U728" i="9" s="1"/>
  <c r="P727" i="9"/>
  <c r="O727" i="9"/>
  <c r="N727" i="9"/>
  <c r="M727" i="9"/>
  <c r="H727" i="9"/>
  <c r="G727" i="9"/>
  <c r="F727" i="9"/>
  <c r="E727" i="9"/>
  <c r="S727" i="9"/>
  <c r="M791" i="9" l="1"/>
  <c r="E6" i="12"/>
  <c r="F6" i="12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L8" i="7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69" i="9"/>
  <c r="W769" i="9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V770" i="9"/>
  <c r="W770" i="9"/>
  <c r="V757" i="9"/>
  <c r="W757" i="9"/>
  <c r="V747" i="9"/>
  <c r="W747" i="9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F8" i="12" l="1"/>
  <c r="F7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X726" i="9" s="1"/>
  <c r="W725" i="9"/>
  <c r="H725" i="9"/>
  <c r="G725" i="9"/>
  <c r="D725" i="9"/>
  <c r="F725" i="9" s="1"/>
  <c r="C725" i="9"/>
  <c r="P725" i="9"/>
  <c r="O725" i="9"/>
  <c r="N725" i="9"/>
  <c r="M725" i="9"/>
  <c r="S725" i="9"/>
  <c r="V724" i="9"/>
  <c r="P724" i="9"/>
  <c r="O724" i="9"/>
  <c r="N724" i="9"/>
  <c r="M724" i="9"/>
  <c r="H724" i="9"/>
  <c r="G724" i="9"/>
  <c r="F724" i="9"/>
  <c r="E724" i="9"/>
  <c r="S724" i="9"/>
  <c r="V722" i="9"/>
  <c r="S723" i="9"/>
  <c r="X724" i="9" s="1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P721" i="9"/>
  <c r="O721" i="9"/>
  <c r="N721" i="9"/>
  <c r="M721" i="9"/>
  <c r="H721" i="9"/>
  <c r="G721" i="9"/>
  <c r="F721" i="9"/>
  <c r="E721" i="9"/>
  <c r="S721" i="9"/>
  <c r="X721" i="9" s="1"/>
  <c r="T720" i="9"/>
  <c r="P720" i="9"/>
  <c r="O720" i="9"/>
  <c r="L720" i="9"/>
  <c r="N720" i="9" s="1"/>
  <c r="H720" i="9"/>
  <c r="G720" i="9"/>
  <c r="F720" i="9"/>
  <c r="E720" i="9"/>
  <c r="S720" i="9"/>
  <c r="S719" i="9"/>
  <c r="X720" i="9" s="1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AB38" i="9" l="1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X716" i="9" s="1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U697" i="9" l="1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U688" i="9" s="1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6" i="9" l="1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U683" i="9" s="1"/>
  <c r="S683" i="9"/>
  <c r="W683" i="9" s="1"/>
  <c r="H682" i="9"/>
  <c r="G682" i="9"/>
  <c r="D682" i="9"/>
  <c r="F682" i="9" s="1"/>
  <c r="C682" i="9"/>
  <c r="P682" i="9"/>
  <c r="O682" i="9"/>
  <c r="N682" i="9"/>
  <c r="M682" i="9"/>
  <c r="S682" i="9"/>
  <c r="C46" i="11"/>
  <c r="W681" i="9"/>
  <c r="P681" i="9"/>
  <c r="O681" i="9"/>
  <c r="L681" i="9"/>
  <c r="N681" i="9" s="1"/>
  <c r="H681" i="9"/>
  <c r="G681" i="9"/>
  <c r="F681" i="9"/>
  <c r="E681" i="9"/>
  <c r="S681" i="9"/>
  <c r="T680" i="9"/>
  <c r="V680" i="9" s="1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U677" i="9" s="1"/>
  <c r="H676" i="9"/>
  <c r="G676" i="9"/>
  <c r="F676" i="9"/>
  <c r="E676" i="9"/>
  <c r="U676" i="9" s="1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U671" i="9" s="1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U664" i="9" s="1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78" i="9" l="1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AB35" i="9" s="1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U655" i="9" l="1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U643" i="9" s="1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U638" i="9" s="1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U633" i="9" s="1"/>
  <c r="S633" i="9"/>
  <c r="U650" i="9" l="1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U612" i="9" s="1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6" i="9" l="1"/>
  <c r="U608" i="9"/>
  <c r="U610" i="9"/>
  <c r="U609" i="9"/>
  <c r="U613" i="9"/>
  <c r="X613" i="9"/>
  <c r="W612" i="9"/>
  <c r="U611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V603" i="9" s="1"/>
  <c r="P603" i="9"/>
  <c r="O603" i="9"/>
  <c r="N603" i="9"/>
  <c r="M603" i="9"/>
  <c r="H603" i="9"/>
  <c r="G603" i="9"/>
  <c r="F603" i="9"/>
  <c r="E603" i="9"/>
  <c r="S603" i="9"/>
  <c r="U605" i="9" l="1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U602" i="9" s="1"/>
  <c r="S602" i="9"/>
  <c r="X603" i="9" s="1"/>
  <c r="P601" i="9"/>
  <c r="O601" i="9"/>
  <c r="L601" i="9"/>
  <c r="M601" i="9" s="1"/>
  <c r="H601" i="9"/>
  <c r="G601" i="9"/>
  <c r="F601" i="9"/>
  <c r="E601" i="9"/>
  <c r="S601" i="9"/>
  <c r="X601" i="9" s="1"/>
  <c r="T600" i="9"/>
  <c r="V600" i="9" s="1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X600" i="9" s="1"/>
  <c r="S598" i="9"/>
  <c r="T598" i="9"/>
  <c r="P598" i="9"/>
  <c r="O598" i="9"/>
  <c r="N598" i="9"/>
  <c r="M598" i="9"/>
  <c r="H598" i="9"/>
  <c r="G598" i="9"/>
  <c r="F598" i="9"/>
  <c r="E598" i="9"/>
  <c r="U598" i="9" s="1"/>
  <c r="U600" i="9" l="1"/>
  <c r="U601" i="9"/>
  <c r="X599" i="9"/>
  <c r="V599" i="9"/>
  <c r="V598" i="9"/>
  <c r="W600" i="9"/>
  <c r="W603" i="9"/>
  <c r="T601" i="9"/>
  <c r="V601" i="9" s="1"/>
  <c r="X602" i="9"/>
  <c r="W599" i="9"/>
  <c r="W602" i="9"/>
  <c r="V606" i="9"/>
  <c r="W601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V593" i="9" s="1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U590" i="9" s="1"/>
  <c r="B4" i="7"/>
  <c r="H4" i="7"/>
  <c r="C5" i="7"/>
  <c r="D5" i="7" s="1"/>
  <c r="H5" i="7"/>
  <c r="H6" i="7"/>
  <c r="A7" i="7"/>
  <c r="C7" i="7"/>
  <c r="D7" i="7" s="1"/>
  <c r="H7" i="7"/>
  <c r="W7" i="7"/>
  <c r="T589" i="9"/>
  <c r="T590" i="9" s="1"/>
  <c r="P589" i="9"/>
  <c r="O589" i="9"/>
  <c r="N589" i="9"/>
  <c r="M589" i="9"/>
  <c r="H589" i="9"/>
  <c r="G589" i="9"/>
  <c r="F589" i="9"/>
  <c r="E589" i="9"/>
  <c r="S589" i="9"/>
  <c r="U591" i="9" l="1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V588" i="9" s="1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W6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3" i="9" l="1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U579" i="9" s="1"/>
  <c r="S579" i="9"/>
  <c r="V581" i="9" l="1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U577" i="9" s="1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W577" i="9" l="1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U574" i="9" s="1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2" i="9" l="1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V569" i="9" s="1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U569" i="9" l="1"/>
  <c r="V568" i="9"/>
  <c r="W569" i="9"/>
  <c r="X569" i="9"/>
  <c r="X570" i="9"/>
  <c r="V571" i="9"/>
  <c r="D10" i="4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V562" i="9" s="1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W562" i="9" s="1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U559" i="9" l="1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U557" i="9" s="1"/>
  <c r="S557" i="9"/>
  <c r="X556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5" i="9" l="1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U553" i="9" s="1"/>
  <c r="S553" i="9"/>
  <c r="V554" i="9" l="1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U547" i="9" s="1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U545" i="9" s="1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U542" i="9" s="1"/>
  <c r="S542" i="9"/>
  <c r="U544" i="9" l="1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U538" i="9" s="1"/>
  <c r="S538" i="9"/>
  <c r="X540" i="9" l="1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X537" i="9" s="1"/>
  <c r="P536" i="9"/>
  <c r="O536" i="9"/>
  <c r="L536" i="9"/>
  <c r="N536" i="9" s="1"/>
  <c r="H536" i="9"/>
  <c r="G536" i="9"/>
  <c r="F536" i="9"/>
  <c r="E536" i="9"/>
  <c r="S536" i="9"/>
  <c r="U537" i="9" l="1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U535" i="9" s="1"/>
  <c r="F535" i="9"/>
  <c r="G535" i="9"/>
  <c r="H535" i="9"/>
  <c r="S535" i="9"/>
  <c r="W536" i="9" l="1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U533" i="9" s="1"/>
  <c r="S533" i="9"/>
  <c r="T532" i="9"/>
  <c r="P532" i="9"/>
  <c r="O532" i="9"/>
  <c r="N532" i="9"/>
  <c r="M532" i="9"/>
  <c r="H532" i="9"/>
  <c r="G532" i="9"/>
  <c r="F532" i="9"/>
  <c r="E532" i="9"/>
  <c r="U532" i="9" s="1"/>
  <c r="S532" i="9"/>
  <c r="P531" i="9"/>
  <c r="O531" i="9"/>
  <c r="L531" i="9"/>
  <c r="M531" i="9" s="1"/>
  <c r="S531" i="9"/>
  <c r="H531" i="9"/>
  <c r="G531" i="9"/>
  <c r="F531" i="9"/>
  <c r="E531" i="9"/>
  <c r="U531" i="9" s="1"/>
  <c r="W533" i="9" l="1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V529" i="9" s="1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X529" i="9" l="1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U525" i="9" s="1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V518" i="9" s="1"/>
  <c r="P518" i="9"/>
  <c r="O518" i="9"/>
  <c r="N518" i="9"/>
  <c r="M518" i="9"/>
  <c r="H518" i="9"/>
  <c r="G518" i="9"/>
  <c r="F518" i="9"/>
  <c r="E518" i="9"/>
  <c r="U518" i="9" s="1"/>
  <c r="S518" i="9"/>
  <c r="X525" i="9" l="1"/>
  <c r="W520" i="9"/>
  <c r="U522" i="9"/>
  <c r="U527" i="9"/>
  <c r="U521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V513" i="9" s="1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U512" i="9" s="1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U502" i="9" l="1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U497" i="9" s="1"/>
  <c r="S497" i="9"/>
  <c r="X497" i="9" s="1"/>
  <c r="P496" i="9"/>
  <c r="O496" i="9"/>
  <c r="L496" i="9"/>
  <c r="N496" i="9" s="1"/>
  <c r="H496" i="9"/>
  <c r="G496" i="9"/>
  <c r="F496" i="9"/>
  <c r="E496" i="9"/>
  <c r="S496" i="9"/>
  <c r="V497" i="9" l="1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U494" i="9" s="1"/>
  <c r="S494" i="9"/>
  <c r="W495" i="9" l="1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W489" i="9" s="1"/>
  <c r="T488" i="9"/>
  <c r="V488" i="9" s="1"/>
  <c r="M488" i="9"/>
  <c r="N488" i="9"/>
  <c r="O488" i="9"/>
  <c r="P488" i="9"/>
  <c r="H488" i="9"/>
  <c r="G488" i="9"/>
  <c r="F488" i="9"/>
  <c r="E488" i="9"/>
  <c r="S488" i="9"/>
  <c r="U489" i="9" l="1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V484" i="9" s="1"/>
  <c r="P484" i="9"/>
  <c r="O484" i="9"/>
  <c r="N484" i="9"/>
  <c r="M484" i="9"/>
  <c r="H484" i="9"/>
  <c r="G484" i="9"/>
  <c r="F484" i="9"/>
  <c r="E484" i="9"/>
  <c r="S484" i="9"/>
  <c r="U484" i="9" l="1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U481" i="9" s="1"/>
  <c r="S481" i="9"/>
  <c r="W482" i="9" s="1"/>
  <c r="X482" i="9" l="1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V479" i="9" s="1"/>
  <c r="P479" i="9"/>
  <c r="O479" i="9"/>
  <c r="N479" i="9"/>
  <c r="M479" i="9"/>
  <c r="H479" i="9"/>
  <c r="G479" i="9"/>
  <c r="F479" i="9"/>
  <c r="E479" i="9"/>
  <c r="S479" i="9"/>
  <c r="W480" i="9" s="1"/>
  <c r="U479" i="9" l="1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U470" i="9" s="1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U467" i="9" s="1"/>
  <c r="S467" i="9"/>
  <c r="V472" i="9" l="1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U464" i="9" s="1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U462" i="9" s="1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59" i="9" l="1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U453" i="9" s="1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U444" i="9" s="1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AB26" i="9" l="1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U439" i="9" s="1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U434" i="9" s="1"/>
  <c r="S434" i="9"/>
  <c r="T433" i="9"/>
  <c r="P433" i="9"/>
  <c r="O433" i="9"/>
  <c r="N433" i="9"/>
  <c r="M433" i="9"/>
  <c r="H433" i="9"/>
  <c r="G433" i="9"/>
  <c r="F433" i="9"/>
  <c r="E433" i="9"/>
  <c r="S433" i="9"/>
  <c r="U433" i="9" l="1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U429" i="9" s="1"/>
  <c r="S429" i="9"/>
  <c r="T428" i="9"/>
  <c r="P428" i="9"/>
  <c r="O428" i="9"/>
  <c r="N428" i="9"/>
  <c r="M428" i="9"/>
  <c r="H428" i="9"/>
  <c r="G428" i="9"/>
  <c r="F428" i="9"/>
  <c r="E428" i="9"/>
  <c r="S428" i="9"/>
  <c r="U428" i="9" l="1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AB22" i="9" s="1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4" i="9" l="1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U330" i="9" s="1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U329" i="9" s="1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28" i="9" l="1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D6" i="4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U315" i="9" s="1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2" i="9" l="1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U310" i="9" s="1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U305" i="9" s="1"/>
  <c r="S305" i="9"/>
  <c r="T304" i="9"/>
  <c r="P304" i="9"/>
  <c r="O304" i="9"/>
  <c r="N304" i="9"/>
  <c r="M304" i="9"/>
  <c r="H304" i="9"/>
  <c r="G304" i="9"/>
  <c r="F304" i="9"/>
  <c r="E304" i="9"/>
  <c r="U304" i="9" s="1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U300" i="9" s="1"/>
  <c r="S300" i="9"/>
  <c r="U5" i="7"/>
  <c r="T299" i="9"/>
  <c r="P299" i="9"/>
  <c r="O299" i="9"/>
  <c r="N299" i="9"/>
  <c r="M299" i="9"/>
  <c r="H299" i="9"/>
  <c r="G299" i="9"/>
  <c r="F299" i="9"/>
  <c r="E299" i="9"/>
  <c r="U299" i="9" s="1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U292" i="9" s="1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U287" i="9" s="1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U282" i="9" s="1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U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306" i="9" l="1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U275" i="9" s="1"/>
  <c r="S275" i="9"/>
  <c r="W276" i="9" s="1"/>
  <c r="H274" i="9"/>
  <c r="G274" i="9"/>
  <c r="D274" i="9"/>
  <c r="E274" i="9" s="1"/>
  <c r="U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3" i="9" l="1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U266" i="9" s="1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3" i="9" l="1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W256" i="9"/>
  <c r="X256" i="9"/>
  <c r="P256" i="9"/>
  <c r="O256" i="9"/>
  <c r="N256" i="9"/>
  <c r="M256" i="9"/>
  <c r="H256" i="9"/>
  <c r="G256" i="9"/>
  <c r="F256" i="9"/>
  <c r="E256" i="9"/>
  <c r="S256" i="9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U257" i="9" l="1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s="1"/>
  <c r="AB16" i="9" l="1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U246" i="9" s="1"/>
  <c r="S246" i="9"/>
  <c r="X247" i="9" s="1"/>
  <c r="V246" i="9" l="1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V242" i="9" s="1"/>
  <c r="P242" i="9"/>
  <c r="O242" i="9"/>
  <c r="N242" i="9"/>
  <c r="M242" i="9"/>
  <c r="H242" i="9"/>
  <c r="G242" i="9"/>
  <c r="F242" i="9"/>
  <c r="E242" i="9"/>
  <c r="S242" i="9"/>
  <c r="C25" i="11"/>
  <c r="U242" i="9" l="1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X240" i="9" s="1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W239" i="9" l="1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U231" i="9" s="1"/>
  <c r="S231" i="9"/>
  <c r="W232" i="9" l="1"/>
  <c r="V232" i="9"/>
  <c r="V231" i="9"/>
  <c r="X233" i="9"/>
  <c r="W233" i="9"/>
  <c r="X232" i="9"/>
  <c r="T230" i="9"/>
  <c r="V230" i="9" s="1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U229" i="9" l="1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V224" i="9" s="1"/>
  <c r="P224" i="9"/>
  <c r="O224" i="9"/>
  <c r="N224" i="9"/>
  <c r="M224" i="9"/>
  <c r="H224" i="9"/>
  <c r="G224" i="9"/>
  <c r="F224" i="9"/>
  <c r="E224" i="9"/>
  <c r="S224" i="9"/>
  <c r="W225" i="9" s="1"/>
  <c r="U224" i="9" l="1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U217" i="9" s="1"/>
  <c r="S217" i="9"/>
  <c r="W218" i="9" s="1"/>
  <c r="X218" i="9" l="1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U214" i="9" s="1"/>
  <c r="S214" i="9"/>
  <c r="T213" i="9"/>
  <c r="P213" i="9"/>
  <c r="O213" i="9"/>
  <c r="N213" i="9"/>
  <c r="M213" i="9"/>
  <c r="H213" i="9"/>
  <c r="G213" i="9"/>
  <c r="F213" i="9"/>
  <c r="E213" i="9"/>
  <c r="S213" i="9"/>
  <c r="U213" i="9" l="1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U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U208" i="9" s="1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U203" i="9" s="1"/>
  <c r="T202" i="9"/>
  <c r="S202" i="9"/>
  <c r="P202" i="9"/>
  <c r="O202" i="9"/>
  <c r="N202" i="9"/>
  <c r="M202" i="9"/>
  <c r="H202" i="9"/>
  <c r="G202" i="9"/>
  <c r="F202" i="9"/>
  <c r="E202" i="9"/>
  <c r="U202" i="9" s="1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U198" i="9" s="1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U192" i="9" s="1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U187" i="9" s="1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U181" i="9" s="1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U165" i="9" s="1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U160" i="9" s="1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U158" i="9" s="1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U135" i="9" s="1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U130" i="9" s="1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U125" i="9" s="1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U119" i="9" s="1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U62" i="9" s="1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U51" i="9" s="1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U46" i="9" s="1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U41" i="9" s="1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U35" i="9" s="1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U30" i="9" s="1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U9" i="9" s="1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05" i="9" l="1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AB7" i="9" s="1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14" i="9" l="1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7" i="7" l="1"/>
  <c r="L7" i="7" s="1"/>
  <c r="K6" i="7"/>
  <c r="L6" i="7" s="1"/>
  <c r="I7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</commentList>
</comments>
</file>

<file path=xl/sharedStrings.xml><?xml version="1.0" encoding="utf-8"?>
<sst xmlns="http://schemas.openxmlformats.org/spreadsheetml/2006/main" count="139" uniqueCount="85">
  <si>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</si>
  <si>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</si>
  <si>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</si>
  <si>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</si>
  <si>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</si>
  <si>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</si>
  <si>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</si>
  <si>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</si>
  <si>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</si>
  <si>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</si>
  <si>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</si>
  <si>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</si>
  <si>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</si>
  <si>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</si>
  <si>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</si>
  <si>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</si>
  <si>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</si>
  <si>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</si>
  <si>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</si>
  <si>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</si>
  <si>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</si>
  <si>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</si>
  <si>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</si>
  <si>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</si>
  <si>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</si>
  <si>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</si>
  <si>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</si>
  <si>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</si>
  <si>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</si>
  <si>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</si>
  <si>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</si>
  <si>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</si>
  <si>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</si>
  <si>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</si>
  <si>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</si>
  <si>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</si>
  <si>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</si>
  <si>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</si>
  <si>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</si>
  <si>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</si>
  <si>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</si>
  <si>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</si>
  <si>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</si>
  <si>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</si>
  <si>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CIBC Nasdaq Index Fund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</si>
  <si>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</si>
  <si>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</si>
  <si>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</si>
  <si>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</si>
  <si>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</si>
  <si>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</si>
  <si>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</si>
  <si>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</si>
  <si>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</si>
  <si>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</si>
  <si>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</si>
  <si>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</si>
  <si>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</si>
  <si>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</si>
  <si>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</si>
  <si>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</si>
  <si>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</si>
  <si>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AMD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</si>
  <si>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</si>
  <si>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</si>
  <si>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</si>
  <si>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</si>
  <si>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</si>
  <si>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</si>
  <si>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</si>
  <si>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</si>
  <si>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</si>
  <si>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</si>
  <si>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</si>
  <si>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</si>
  <si>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</si>
  <si>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</si>
  <si>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</si>
  <si>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</si>
  <si>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</si>
  <si>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</si>
  <si>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</si>
  <si>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Can invest about CAD$1000 more</t>
  </si>
  <si>
    <t>Principal</t>
  </si>
  <si>
    <t>CA$15000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</si>
</sst>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-2725.4199999999983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14176.669999999998</c:v>
                </c:pt>
                <c:pt idx="29">
                  <c:v>8270.3000000000029</c:v>
                </c:pt>
                <c:pt idx="30">
                  <c:v>12372.330000000002</c:v>
                </c:pt>
                <c:pt idx="31">
                  <c:v>9857.4499999999971</c:v>
                </c:pt>
                <c:pt idx="32">
                  <c:v>6492.7899999999936</c:v>
                </c:pt>
                <c:pt idx="33">
                  <c:v>9265.8499999999913</c:v>
                </c:pt>
                <c:pt idx="34">
                  <c:v>12754.899999999994</c:v>
                </c:pt>
                <c:pt idx="35">
                  <c:v>9539.8799999999901</c:v>
                </c:pt>
                <c:pt idx="36">
                  <c:v>13874.119999999995</c:v>
                </c:pt>
                <c:pt idx="37">
                  <c:v>13874.119999999995</c:v>
                </c:pt>
                <c:pt idx="38">
                  <c:v>13874.119999999995</c:v>
                </c:pt>
                <c:pt idx="39">
                  <c:v>13874.119999999995</c:v>
                </c:pt>
                <c:pt idx="40">
                  <c:v>13874.119999999995</c:v>
                </c:pt>
                <c:pt idx="41">
                  <c:v>13874.119999999995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32</v>
      </c>
    </row>
    <row r="2" spans="1:3" x14ac:dyDescent="0.35">
      <c r="A2" s="17" t="s">
        <v>11</v>
      </c>
      <c r="B2" s="18">
        <v>45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13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70500</v>
      </c>
      <c r="C7" s="10"/>
    </row>
    <row r="8" spans="1:3" x14ac:dyDescent="0.35">
      <c r="A8" s="17" t="s">
        <v>21</v>
      </c>
      <c r="B8" s="20">
        <f>B7*(1+B6)^B5</f>
        <v>97185.028662098077</v>
      </c>
      <c r="C8" s="34"/>
    </row>
    <row r="9" spans="1:3" x14ac:dyDescent="0.35">
      <c r="A9" s="17" t="s">
        <v>5</v>
      </c>
      <c r="B9" s="20">
        <v>64900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1.2999999999999999E-2</v>
      </c>
      <c r="C11" s="10"/>
    </row>
    <row r="12" spans="1:3" x14ac:dyDescent="0.35">
      <c r="A12" s="17" t="s">
        <v>4</v>
      </c>
      <c r="B12" s="21">
        <v>0.02</v>
      </c>
      <c r="C12" s="10"/>
    </row>
    <row r="13" spans="1:3" x14ac:dyDescent="0.35">
      <c r="A13" s="17" t="s">
        <v>10</v>
      </c>
      <c r="B13" s="21">
        <v>7.0000000000000001E-3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5905.9000000000005</v>
      </c>
      <c r="C15" s="10" t="s">
        <v>17</v>
      </c>
    </row>
    <row r="16" spans="1:3" x14ac:dyDescent="0.35">
      <c r="A16" s="17" t="s">
        <v>14</v>
      </c>
      <c r="B16" s="22">
        <f>B15/12</f>
        <v>492.15833333333336</v>
      </c>
      <c r="C16" s="10"/>
    </row>
    <row r="17" spans="1:5" x14ac:dyDescent="0.3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3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MAX(B13*B9*B5*(65-B2), 0)</f>
        <v>118118.00000000001</v>
      </c>
    </row>
    <row r="21" spans="1:5" x14ac:dyDescent="0.35">
      <c r="A21" s="17" t="s">
        <v>15</v>
      </c>
      <c r="B21" s="20">
        <f>B17*(B3-B2)</f>
        <v>871299.33534654754</v>
      </c>
    </row>
    <row r="22" spans="1:5" x14ac:dyDescent="0.35">
      <c r="A22" s="17" t="s">
        <v>16</v>
      </c>
      <c r="B22" s="26">
        <f>B21+B20</f>
        <v>989417.33534654754</v>
      </c>
    </row>
    <row r="23" spans="1:5" x14ac:dyDescent="0.35">
      <c r="A23" s="14" t="s">
        <v>18</v>
      </c>
      <c r="B23" s="27">
        <f>B22/(B3-B2)</f>
        <v>21987.051896589946</v>
      </c>
    </row>
    <row r="27" spans="1:5" x14ac:dyDescent="0.3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5" x14ac:dyDescent="0.35"/>
  <cols>
    <col min="1" max="1" width="35" style="2" bestFit="1" customWidth="1"/>
    <col min="2" max="2" width="16.81640625" style="3" bestFit="1" customWidth="1"/>
    <col min="3" max="3" width="22" style="3" bestFit="1" customWidth="1"/>
    <col min="4" max="4" width="32.81640625" style="3" bestFit="1" customWidth="1"/>
    <col min="5" max="5" width="15.26953125" style="3" bestFit="1" customWidth="1"/>
    <col min="6" max="16384" width="9" style="3"/>
  </cols>
  <sheetData>
    <row r="1" spans="1:3" x14ac:dyDescent="0.35">
      <c r="A1" s="12" t="s">
        <v>20</v>
      </c>
      <c r="B1" s="16">
        <v>31</v>
      </c>
    </row>
    <row r="2" spans="1:3" x14ac:dyDescent="0.35">
      <c r="A2" s="17" t="s">
        <v>11</v>
      </c>
      <c r="B2" s="18">
        <v>65</v>
      </c>
      <c r="C2" s="10" t="s">
        <v>35</v>
      </c>
    </row>
    <row r="3" spans="1:3" x14ac:dyDescent="0.35">
      <c r="A3" s="17" t="s">
        <v>19</v>
      </c>
      <c r="B3" s="19">
        <v>90</v>
      </c>
      <c r="C3" s="10"/>
    </row>
    <row r="4" spans="1:3" x14ac:dyDescent="0.35">
      <c r="A4" s="17"/>
      <c r="B4" s="19"/>
      <c r="C4" s="10"/>
    </row>
    <row r="5" spans="1:3" x14ac:dyDescent="0.35">
      <c r="A5" s="17" t="s">
        <v>1</v>
      </c>
      <c r="B5" s="19">
        <f>B2-B1</f>
        <v>34</v>
      </c>
      <c r="C5" s="10"/>
    </row>
    <row r="6" spans="1:3" x14ac:dyDescent="0.35">
      <c r="A6" s="17" t="s">
        <v>0</v>
      </c>
      <c r="B6" s="29">
        <v>2.5000000000000001E-2</v>
      </c>
      <c r="C6" s="10"/>
    </row>
    <row r="7" spans="1:3" x14ac:dyDescent="0.35">
      <c r="A7" s="17" t="s">
        <v>2</v>
      </c>
      <c r="B7" s="20">
        <v>66400</v>
      </c>
      <c r="C7" s="10"/>
    </row>
    <row r="8" spans="1:3" x14ac:dyDescent="0.35">
      <c r="A8" s="17" t="s">
        <v>21</v>
      </c>
      <c r="B8" s="20">
        <f>B7*(1+B6)^B5</f>
        <v>153737.38961443744</v>
      </c>
      <c r="C8" s="34"/>
    </row>
    <row r="9" spans="1:3" x14ac:dyDescent="0.35">
      <c r="A9" s="17" t="s">
        <v>5</v>
      </c>
      <c r="B9" s="20">
        <v>0</v>
      </c>
      <c r="C9" s="10"/>
    </row>
    <row r="10" spans="1:3" x14ac:dyDescent="0.35">
      <c r="A10" s="17"/>
      <c r="B10" s="20"/>
      <c r="C10" s="10"/>
    </row>
    <row r="11" spans="1:3" x14ac:dyDescent="0.35">
      <c r="A11" s="17" t="s">
        <v>3</v>
      </c>
      <c r="B11" s="21">
        <v>0</v>
      </c>
      <c r="C11" s="10"/>
    </row>
    <row r="12" spans="1:3" x14ac:dyDescent="0.35">
      <c r="A12" s="17" t="s">
        <v>4</v>
      </c>
      <c r="B12" s="21">
        <v>1.9E-2</v>
      </c>
      <c r="C12" s="10"/>
    </row>
    <row r="13" spans="1:3" x14ac:dyDescent="0.35">
      <c r="A13" s="17" t="s">
        <v>10</v>
      </c>
      <c r="B13" s="21">
        <v>0</v>
      </c>
      <c r="C13" s="10"/>
    </row>
    <row r="14" spans="1:3" x14ac:dyDescent="0.35">
      <c r="A14" s="17"/>
      <c r="B14" s="19"/>
      <c r="C14" s="10"/>
    </row>
    <row r="15" spans="1:3" x14ac:dyDescent="0.35">
      <c r="A15" s="17" t="s">
        <v>13</v>
      </c>
      <c r="B15" s="22">
        <f>B13*B9*B5</f>
        <v>0</v>
      </c>
      <c r="C15" s="10"/>
    </row>
    <row r="16" spans="1:3" x14ac:dyDescent="0.35">
      <c r="A16" s="17" t="s">
        <v>14</v>
      </c>
      <c r="B16" s="22">
        <f>B15/12</f>
        <v>0</v>
      </c>
      <c r="C16" s="10"/>
    </row>
    <row r="17" spans="1:5" x14ac:dyDescent="0.3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3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35">
      <c r="A19" s="17"/>
      <c r="B19" s="24"/>
    </row>
    <row r="20" spans="1:5" x14ac:dyDescent="0.35">
      <c r="A20" s="17" t="s">
        <v>12</v>
      </c>
      <c r="B20" s="25">
        <f>B13*B9*B5*(65-B2)</f>
        <v>0</v>
      </c>
    </row>
    <row r="21" spans="1:5" x14ac:dyDescent="0.35">
      <c r="A21" s="17" t="s">
        <v>15</v>
      </c>
      <c r="B21" s="20">
        <f>B17*(B3-B2)</f>
        <v>2482858.842273165</v>
      </c>
    </row>
    <row r="22" spans="1:5" x14ac:dyDescent="0.35">
      <c r="A22" s="17" t="s">
        <v>16</v>
      </c>
      <c r="B22" s="26">
        <f>B21+B20</f>
        <v>2482858.842273165</v>
      </c>
    </row>
    <row r="23" spans="1:5" x14ac:dyDescent="0.35">
      <c r="A23" s="14" t="s">
        <v>18</v>
      </c>
      <c r="B23" s="27">
        <f>B22/(B3-B2)</f>
        <v>99314.353690926597</v>
      </c>
    </row>
    <row r="27" spans="1:5" x14ac:dyDescent="0.3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49"/>
  <sheetViews>
    <sheetView topLeftCell="A22" workbookViewId="0">
      <selection activeCell="D49" sqref="D49"/>
    </sheetView>
  </sheetViews>
  <sheetFormatPr defaultColWidth="9" defaultRowHeight="14.5" x14ac:dyDescent="0.35"/>
  <cols>
    <col min="1" max="1" width="11" style="1" bestFit="1" customWidth="1"/>
    <col min="2" max="2" width="12.81640625" style="54" bestFit="1" customWidth="1"/>
    <col min="3" max="3" width="11.26953125" style="1" bestFit="1" customWidth="1"/>
    <col min="4" max="4" width="9" style="1"/>
    <col min="5" max="5" width="11.81640625" style="1" bestFit="1" customWidth="1"/>
    <col min="6" max="16384" width="9" style="1"/>
  </cols>
  <sheetData>
    <row r="1" spans="1:3" ht="15" thickBot="1" x14ac:dyDescent="0.4">
      <c r="A1" s="35" t="s">
        <v>37</v>
      </c>
      <c r="B1" s="55" t="s">
        <v>54</v>
      </c>
    </row>
    <row r="2" spans="1:3" x14ac:dyDescent="0.35">
      <c r="A2" s="37">
        <v>43903</v>
      </c>
      <c r="B2" s="53">
        <v>47799.49</v>
      </c>
    </row>
    <row r="3" spans="1:3" x14ac:dyDescent="0.35">
      <c r="A3" s="30">
        <v>43914</v>
      </c>
      <c r="B3" s="54">
        <v>44674.01</v>
      </c>
      <c r="C3" s="56">
        <f>B3-B2</f>
        <v>-3125.4799999999959</v>
      </c>
    </row>
    <row r="4" spans="1:3" x14ac:dyDescent="0.3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35">
      <c r="A5" s="30">
        <v>43931</v>
      </c>
      <c r="B5" s="54">
        <v>52367.81</v>
      </c>
      <c r="C5" s="56">
        <f t="shared" si="0"/>
        <v>4483.0199999999968</v>
      </c>
    </row>
    <row r="6" spans="1:3" x14ac:dyDescent="0.35">
      <c r="A6" s="30">
        <v>43937</v>
      </c>
      <c r="B6" s="54">
        <v>55119.35</v>
      </c>
      <c r="C6" s="56">
        <f t="shared" si="0"/>
        <v>2751.5400000000009</v>
      </c>
    </row>
    <row r="7" spans="1:3" x14ac:dyDescent="0.35">
      <c r="A7" s="30">
        <v>43947</v>
      </c>
      <c r="B7" s="54">
        <v>56595.13</v>
      </c>
      <c r="C7" s="56">
        <f t="shared" si="0"/>
        <v>1475.7799999999988</v>
      </c>
    </row>
    <row r="8" spans="1:3" x14ac:dyDescent="0.35">
      <c r="A8" s="30">
        <v>43951</v>
      </c>
      <c r="B8" s="54">
        <v>56978.16</v>
      </c>
      <c r="C8" s="56">
        <f t="shared" si="0"/>
        <v>383.03000000000611</v>
      </c>
    </row>
    <row r="9" spans="1:3" x14ac:dyDescent="0.3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3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3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3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3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3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3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3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35">
      <c r="A17" s="30">
        <v>44065</v>
      </c>
      <c r="B17" s="54">
        <v>71850.94</v>
      </c>
      <c r="C17" s="56">
        <f t="shared" si="0"/>
        <v>763</v>
      </c>
    </row>
    <row r="18" spans="1:3" x14ac:dyDescent="0.35">
      <c r="A18" s="30">
        <v>44076</v>
      </c>
      <c r="B18" s="54">
        <v>76861</v>
      </c>
      <c r="C18" s="56">
        <f t="shared" si="0"/>
        <v>5010.0599999999977</v>
      </c>
    </row>
    <row r="19" spans="1:3" x14ac:dyDescent="0.3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3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3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3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3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3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3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35">
      <c r="A26" s="30">
        <v>44217</v>
      </c>
      <c r="B26" s="54">
        <v>92289.2</v>
      </c>
      <c r="C26" s="56">
        <f t="shared" si="1"/>
        <v>5239.3199999999924</v>
      </c>
    </row>
    <row r="27" spans="1:3" x14ac:dyDescent="0.3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35">
      <c r="A28" s="30">
        <v>44258</v>
      </c>
      <c r="B28" s="54">
        <v>93667.53</v>
      </c>
      <c r="C28" s="56">
        <f t="shared" si="1"/>
        <v>-868.75</v>
      </c>
    </row>
    <row r="29" spans="1:3" x14ac:dyDescent="0.3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3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3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3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3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35">
      <c r="A34" s="30">
        <v>44384</v>
      </c>
      <c r="B34" s="54">
        <v>115206</v>
      </c>
      <c r="C34" s="56">
        <f t="shared" si="2"/>
        <v>4989.8800000000047</v>
      </c>
    </row>
    <row r="35" spans="1:3" x14ac:dyDescent="0.3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3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3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35">
      <c r="A38" s="30">
        <v>44461</v>
      </c>
      <c r="B38" s="54">
        <v>122071</v>
      </c>
      <c r="C38" s="56">
        <f t="shared" si="2"/>
        <v>-914.39999999999418</v>
      </c>
    </row>
    <row r="39" spans="1:3" x14ac:dyDescent="0.3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3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35">
      <c r="A41" s="30">
        <v>44520</v>
      </c>
      <c r="B41" s="54">
        <v>141467.68</v>
      </c>
      <c r="C41" s="56">
        <f t="shared" ref="C41:C48" si="3">B41-B40</f>
        <v>4286.3500000000058</v>
      </c>
    </row>
    <row r="42" spans="1:3" x14ac:dyDescent="0.3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3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35">
      <c r="A44" s="30">
        <v>44702</v>
      </c>
      <c r="B44" s="54">
        <v>130247.53</v>
      </c>
      <c r="C44" s="56">
        <f t="shared" si="3"/>
        <v>-2632.5</v>
      </c>
    </row>
    <row r="45" spans="1:3" x14ac:dyDescent="0.3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3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3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35">
      <c r="A48" s="30">
        <v>44958</v>
      </c>
      <c r="B48" s="54">
        <v>154823.54999999999</v>
      </c>
      <c r="C48" s="56">
        <f t="shared" si="3"/>
        <v>6106.6199999999953</v>
      </c>
    </row>
    <row r="49" spans="5:6" x14ac:dyDescent="0.35">
      <c r="E49" s="56"/>
      <c r="F49" s="5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47"/>
  <sheetViews>
    <sheetView topLeftCell="O1" zoomScale="85" zoomScaleNormal="85" workbookViewId="0">
      <pane ySplit="8" topLeftCell="A9" activePane="bottomLeft" state="frozen"/>
      <selection pane="bottomLeft" activeCell="U76" sqref="U76"/>
    </sheetView>
  </sheetViews>
  <sheetFormatPr defaultColWidth="9" defaultRowHeight="14.5" x14ac:dyDescent="0.35"/>
  <cols>
    <col min="1" max="1" width="13.08984375" style="1" customWidth="1"/>
    <col min="2" max="2" width="9" style="1" bestFit="1" customWidth="1"/>
    <col min="3" max="3" width="12.1796875" style="1" bestFit="1" customWidth="1"/>
    <col min="4" max="4" width="10.6328125" style="1" bestFit="1" customWidth="1"/>
    <col min="5" max="5" width="6" style="1" bestFit="1" customWidth="1"/>
    <col min="6" max="6" width="10.26953125" style="1" customWidth="1"/>
    <col min="7" max="7" width="10.7265625" style="1" bestFit="1" customWidth="1"/>
    <col min="8" max="8" width="16.08984375" style="1" bestFit="1" customWidth="1"/>
    <col min="9" max="9" width="14.1796875" style="1" bestFit="1" customWidth="1"/>
    <col min="10" max="10" width="11.6328125" style="1" bestFit="1" customWidth="1"/>
    <col min="11" max="11" width="23.54296875" style="1" bestFit="1" customWidth="1"/>
    <col min="12" max="12" width="9.269531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6328125" style="1" bestFit="1" customWidth="1"/>
    <col min="18" max="18" width="9" style="1"/>
    <col min="19" max="19" width="4.90625" style="1" bestFit="1" customWidth="1"/>
    <col min="20" max="20" width="5.90625" style="1" bestFit="1" customWidth="1"/>
    <col min="21" max="21" width="16.08984375" style="1" bestFit="1" customWidth="1"/>
    <col min="22" max="22" width="14.1796875" style="1" bestFit="1" customWidth="1"/>
    <col min="23" max="23" width="11.6328125" style="1" bestFit="1" customWidth="1"/>
    <col min="24" max="24" width="23.54296875" style="1" bestFit="1" customWidth="1"/>
    <col min="25" max="25" width="9.26953125" style="1" bestFit="1" customWidth="1"/>
    <col min="26" max="16384" width="9" style="1"/>
  </cols>
  <sheetData>
    <row r="1" spans="1:25" ht="23.5" x14ac:dyDescent="0.55000000000000004">
      <c r="A1" s="96" t="s">
        <v>41</v>
      </c>
      <c r="B1" s="96"/>
      <c r="C1" s="96"/>
      <c r="D1" s="96"/>
      <c r="E1" s="96"/>
      <c r="F1" s="96"/>
      <c r="G1" s="96"/>
      <c r="H1" s="96"/>
      <c r="I1" s="96"/>
      <c r="J1" s="96"/>
      <c r="K1" s="96"/>
      <c r="L1" s="96"/>
      <c r="O1" s="96" t="s">
        <v>42</v>
      </c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25" x14ac:dyDescent="0.35">
      <c r="A2" s="97" t="s">
        <v>38</v>
      </c>
      <c r="B2" s="98"/>
      <c r="C2" s="98"/>
      <c r="D2" s="98"/>
      <c r="O2" s="97" t="s">
        <v>38</v>
      </c>
      <c r="P2" s="98"/>
      <c r="Q2" s="98"/>
    </row>
    <row r="3" spans="1:25" x14ac:dyDescent="0.35">
      <c r="A3" s="31" t="s">
        <v>37</v>
      </c>
      <c r="B3" s="31" t="s">
        <v>39</v>
      </c>
      <c r="C3" s="31" t="s">
        <v>70</v>
      </c>
      <c r="D3" s="31" t="s">
        <v>79</v>
      </c>
      <c r="F3" s="31" t="s">
        <v>36</v>
      </c>
      <c r="G3" s="31" t="s">
        <v>43</v>
      </c>
      <c r="H3" s="31" t="s">
        <v>71</v>
      </c>
      <c r="I3" s="31" t="s">
        <v>72</v>
      </c>
      <c r="J3" s="31" t="s">
        <v>38</v>
      </c>
      <c r="K3" s="31" t="s">
        <v>55</v>
      </c>
      <c r="L3" s="31" t="s">
        <v>40</v>
      </c>
      <c r="O3" s="31" t="s">
        <v>37</v>
      </c>
      <c r="P3" s="31" t="s">
        <v>39</v>
      </c>
      <c r="Q3" s="31" t="s">
        <v>79</v>
      </c>
      <c r="S3" s="31" t="s">
        <v>36</v>
      </c>
      <c r="T3" s="31" t="s">
        <v>43</v>
      </c>
      <c r="U3" s="31" t="s">
        <v>71</v>
      </c>
      <c r="V3" s="31" t="s">
        <v>72</v>
      </c>
      <c r="W3" s="31" t="s">
        <v>38</v>
      </c>
      <c r="X3" s="31" t="s">
        <v>55</v>
      </c>
      <c r="Y3" s="31" t="s">
        <v>40</v>
      </c>
    </row>
    <row r="4" spans="1:25" x14ac:dyDescent="0.3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3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3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SUMIF(O:O,"&lt;3/1/2022",P:P)-SUMIF(O:O,"&lt;3/1/2021",P:P)</f>
        <v>7800</v>
      </c>
      <c r="X6" s="31">
        <f>SUM($W$4:W6)</f>
        <v>20900</v>
      </c>
      <c r="Y6" s="31">
        <f>U6-X6</f>
        <v>4571</v>
      </c>
    </row>
    <row r="7" spans="1:25" x14ac:dyDescent="0.3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SUMIF(O:O,"&lt;3/1/2023",P:P)-SUMIF(O:O,"&lt;3/1/2022",P:P)</f>
        <v>7300</v>
      </c>
      <c r="X7" s="31">
        <f>SUM($W$4:W7)</f>
        <v>28200</v>
      </c>
      <c r="Y7" s="31">
        <f>U7-X7</f>
        <v>1704</v>
      </c>
    </row>
    <row r="8" spans="1:25" x14ac:dyDescent="0.3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250</v>
      </c>
      <c r="K8" s="31">
        <f>SUM($J$4:J8)</f>
        <v>50216.959999999999</v>
      </c>
      <c r="L8" s="31">
        <f>H8-K8</f>
        <v>6783.0400000000009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/>
      <c r="U8" s="31"/>
      <c r="V8" s="31"/>
      <c r="W8" s="31"/>
      <c r="X8" s="31"/>
      <c r="Y8" s="31"/>
    </row>
    <row r="9" spans="1:25" x14ac:dyDescent="0.3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3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3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3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3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3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3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3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3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3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3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3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3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3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3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3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3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3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3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3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3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3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3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3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3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3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3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3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3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3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3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3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3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3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3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3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3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3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3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3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3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3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3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3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3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3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3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3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3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3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3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3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3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3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3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200</v>
      </c>
      <c r="Q63" s="31">
        <f>SUM($P$4:P63)-100</f>
        <v>23000</v>
      </c>
    </row>
    <row r="64" spans="1:17" x14ac:dyDescent="0.3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23150</v>
      </c>
    </row>
    <row r="65" spans="1:17" x14ac:dyDescent="0.3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23300</v>
      </c>
    </row>
    <row r="66" spans="1:17" x14ac:dyDescent="0.3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23450</v>
      </c>
    </row>
    <row r="67" spans="1:17" x14ac:dyDescent="0.3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23600</v>
      </c>
    </row>
    <row r="68" spans="1:17" x14ac:dyDescent="0.3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23750</v>
      </c>
    </row>
    <row r="69" spans="1:17" x14ac:dyDescent="0.3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23900</v>
      </c>
    </row>
    <row r="70" spans="1:17" x14ac:dyDescent="0.3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24050</v>
      </c>
    </row>
    <row r="71" spans="1:17" x14ac:dyDescent="0.3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24200</v>
      </c>
    </row>
    <row r="72" spans="1:17" x14ac:dyDescent="0.3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24350</v>
      </c>
    </row>
    <row r="73" spans="1:17" x14ac:dyDescent="0.3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24500</v>
      </c>
    </row>
    <row r="74" spans="1:17" x14ac:dyDescent="0.3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24650</v>
      </c>
    </row>
    <row r="75" spans="1:17" x14ac:dyDescent="0.3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24800</v>
      </c>
    </row>
    <row r="76" spans="1:17" x14ac:dyDescent="0.3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24950</v>
      </c>
    </row>
    <row r="77" spans="1:17" x14ac:dyDescent="0.3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25100</v>
      </c>
    </row>
    <row r="78" spans="1:17" x14ac:dyDescent="0.3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25250</v>
      </c>
    </row>
    <row r="79" spans="1:17" x14ac:dyDescent="0.3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25400</v>
      </c>
    </row>
    <row r="80" spans="1:17" x14ac:dyDescent="0.3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25550</v>
      </c>
    </row>
    <row r="81" spans="1:17" x14ac:dyDescent="0.3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25700</v>
      </c>
    </row>
    <row r="82" spans="1:17" x14ac:dyDescent="0.3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25850</v>
      </c>
    </row>
    <row r="83" spans="1:17" x14ac:dyDescent="0.3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26000</v>
      </c>
    </row>
    <row r="84" spans="1:17" x14ac:dyDescent="0.3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26150</v>
      </c>
    </row>
    <row r="85" spans="1:17" x14ac:dyDescent="0.3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26300</v>
      </c>
    </row>
    <row r="86" spans="1:17" x14ac:dyDescent="0.3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26450</v>
      </c>
    </row>
    <row r="87" spans="1:17" x14ac:dyDescent="0.3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26600</v>
      </c>
    </row>
    <row r="88" spans="1:17" x14ac:dyDescent="0.3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26750</v>
      </c>
    </row>
    <row r="89" spans="1:17" x14ac:dyDescent="0.3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26900</v>
      </c>
    </row>
    <row r="90" spans="1:17" x14ac:dyDescent="0.3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27050</v>
      </c>
    </row>
    <row r="91" spans="1:17" x14ac:dyDescent="0.3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27200</v>
      </c>
    </row>
    <row r="92" spans="1:17" x14ac:dyDescent="0.3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27350</v>
      </c>
    </row>
    <row r="93" spans="1:17" x14ac:dyDescent="0.3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27500</v>
      </c>
    </row>
    <row r="94" spans="1:17" x14ac:dyDescent="0.3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27650</v>
      </c>
    </row>
    <row r="95" spans="1:17" x14ac:dyDescent="0.3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27800</v>
      </c>
    </row>
    <row r="96" spans="1:17" x14ac:dyDescent="0.3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27950</v>
      </c>
    </row>
    <row r="97" spans="1:17" x14ac:dyDescent="0.3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28100</v>
      </c>
    </row>
    <row r="98" spans="1:17" x14ac:dyDescent="0.3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44937</v>
      </c>
      <c r="P98" s="31"/>
      <c r="Q98" s="31"/>
    </row>
    <row r="99" spans="1:17" x14ac:dyDescent="0.3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44944</v>
      </c>
      <c r="P99" s="31"/>
      <c r="Q99" s="31"/>
    </row>
    <row r="100" spans="1:17" x14ac:dyDescent="0.3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/>
      <c r="Q100" s="31"/>
    </row>
    <row r="101" spans="1:17" x14ac:dyDescent="0.3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/>
      <c r="Q101" s="31"/>
    </row>
    <row r="102" spans="1:17" x14ac:dyDescent="0.3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</row>
    <row r="103" spans="1:17" x14ac:dyDescent="0.3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</row>
    <row r="104" spans="1:17" x14ac:dyDescent="0.3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</row>
    <row r="105" spans="1:17" x14ac:dyDescent="0.3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</row>
    <row r="106" spans="1:17" x14ac:dyDescent="0.3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</row>
    <row r="107" spans="1:17" x14ac:dyDescent="0.3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</row>
    <row r="108" spans="1:17" x14ac:dyDescent="0.3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</row>
    <row r="109" spans="1:17" x14ac:dyDescent="0.3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</row>
    <row r="110" spans="1:17" x14ac:dyDescent="0.3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</row>
    <row r="111" spans="1:17" x14ac:dyDescent="0.3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</row>
    <row r="112" spans="1:17" x14ac:dyDescent="0.3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</row>
    <row r="113" spans="1:4" x14ac:dyDescent="0.3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</row>
    <row r="114" spans="1:4" x14ac:dyDescent="0.3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</row>
    <row r="115" spans="1:4" x14ac:dyDescent="0.3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</row>
    <row r="116" spans="1:4" x14ac:dyDescent="0.3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</row>
    <row r="117" spans="1:4" x14ac:dyDescent="0.3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</row>
    <row r="118" spans="1:4" x14ac:dyDescent="0.3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</row>
    <row r="119" spans="1:4" x14ac:dyDescent="0.3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</row>
    <row r="120" spans="1:4" x14ac:dyDescent="0.3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</row>
    <row r="121" spans="1:4" x14ac:dyDescent="0.3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</row>
    <row r="122" spans="1:4" x14ac:dyDescent="0.3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</row>
    <row r="123" spans="1:4" x14ac:dyDescent="0.3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</row>
    <row r="124" spans="1:4" x14ac:dyDescent="0.3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</row>
    <row r="125" spans="1:4" x14ac:dyDescent="0.3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</row>
    <row r="126" spans="1:4" x14ac:dyDescent="0.3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</row>
    <row r="127" spans="1:4" x14ac:dyDescent="0.3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</row>
    <row r="128" spans="1:4" x14ac:dyDescent="0.3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</row>
    <row r="129" spans="1:4" x14ac:dyDescent="0.3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</row>
    <row r="130" spans="1:4" x14ac:dyDescent="0.3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</row>
    <row r="131" spans="1:4" x14ac:dyDescent="0.3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</row>
    <row r="132" spans="1:4" x14ac:dyDescent="0.3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</row>
    <row r="133" spans="1:4" x14ac:dyDescent="0.3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</row>
    <row r="134" spans="1:4" x14ac:dyDescent="0.3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</row>
    <row r="135" spans="1:4" x14ac:dyDescent="0.3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</row>
    <row r="136" spans="1:4" x14ac:dyDescent="0.3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</row>
    <row r="137" spans="1:4" x14ac:dyDescent="0.3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</row>
    <row r="138" spans="1:4" x14ac:dyDescent="0.3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</row>
    <row r="139" spans="1:4" x14ac:dyDescent="0.35">
      <c r="A139" s="33"/>
      <c r="B139" s="31"/>
      <c r="C139" s="31"/>
      <c r="D139" s="31"/>
    </row>
    <row r="140" spans="1:4" x14ac:dyDescent="0.35">
      <c r="A140" s="33"/>
      <c r="B140" s="31"/>
      <c r="C140" s="31"/>
      <c r="D140" s="31"/>
    </row>
    <row r="141" spans="1:4" x14ac:dyDescent="0.35">
      <c r="A141" s="33"/>
      <c r="B141" s="31"/>
      <c r="C141" s="31"/>
      <c r="D141" s="31"/>
    </row>
    <row r="142" spans="1:4" x14ac:dyDescent="0.35">
      <c r="A142" s="33"/>
      <c r="B142" s="31"/>
      <c r="C142" s="31"/>
      <c r="D142" s="31"/>
    </row>
    <row r="143" spans="1:4" x14ac:dyDescent="0.35">
      <c r="A143" s="33"/>
      <c r="B143" s="31"/>
      <c r="C143" s="31"/>
      <c r="D143" s="31"/>
    </row>
    <row r="144" spans="1:4" x14ac:dyDescent="0.35">
      <c r="A144" s="33"/>
      <c r="B144" s="31"/>
      <c r="C144" s="31"/>
      <c r="D144" s="31"/>
    </row>
    <row r="145" spans="1:4" x14ac:dyDescent="0.35">
      <c r="A145" s="33"/>
      <c r="B145" s="31"/>
      <c r="C145" s="31"/>
      <c r="D145" s="31"/>
    </row>
    <row r="146" spans="1:4" x14ac:dyDescent="0.35">
      <c r="A146" s="33"/>
      <c r="B146" s="31"/>
      <c r="C146" s="31"/>
      <c r="D146" s="31"/>
    </row>
    <row r="147" spans="1:4" x14ac:dyDescent="0.35">
      <c r="A147" s="33"/>
      <c r="B147" s="31"/>
      <c r="C147" s="31"/>
      <c r="D147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H11"/>
  <sheetViews>
    <sheetView tabSelected="1" workbookViewId="0">
      <selection activeCell="C6" sqref="C6"/>
    </sheetView>
  </sheetViews>
  <sheetFormatPr defaultColWidth="9.08984375" defaultRowHeight="14.5" x14ac:dyDescent="0.35"/>
  <cols>
    <col min="1" max="1" width="6.81640625" style="1" bestFit="1" customWidth="1"/>
    <col min="2" max="2" width="9.26953125" style="1" bestFit="1" customWidth="1"/>
    <col min="3" max="3" width="5.7265625" style="1" bestFit="1" customWidth="1"/>
    <col min="4" max="4" width="11.26953125" style="1" bestFit="1" customWidth="1"/>
    <col min="5" max="5" width="7.7265625" style="1" bestFit="1" customWidth="1"/>
    <col min="6" max="6" width="11.6328125" style="1" bestFit="1" customWidth="1"/>
    <col min="7" max="7" width="9.08984375" style="1"/>
    <col min="8" max="8" width="12.36328125" style="1" bestFit="1" customWidth="1"/>
    <col min="9" max="16384" width="9.08984375" style="1"/>
  </cols>
  <sheetData>
    <row r="1" spans="1:8" ht="15" thickBot="1" x14ac:dyDescent="0.4">
      <c r="A1" s="77" t="s">
        <v>63</v>
      </c>
      <c r="B1" s="77" t="s">
        <v>64</v>
      </c>
      <c r="C1" s="77" t="s">
        <v>65</v>
      </c>
      <c r="D1" s="77" t="s">
        <v>66</v>
      </c>
      <c r="E1" s="77" t="s">
        <v>68</v>
      </c>
      <c r="F1" s="77" t="s">
        <v>67</v>
      </c>
      <c r="H1" s="80" t="s">
        <v>69</v>
      </c>
    </row>
    <row r="2" spans="1:8" x14ac:dyDescent="0.35">
      <c r="A2" s="78" t="s">
        <v>59</v>
      </c>
      <c r="B2" s="78">
        <v>18.347999999999999</v>
      </c>
      <c r="C2" s="78">
        <v>13.99</v>
      </c>
      <c r="D2" s="78">
        <v>189</v>
      </c>
      <c r="E2" s="78">
        <f>D2*B2</f>
        <v>3467.7719999999999</v>
      </c>
      <c r="F2" s="78">
        <f>D2*C2</f>
        <v>2644.11</v>
      </c>
      <c r="H2" s="33">
        <v>44957</v>
      </c>
    </row>
    <row r="3" spans="1:8" x14ac:dyDescent="0.35">
      <c r="A3" s="78" t="s">
        <v>61</v>
      </c>
      <c r="B3" s="78">
        <v>8.141</v>
      </c>
      <c r="C3" s="78">
        <v>5.17</v>
      </c>
      <c r="D3" s="78">
        <v>51</v>
      </c>
      <c r="E3" s="78">
        <f>D3*B3</f>
        <v>415.19099999999997</v>
      </c>
      <c r="F3" s="78">
        <f>D3*C3</f>
        <v>263.67</v>
      </c>
    </row>
    <row r="4" spans="1:8" x14ac:dyDescent="0.35">
      <c r="A4" s="78" t="s">
        <v>60</v>
      </c>
      <c r="B4" s="78">
        <v>15.657</v>
      </c>
      <c r="C4" s="78">
        <v>7.61</v>
      </c>
      <c r="D4" s="78">
        <v>41</v>
      </c>
      <c r="E4" s="78">
        <f>D4*B4</f>
        <v>641.93700000000001</v>
      </c>
      <c r="F4" s="78">
        <f>D4*C4</f>
        <v>312.01</v>
      </c>
      <c r="H4" s="95" t="s">
        <v>83</v>
      </c>
    </row>
    <row r="5" spans="1:8" x14ac:dyDescent="0.35">
      <c r="A5" s="32" t="s">
        <v>62</v>
      </c>
      <c r="B5" s="32">
        <v>82.768000000000001</v>
      </c>
      <c r="C5" s="32">
        <v>83.13</v>
      </c>
      <c r="D5" s="32">
        <v>9</v>
      </c>
      <c r="E5" s="32">
        <f>D5*B5</f>
        <v>744.91200000000003</v>
      </c>
      <c r="F5" s="32">
        <f>D5*C5</f>
        <v>748.17</v>
      </c>
      <c r="H5" s="94" t="s">
        <v>84</v>
      </c>
    </row>
    <row r="6" spans="1:8" x14ac:dyDescent="0.35">
      <c r="A6" s="78"/>
      <c r="B6" s="78"/>
      <c r="C6" s="78"/>
      <c r="D6" s="78" t="s">
        <v>80</v>
      </c>
      <c r="E6" s="78">
        <f>SUM(E2:E5)</f>
        <v>5269.8119999999999</v>
      </c>
      <c r="F6" s="78">
        <f>SUM(F2:F5)</f>
        <v>3967.96</v>
      </c>
    </row>
    <row r="7" spans="1:8" x14ac:dyDescent="0.35">
      <c r="A7" s="78"/>
      <c r="B7" s="78"/>
      <c r="C7" s="78"/>
      <c r="D7" s="78" t="s">
        <v>73</v>
      </c>
      <c r="E7" s="78"/>
      <c r="F7" s="78">
        <f>F6-E6</f>
        <v>-1301.8519999999999</v>
      </c>
    </row>
    <row r="8" spans="1:8" x14ac:dyDescent="0.35">
      <c r="A8" s="32"/>
      <c r="B8" s="32"/>
      <c r="C8" s="32"/>
      <c r="D8" s="32" t="s">
        <v>49</v>
      </c>
      <c r="E8" s="32"/>
      <c r="F8" s="79">
        <f>(F6-E6)/E6</f>
        <v>-0.24703955283414283</v>
      </c>
    </row>
    <row r="11" spans="1:8" x14ac:dyDescent="0.35">
      <c r="E11" s="1" t="s">
        <v>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818"/>
  <sheetViews>
    <sheetView topLeftCell="G1" zoomScale="70" zoomScaleNormal="70" workbookViewId="0">
      <pane ySplit="3" topLeftCell="A775" activePane="bottomLeft" state="frozen"/>
      <selection pane="bottomLeft" activeCell="T800" sqref="T800"/>
    </sheetView>
  </sheetViews>
  <sheetFormatPr defaultColWidth="9" defaultRowHeight="14.5" x14ac:dyDescent="0.35"/>
  <cols>
    <col min="1" max="1" width="11.6328125" style="3" bestFit="1" customWidth="1"/>
    <col min="2" max="2" width="16.81640625" style="3" bestFit="1" customWidth="1"/>
    <col min="3" max="3" width="24" style="3" bestFit="1" customWidth="1"/>
    <col min="4" max="4" width="22.26953125" style="3" bestFit="1" customWidth="1"/>
    <col min="5" max="5" width="7.81640625" style="3" bestFit="1" customWidth="1"/>
    <col min="6" max="6" width="10.81640625" style="38" bestFit="1" customWidth="1"/>
    <col min="7" max="7" width="11" style="3" bestFit="1" customWidth="1"/>
    <col min="8" max="8" width="15.26953125" style="38" bestFit="1" customWidth="1"/>
    <col min="9" max="9" width="9" style="3"/>
    <col min="10" max="10" width="11.6328125" style="3" bestFit="1" customWidth="1"/>
    <col min="11" max="11" width="16.81640625" style="3" bestFit="1" customWidth="1"/>
    <col min="12" max="12" width="16.26953125" style="3" bestFit="1" customWidth="1"/>
    <col min="13" max="13" width="9.26953125" style="3" bestFit="1" customWidth="1"/>
    <col min="14" max="14" width="12.36328125" style="38" customWidth="1"/>
    <col min="15" max="15" width="11" style="3" bestFit="1" customWidth="1"/>
    <col min="16" max="16" width="15.26953125" style="38" bestFit="1" customWidth="1"/>
    <col min="17" max="17" width="9" style="3"/>
    <col min="18" max="18" width="11.6328125" style="3" bestFit="1" customWidth="1"/>
    <col min="19" max="19" width="16.81640625" style="3" bestFit="1" customWidth="1"/>
    <col min="20" max="20" width="22.26953125" style="3" bestFit="1" customWidth="1"/>
    <col min="21" max="21" width="12" style="3" bestFit="1" customWidth="1"/>
    <col min="22" max="22" width="11.6328125" style="38" bestFit="1" customWidth="1"/>
    <col min="23" max="23" width="11.81640625" style="3" bestFit="1" customWidth="1"/>
    <col min="24" max="24" width="16.6328125" style="38" bestFit="1" customWidth="1"/>
    <col min="25" max="25" width="11.36328125" style="3" customWidth="1"/>
    <col min="26" max="26" width="19.6328125" style="3" customWidth="1"/>
    <col min="27" max="27" width="9.6328125" style="3" bestFit="1" customWidth="1"/>
    <col min="28" max="28" width="13.81640625" style="3" bestFit="1" customWidth="1"/>
    <col min="29" max="29" width="16.08984375" style="3" bestFit="1" customWidth="1"/>
    <col min="30" max="16384" width="9" style="3"/>
  </cols>
  <sheetData>
    <row r="1" spans="1:29" ht="18.5" x14ac:dyDescent="0.35">
      <c r="B1" s="99" t="s">
        <v>41</v>
      </c>
      <c r="C1" s="99"/>
      <c r="D1" s="99"/>
      <c r="E1" s="99"/>
      <c r="F1" s="99"/>
      <c r="G1" s="99"/>
      <c r="K1" s="99" t="s">
        <v>42</v>
      </c>
      <c r="L1" s="99"/>
      <c r="M1" s="99"/>
      <c r="N1" s="99"/>
      <c r="O1" s="99"/>
      <c r="P1" s="99"/>
      <c r="S1" s="99" t="s">
        <v>22</v>
      </c>
      <c r="T1" s="99"/>
      <c r="U1" s="99"/>
      <c r="V1" s="99"/>
      <c r="W1" s="99"/>
      <c r="X1" s="99"/>
    </row>
    <row r="2" spans="1:29" s="36" customFormat="1" ht="16" thickBot="1" x14ac:dyDescent="0.4">
      <c r="B2" s="100" t="s">
        <v>44</v>
      </c>
      <c r="C2" s="100"/>
      <c r="D2" s="100"/>
      <c r="E2" s="100"/>
      <c r="F2" s="100"/>
      <c r="G2" s="100"/>
      <c r="H2" s="45"/>
      <c r="K2" s="100" t="s">
        <v>44</v>
      </c>
      <c r="L2" s="100"/>
      <c r="M2" s="100"/>
      <c r="N2" s="100"/>
      <c r="O2" s="100"/>
      <c r="P2" s="100"/>
      <c r="S2" s="100" t="s">
        <v>44</v>
      </c>
      <c r="T2" s="100"/>
      <c r="U2" s="100"/>
      <c r="V2" s="100"/>
      <c r="W2" s="100"/>
      <c r="X2" s="100"/>
    </row>
    <row r="3" spans="1:29" s="2" customFormat="1" ht="15" thickBot="1" x14ac:dyDescent="0.4">
      <c r="A3" s="35" t="s">
        <v>45</v>
      </c>
      <c r="B3" s="35" t="s">
        <v>47</v>
      </c>
      <c r="C3" s="35" t="s">
        <v>51</v>
      </c>
      <c r="D3" s="35" t="s">
        <v>52</v>
      </c>
      <c r="E3" s="35" t="s">
        <v>48</v>
      </c>
      <c r="F3" s="44" t="s">
        <v>49</v>
      </c>
      <c r="G3" s="35" t="s">
        <v>50</v>
      </c>
      <c r="H3" s="44" t="s">
        <v>53</v>
      </c>
      <c r="J3" s="35" t="s">
        <v>45</v>
      </c>
      <c r="K3" s="35" t="s">
        <v>47</v>
      </c>
      <c r="L3" s="35" t="s">
        <v>46</v>
      </c>
      <c r="M3" s="35" t="s">
        <v>48</v>
      </c>
      <c r="N3" s="44" t="s">
        <v>49</v>
      </c>
      <c r="O3" s="35" t="s">
        <v>50</v>
      </c>
      <c r="P3" s="44" t="s">
        <v>53</v>
      </c>
      <c r="R3" s="35" t="s">
        <v>45</v>
      </c>
      <c r="S3" s="35" t="s">
        <v>47</v>
      </c>
      <c r="T3" s="35" t="s">
        <v>52</v>
      </c>
      <c r="U3" s="35" t="s">
        <v>48</v>
      </c>
      <c r="V3" s="44" t="s">
        <v>49</v>
      </c>
      <c r="W3" s="35" t="s">
        <v>50</v>
      </c>
      <c r="X3" s="44" t="s">
        <v>53</v>
      </c>
      <c r="AA3" s="2" t="s">
        <v>56</v>
      </c>
      <c r="AB3" s="2" t="s">
        <v>57</v>
      </c>
      <c r="AC3" s="2" t="s">
        <v>58</v>
      </c>
    </row>
    <row r="4" spans="1:29" x14ac:dyDescent="0.3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81</v>
      </c>
      <c r="AA4" s="37">
        <v>43831</v>
      </c>
      <c r="AB4" s="53">
        <f>SUMIFS($W$4:$W$10521,$R$4:$R$10521,"&gt;="&amp;AA4,$R$4:$R$10521,"&lt;="&amp;EOMONTH(AA4,0))+$U$4</f>
        <v>1318.7999999999993</v>
      </c>
      <c r="AC4" s="52">
        <f>SUM($AB$4:AB4)</f>
        <v>1318.7999999999993</v>
      </c>
    </row>
    <row r="5" spans="1:29" x14ac:dyDescent="0.3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>SUMIFS($W$4:$W$10771,$R$4:$R$10771,"&gt;="&amp;AA5,$R$4:$R$10771,"&lt;="&amp;EOMONTH(AA5,0))</f>
        <v>-1815.3799999999974</v>
      </c>
      <c r="AC5" s="52">
        <f>SUM($AB$4:AB5)</f>
        <v>-496.57999999999811</v>
      </c>
    </row>
    <row r="6" spans="1:29" x14ac:dyDescent="0.3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>SUMIFS($W$4:$W$10771,$R$4:$R$10771,"&gt;="&amp;AA6,$R$4:$R$10771,"&lt;="&amp;EOMONTH(AA6,0))</f>
        <v>-1159.75</v>
      </c>
      <c r="AC6" s="52">
        <f>SUM($AB$4:AB6)</f>
        <v>-1656.3299999999981</v>
      </c>
    </row>
    <row r="7" spans="1:29" x14ac:dyDescent="0.3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>SUMIFS($W$4:$W$10771,$R$4:$R$10771,"&gt;="&amp;AA7,$R$4:$R$10771,"&lt;="&amp;EOMONTH(AA7,0))</f>
        <v>5187.6900000000023</v>
      </c>
      <c r="AC7" s="52">
        <f>SUM($AB$4:AB7)</f>
        <v>3531.3600000000042</v>
      </c>
    </row>
    <row r="8" spans="1:29" x14ac:dyDescent="0.3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ref="AB8:AB40" si="7">SUMIFS($W$4:$W$10771,$R$4:$R$10771,"&gt;="&amp;AA8,$R$4:$R$10771,"&lt;="&amp;EOMONTH(AA8,0))</f>
        <v>2214.8999999999942</v>
      </c>
      <c r="AC8" s="52">
        <f>SUM($AB$4:AB8)</f>
        <v>5746.2599999999984</v>
      </c>
    </row>
    <row r="9" spans="1:29" x14ac:dyDescent="0.3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3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3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3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3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3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3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3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3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3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3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3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3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3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3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3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3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3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3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3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3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3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3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3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-2725.4199999999983</v>
      </c>
      <c r="AC32" s="52">
        <f>SUM($AB$4:AB32)</f>
        <v>14176.669999999998</v>
      </c>
    </row>
    <row r="33" spans="1:29" x14ac:dyDescent="0.3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8270.3000000000029</v>
      </c>
    </row>
    <row r="34" spans="1:29" x14ac:dyDescent="0.3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12372.330000000002</v>
      </c>
    </row>
    <row r="35" spans="1:29" x14ac:dyDescent="0.3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9857.4499999999971</v>
      </c>
    </row>
    <row r="36" spans="1:29" x14ac:dyDescent="0.3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6492.7899999999936</v>
      </c>
    </row>
    <row r="37" spans="1:29" x14ac:dyDescent="0.3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9265.8499999999913</v>
      </c>
    </row>
    <row r="38" spans="1:29" x14ac:dyDescent="0.3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12754.899999999994</v>
      </c>
    </row>
    <row r="39" spans="1:29" x14ac:dyDescent="0.3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9539.8799999999901</v>
      </c>
    </row>
    <row r="40" spans="1:29" x14ac:dyDescent="0.3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13874.119999999995</v>
      </c>
    </row>
    <row r="41" spans="1:29" x14ac:dyDescent="0.3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/>
      <c r="AC41" s="52">
        <f>SUM($AB$4:AB41)</f>
        <v>13874.119999999995</v>
      </c>
    </row>
    <row r="42" spans="1:29" x14ac:dyDescent="0.3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/>
      <c r="AC42" s="52">
        <f>SUM($AB$4:AB42)</f>
        <v>13874.119999999995</v>
      </c>
    </row>
    <row r="43" spans="1:29" x14ac:dyDescent="0.3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/>
      <c r="AC43" s="52">
        <f>SUM($AB$4:AB43)</f>
        <v>13874.119999999995</v>
      </c>
    </row>
    <row r="44" spans="1:29" x14ac:dyDescent="0.3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/>
      <c r="AC44" s="52">
        <f>SUM($AB$4:AB44)</f>
        <v>13874.119999999995</v>
      </c>
    </row>
    <row r="45" spans="1:29" x14ac:dyDescent="0.3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/>
      <c r="AC45" s="52">
        <f>SUM($AB$4:AB45)</f>
        <v>13874.119999999995</v>
      </c>
    </row>
    <row r="46" spans="1:29" x14ac:dyDescent="0.3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3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3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3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3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3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3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3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3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3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3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3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3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3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3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3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3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3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3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3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3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3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3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3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3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3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3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3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3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3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3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3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3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3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3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3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3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3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3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3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3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3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3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3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3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3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3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3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3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3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3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3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3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3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3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3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3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3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3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3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3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3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3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3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3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3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3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3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3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3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3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3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3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3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3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3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3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3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3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3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3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3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3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3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3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3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3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3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3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3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3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3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3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3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3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3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3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3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3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3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3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3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3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3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3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3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3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3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3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3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3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3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3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3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3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3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3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3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3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3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3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3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3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3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3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3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3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3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3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3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3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3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3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3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3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3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3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3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3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3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3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3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3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3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3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3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3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3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3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3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3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3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3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3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3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3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3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3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3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3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3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3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3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3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3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3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3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3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3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3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3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3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3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3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3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3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3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3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3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3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3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3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3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3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3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3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3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3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3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3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3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3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3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3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3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3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3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3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3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3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3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3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3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3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3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3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3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3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3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3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3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3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3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3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3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3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3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3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3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3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3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3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3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3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3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3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3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3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3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3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3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3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3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3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3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3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3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3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3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3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3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3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3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3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3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3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3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3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3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3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3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3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3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3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3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3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3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3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3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3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3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3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3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3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3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3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3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3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3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3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3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3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3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3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3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3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3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3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3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3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3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3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3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3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3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3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3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3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3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3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3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3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3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3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3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3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3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3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3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3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3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3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3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3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3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3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3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3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3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3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3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3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3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3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3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3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3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3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3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3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3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3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3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3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3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3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3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3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3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3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3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3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3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3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3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3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3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3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3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3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3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3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3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3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3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3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3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3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3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3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3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3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3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3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3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3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3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3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3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3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3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3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3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3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3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3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3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3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3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3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3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3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3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3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3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3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3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3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3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3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3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3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3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3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3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3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3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3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3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3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3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3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3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3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3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3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3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3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3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3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3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3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3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3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3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3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3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3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3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3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3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3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3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3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3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3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3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3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3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3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3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3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3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3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3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3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3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3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3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3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3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3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3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3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3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3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3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3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3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3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3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3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3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3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3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3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3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3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3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3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3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3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3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3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3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3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3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3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3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3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3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3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3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3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3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3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3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3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3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3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3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3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3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3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3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</row>
    <row r="521" spans="1:26" x14ac:dyDescent="0.3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3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3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3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3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3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3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3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3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3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3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3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3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3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3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3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3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3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3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3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3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3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3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3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3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3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3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3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3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3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3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3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3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3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3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3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3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3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3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3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3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3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3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3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3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3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3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3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3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3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3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3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3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3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3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3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3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3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3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3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3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3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3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3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3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3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3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3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3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3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3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3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3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3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3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3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3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3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3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3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3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L600+200</f>
        <v>23000</v>
      </c>
      <c r="M601" s="43">
        <f t="shared" si="265"/>
        <v>1096.7700000000004</v>
      </c>
      <c r="N601" s="38">
        <f>(K601-400)/L601-1</f>
        <v>3.0294347826086865E-2</v>
      </c>
      <c r="O601" s="50">
        <f>K601-K600-200</f>
        <v>-855.27999999999884</v>
      </c>
      <c r="P601" s="51">
        <f>(K601-200)/K600-1</f>
        <v>-3.4553905636098836E-2</v>
      </c>
      <c r="R601" s="37">
        <v>44692</v>
      </c>
      <c r="S601" s="3">
        <f t="shared" si="263"/>
        <v>81078.09</v>
      </c>
      <c r="T601" s="50">
        <f>T600+200</f>
        <v>69200.739999999991</v>
      </c>
      <c r="U601" s="3">
        <f t="shared" si="269"/>
        <v>11877.350000000002</v>
      </c>
      <c r="V601" s="51">
        <f>(S601-200)/(T601-200)-1</f>
        <v>0.17213366117522799</v>
      </c>
      <c r="W601" s="50">
        <f>S601-S600-200</f>
        <v>-2770.2200000000012</v>
      </c>
      <c r="X601" s="51">
        <f>(S601-200)/S600-1</f>
        <v>-3.3117465254229317E-2</v>
      </c>
    </row>
    <row r="602" spans="1:24" x14ac:dyDescent="0.3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23000</v>
      </c>
      <c r="M602" s="43">
        <f t="shared" si="265"/>
        <v>1137.3499999999985</v>
      </c>
      <c r="N602" s="38">
        <f>K602/L602-1</f>
        <v>4.9449999999999994E-2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69200.739999999991</v>
      </c>
      <c r="U602" s="3">
        <f t="shared" si="269"/>
        <v>12015.270000000004</v>
      </c>
      <c r="V602" s="38">
        <f>S602/T602-1</f>
        <v>0.17362921263558762</v>
      </c>
      <c r="W602" s="3">
        <f>S602-S601</f>
        <v>137.92000000001281</v>
      </c>
      <c r="X602" s="38">
        <f>(S602)/S601-1</f>
        <v>1.7010760860303176E-3</v>
      </c>
    </row>
    <row r="603" spans="1:24" x14ac:dyDescent="0.3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23000</v>
      </c>
      <c r="M603" s="43">
        <f t="shared" si="265"/>
        <v>1799.1399999999994</v>
      </c>
      <c r="N603" s="38">
        <f>K603/L603-1</f>
        <v>7.8223478260869506E-2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69200.739999999991</v>
      </c>
      <c r="U603" s="3">
        <f t="shared" si="275"/>
        <v>14243.32</v>
      </c>
      <c r="V603" s="38">
        <f>S603/T603-1</f>
        <v>0.20582612266863065</v>
      </c>
      <c r="W603" s="3">
        <f>S603-S602</f>
        <v>2228.0499999999884</v>
      </c>
      <c r="X603" s="38">
        <f>(S603)/S602-1</f>
        <v>2.7433630388884911E-2</v>
      </c>
    </row>
    <row r="604" spans="1:24" x14ac:dyDescent="0.3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23000</v>
      </c>
      <c r="M604" s="43">
        <f t="shared" si="265"/>
        <v>1374.9199999999983</v>
      </c>
      <c r="N604" s="38">
        <f>K604/L604-1</f>
        <v>5.9779130434782557E-2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69450.739999999991</v>
      </c>
      <c r="U604" s="3">
        <f t="shared" si="275"/>
        <v>12819.980000000003</v>
      </c>
      <c r="V604" s="48">
        <f>(S604-250)/(T604-250)-1</f>
        <v>0.1852578455085887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3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23000</v>
      </c>
      <c r="M605" s="43">
        <f t="shared" si="265"/>
        <v>1951.3300000000017</v>
      </c>
      <c r="N605" s="38">
        <f>K605/L605-1</f>
        <v>8.4840434782608831E-2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69450.739999999991</v>
      </c>
      <c r="U605" s="3">
        <f t="shared" si="275"/>
        <v>14766.79</v>
      </c>
      <c r="V605" s="38">
        <f>S605/T605-1</f>
        <v>0.21262250049459541</v>
      </c>
      <c r="W605" s="3">
        <f>S605-S604</f>
        <v>1946.8099999999977</v>
      </c>
      <c r="X605" s="38">
        <f>(S605)/S604-1</f>
        <v>2.3663461314061607E-2</v>
      </c>
    </row>
    <row r="606" spans="1:24" x14ac:dyDescent="0.3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23150</v>
      </c>
      <c r="M606" s="43">
        <f t="shared" si="265"/>
        <v>811.4900000000016</v>
      </c>
      <c r="N606" s="38">
        <f>(K606-400)/L606-1</f>
        <v>1.7774946004319725E-2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69600.739999999991</v>
      </c>
      <c r="U606" s="3">
        <f t="shared" si="275"/>
        <v>10920.970000000005</v>
      </c>
      <c r="V606" s="51">
        <f>(S606-150)/(T606-150)-1</f>
        <v>0.15724771255137115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3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23150</v>
      </c>
      <c r="M607" s="43">
        <f t="shared" si="265"/>
        <v>525.97000000000116</v>
      </c>
      <c r="N607" s="38">
        <f>K607/L607-1</f>
        <v>2.2720086393088534E-2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69600.739999999991</v>
      </c>
      <c r="U607" s="3">
        <f t="shared" si="275"/>
        <v>9963.9600000000064</v>
      </c>
      <c r="V607" s="38">
        <f>S607/T607-1</f>
        <v>0.14315882273665514</v>
      </c>
      <c r="W607" s="3">
        <f>S607-S606</f>
        <v>-957.00999999999476</v>
      </c>
      <c r="X607" s="38">
        <f>(S607)/S606-1</f>
        <v>-1.1885117690620284E-2</v>
      </c>
    </row>
    <row r="608" spans="1:24" x14ac:dyDescent="0.3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23150</v>
      </c>
      <c r="M608" s="43">
        <f t="shared" si="265"/>
        <v>525.97000000000116</v>
      </c>
      <c r="N608" s="38">
        <f>K608/L608-1</f>
        <v>2.2720086393088534E-2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69600.739999999991</v>
      </c>
      <c r="U608" s="3">
        <f t="shared" si="275"/>
        <v>9963.9600000000064</v>
      </c>
      <c r="V608" s="38">
        <f>S608/T608-1</f>
        <v>0.14315882273665514</v>
      </c>
      <c r="W608" s="3">
        <f>S608-S607</f>
        <v>0</v>
      </c>
      <c r="X608" s="38">
        <f>(S608)/S607-1</f>
        <v>0</v>
      </c>
    </row>
    <row r="609" spans="1:24" x14ac:dyDescent="0.3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23150</v>
      </c>
      <c r="M609" s="43">
        <f t="shared" si="265"/>
        <v>525.97000000000116</v>
      </c>
      <c r="N609" s="38">
        <f>K609/L609-1</f>
        <v>2.2720086393088534E-2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69600.739999999991</v>
      </c>
      <c r="U609" s="3">
        <f t="shared" si="275"/>
        <v>9963.9600000000064</v>
      </c>
      <c r="V609" s="38">
        <f>S609/T609-1</f>
        <v>0.14315882273665514</v>
      </c>
      <c r="W609" s="3">
        <f>S609-S608</f>
        <v>0</v>
      </c>
      <c r="X609" s="38">
        <f>(S609)/S608-1</f>
        <v>0</v>
      </c>
    </row>
    <row r="610" spans="1:24" x14ac:dyDescent="0.3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23150</v>
      </c>
      <c r="M610" s="43">
        <f t="shared" si="265"/>
        <v>356.81999999999971</v>
      </c>
      <c r="N610" s="38">
        <f>K610/L610-1</f>
        <v>1.5413390928725734E-2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69600.739999999991</v>
      </c>
      <c r="U610" s="3">
        <f t="shared" si="275"/>
        <v>9400.6900000000023</v>
      </c>
      <c r="V610" s="38">
        <f>S610/T610-1</f>
        <v>0.13506594901146163</v>
      </c>
      <c r="W610" s="3">
        <f>S610-S609</f>
        <v>-563.27000000001863</v>
      </c>
      <c r="X610" s="38">
        <f>(S610)/S609-1</f>
        <v>-7.0793957621912984E-3</v>
      </c>
    </row>
    <row r="611" spans="1:24" x14ac:dyDescent="0.3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23300</v>
      </c>
      <c r="M611" s="43">
        <f t="shared" si="265"/>
        <v>713.52000000000044</v>
      </c>
      <c r="N611" s="38">
        <f>(K611-400)/L611-1</f>
        <v>1.3455793991416387E-2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69750.739999999991</v>
      </c>
      <c r="U611" s="3">
        <f t="shared" si="275"/>
        <v>10600.830000000005</v>
      </c>
      <c r="V611" s="51">
        <f>(S611-150)/(T611-150)-1</f>
        <v>0.15230915648310672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3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23300</v>
      </c>
      <c r="M612" s="43">
        <f t="shared" si="265"/>
        <v>1309.3400000000001</v>
      </c>
      <c r="N612" s="38">
        <f>K612/L612-1</f>
        <v>5.6194849785407675E-2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69750.739999999991</v>
      </c>
      <c r="U612" s="3">
        <f t="shared" si="275"/>
        <v>12595.680000000004</v>
      </c>
      <c r="V612" s="38">
        <f>S612/T612-1</f>
        <v>0.1805813099617295</v>
      </c>
      <c r="W612" s="3">
        <f>S612-S611</f>
        <v>1994.8499999999913</v>
      </c>
      <c r="X612" s="38">
        <f>(S612)/S611-1</f>
        <v>2.4826521746868169E-2</v>
      </c>
    </row>
    <row r="613" spans="1:24" x14ac:dyDescent="0.3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23300</v>
      </c>
      <c r="M613" s="43">
        <f t="shared" si="265"/>
        <v>2001.6100000000006</v>
      </c>
      <c r="N613" s="38">
        <f>K613/L613-1</f>
        <v>8.5906008583690907E-2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69750.739999999991</v>
      </c>
      <c r="U613" s="3">
        <f t="shared" si="275"/>
        <v>14913.54</v>
      </c>
      <c r="V613" s="38">
        <f>S613/T613-1</f>
        <v>0.21381192514946812</v>
      </c>
      <c r="W613" s="3">
        <f>S613-S612</f>
        <v>2317.8600000000006</v>
      </c>
      <c r="X613" s="38">
        <f>(S613)/S612-1</f>
        <v>2.8147671750635928E-2</v>
      </c>
    </row>
    <row r="614" spans="1:24" x14ac:dyDescent="0.3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23300</v>
      </c>
      <c r="M614" s="43">
        <f t="shared" si="265"/>
        <v>1779.8300000000017</v>
      </c>
      <c r="N614" s="38">
        <f>K614/L614-1</f>
        <v>7.6387553648068707E-2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69750.739999999991</v>
      </c>
      <c r="U614" s="3">
        <f t="shared" si="275"/>
        <v>14176.670000000006</v>
      </c>
      <c r="V614" s="38">
        <f>S614/T614-1</f>
        <v>0.20324759278539584</v>
      </c>
      <c r="W614" s="3">
        <f>S614-S613</f>
        <v>-736.86999999999534</v>
      </c>
      <c r="X614" s="38">
        <f>(S614)/S613-1</f>
        <v>-8.7034343172822659E-3</v>
      </c>
    </row>
    <row r="615" spans="1:24" x14ac:dyDescent="0.3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23300</v>
      </c>
      <c r="M615" s="43">
        <f t="shared" si="265"/>
        <v>1779.8300000000017</v>
      </c>
      <c r="N615" s="38">
        <f>K615/L615-1</f>
        <v>7.6387553648068707E-2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69750.739999999991</v>
      </c>
      <c r="U615" s="3">
        <f t="shared" si="275"/>
        <v>14176.670000000006</v>
      </c>
      <c r="V615" s="38">
        <f>S615/T615-1</f>
        <v>0.20324759278539584</v>
      </c>
      <c r="W615" s="3">
        <f>S615-S614</f>
        <v>0</v>
      </c>
      <c r="X615" s="38">
        <f>(S615)/S614-1</f>
        <v>0</v>
      </c>
    </row>
    <row r="616" spans="1:24" x14ac:dyDescent="0.3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23450</v>
      </c>
      <c r="M616" s="43">
        <f t="shared" ref="M616:M624" si="284">K616-L616</f>
        <v>2134.9900000000016</v>
      </c>
      <c r="N616" s="38">
        <f>(K616-400)/L616-1</f>
        <v>7.398678038379547E-2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70150.739999999991</v>
      </c>
      <c r="U616" s="3">
        <f t="shared" si="275"/>
        <v>15365.910000000007</v>
      </c>
      <c r="V616" s="82">
        <f>(S616-400)/(T616-400)-1</f>
        <v>0.22029744774033966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3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23450</v>
      </c>
      <c r="M617" s="43">
        <f t="shared" si="284"/>
        <v>2134.9900000000016</v>
      </c>
      <c r="N617" s="38">
        <f>K617/L617-1</f>
        <v>9.1044349680170722E-2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70150.739999999991</v>
      </c>
      <c r="U617" s="3">
        <f t="shared" si="275"/>
        <v>15365.910000000007</v>
      </c>
      <c r="V617" s="38">
        <f>S617/T617-1</f>
        <v>0.21904131018432627</v>
      </c>
      <c r="W617" s="3">
        <f>S617-S616</f>
        <v>0</v>
      </c>
      <c r="X617" s="38">
        <f>(S617)/S616-1</f>
        <v>0</v>
      </c>
    </row>
    <row r="618" spans="1:24" x14ac:dyDescent="0.3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23450</v>
      </c>
      <c r="M618" s="43">
        <f t="shared" si="284"/>
        <v>1483.0699999999997</v>
      </c>
      <c r="N618" s="38">
        <f>K618/L618-1</f>
        <v>6.3243923240938082E-2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70150.739999999991</v>
      </c>
      <c r="U618" s="3">
        <f t="shared" si="281"/>
        <v>13188.18</v>
      </c>
      <c r="V618" s="38">
        <f>S618/T618-1</f>
        <v>0.18799773174167522</v>
      </c>
      <c r="W618" s="3">
        <f>S618-S617</f>
        <v>-2177.7300000000105</v>
      </c>
      <c r="X618" s="38">
        <f>(S618)/S617-1</f>
        <v>-2.5465567231644504E-2</v>
      </c>
    </row>
    <row r="619" spans="1:24" x14ac:dyDescent="0.3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23600</v>
      </c>
      <c r="M619" s="43">
        <f t="shared" si="284"/>
        <v>1531.8600000000006</v>
      </c>
      <c r="N619" s="38">
        <f>(K619-400)/L619-1</f>
        <v>4.7960169491525484E-2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70300.739999999991</v>
      </c>
      <c r="U619" s="3">
        <f t="shared" si="281"/>
        <v>13357.940000000002</v>
      </c>
      <c r="V619" s="51">
        <f>(S619-150)/(T619-150)-1</f>
        <v>0.19041766344873912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3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23600</v>
      </c>
      <c r="M620" s="43">
        <f t="shared" si="284"/>
        <v>1531.8600000000006</v>
      </c>
      <c r="N620" s="38">
        <f t="shared" ref="N620:N625" si="288">K620/L620-1</f>
        <v>6.490932203389832E-2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70300.739999999991</v>
      </c>
      <c r="U620" s="3">
        <f t="shared" si="281"/>
        <v>13357.940000000002</v>
      </c>
      <c r="V620" s="38">
        <f t="shared" ref="V620:V625" si="292">S620/T620-1</f>
        <v>0.19001137114630673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3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23600</v>
      </c>
      <c r="M621" s="43">
        <f t="shared" si="284"/>
        <v>1531.8600000000006</v>
      </c>
      <c r="N621" s="38">
        <f t="shared" si="288"/>
        <v>6.490932203389832E-2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70300.739999999991</v>
      </c>
      <c r="U621" s="3">
        <f t="shared" si="281"/>
        <v>13357.940000000002</v>
      </c>
      <c r="V621" s="38">
        <f t="shared" si="292"/>
        <v>0.19001137114630673</v>
      </c>
      <c r="W621" s="3">
        <f t="shared" si="293"/>
        <v>0</v>
      </c>
      <c r="X621" s="38">
        <f t="shared" si="294"/>
        <v>0</v>
      </c>
    </row>
    <row r="622" spans="1:24" x14ac:dyDescent="0.3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23600</v>
      </c>
      <c r="M622" s="43">
        <f t="shared" si="284"/>
        <v>1127.6399999999994</v>
      </c>
      <c r="N622" s="38">
        <f t="shared" si="288"/>
        <v>4.778135593220334E-2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70300.739999999991</v>
      </c>
      <c r="U622" s="3">
        <f t="shared" si="281"/>
        <v>12013.669999999998</v>
      </c>
      <c r="V622" s="38">
        <f t="shared" si="292"/>
        <v>0.1708896663107673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3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23600</v>
      </c>
      <c r="M623" s="43">
        <f t="shared" si="284"/>
        <v>392.93000000000029</v>
      </c>
      <c r="N623" s="38">
        <f t="shared" si="288"/>
        <v>1.6649576271186461E-2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70300.739999999991</v>
      </c>
      <c r="U623" s="3">
        <f t="shared" si="281"/>
        <v>9569.4000000000015</v>
      </c>
      <c r="V623" s="38">
        <f t="shared" si="292"/>
        <v>0.13612090000759602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3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23600</v>
      </c>
      <c r="M624" s="43">
        <f t="shared" si="284"/>
        <v>-499.43999999999869</v>
      </c>
      <c r="N624" s="38">
        <f t="shared" si="288"/>
        <v>-2.1162711864406769E-2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70300.739999999991</v>
      </c>
      <c r="U624" s="3">
        <f t="shared" si="281"/>
        <v>6602.4900000000016</v>
      </c>
      <c r="V624" s="38">
        <f t="shared" si="292"/>
        <v>9.3917788063113017E-2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3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23600</v>
      </c>
      <c r="M625" s="43">
        <f t="shared" ref="M625:M626" si="299">K625-L625</f>
        <v>-335.97999999999956</v>
      </c>
      <c r="N625" s="38">
        <f t="shared" si="288"/>
        <v>-1.4236440677966034E-2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70300.739999999991</v>
      </c>
      <c r="U625" s="3">
        <f t="shared" si="281"/>
        <v>7147.8500000000022</v>
      </c>
      <c r="V625" s="38">
        <f t="shared" si="292"/>
        <v>0.10167531664673812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3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23750</v>
      </c>
      <c r="M626" s="43">
        <f t="shared" si="299"/>
        <v>127.45000000000073</v>
      </c>
      <c r="N626" s="38">
        <f>(K626-400)/L626-1</f>
        <v>-1.1475789473684217E-2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70700.739999999991</v>
      </c>
      <c r="U626" s="3">
        <f t="shared" si="281"/>
        <v>8691.9900000000016</v>
      </c>
      <c r="V626" s="82">
        <f>(S626-400)/(T626-400)-1</f>
        <v>0.12364009255094621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3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23750</v>
      </c>
      <c r="M627" s="91">
        <f t="shared" ref="M627" si="305">K627-L627</f>
        <v>-270.63000000000102</v>
      </c>
      <c r="N627" s="88">
        <f t="shared" ref="N627" si="306">K627/L627-1</f>
        <v>-1.139494736842106E-2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70700.739999999991</v>
      </c>
      <c r="U627" s="3">
        <f t="shared" si="281"/>
        <v>7368.369999999999</v>
      </c>
      <c r="V627" s="88">
        <f t="shared" ref="V627" si="310">S627/T627-1</f>
        <v>0.10421913547156669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3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23750</v>
      </c>
      <c r="M628" s="43">
        <f t="shared" ref="M628" si="317">K628-L628</f>
        <v>-293.47999999999956</v>
      </c>
      <c r="N628" s="38">
        <f t="shared" ref="N628" si="318">K628/L628-1</f>
        <v>-1.2357052631578935E-2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70700.739999999991</v>
      </c>
      <c r="U628" s="3">
        <f t="shared" si="321"/>
        <v>7292.380000000001</v>
      </c>
      <c r="V628" s="38">
        <f t="shared" ref="V628" si="322">S628/T628-1</f>
        <v>0.10314432352476088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3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23750</v>
      </c>
      <c r="M629" s="43">
        <f t="shared" ref="M629" si="329">K629-L629</f>
        <v>-180.95999999999913</v>
      </c>
      <c r="N629" s="38">
        <f t="shared" ref="N629" si="330">K629/L629-1</f>
        <v>-7.6193684210525969E-3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70700.739999999991</v>
      </c>
      <c r="U629" s="3">
        <f t="shared" si="321"/>
        <v>7666.5300000000061</v>
      </c>
      <c r="V629" s="38">
        <f t="shared" ref="V629" si="334">S629/T629-1</f>
        <v>0.10843634734233354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3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23750</v>
      </c>
      <c r="M630" s="43">
        <f t="shared" ref="M630:M631" si="341">K630-L630</f>
        <v>-69.31000000000131</v>
      </c>
      <c r="N630" s="38">
        <f t="shared" ref="N630" si="342">K630/L630-1</f>
        <v>-2.9183157894737688E-3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70700.739999999991</v>
      </c>
      <c r="U630" s="3">
        <f t="shared" si="321"/>
        <v>8037.77</v>
      </c>
      <c r="V630" s="38">
        <f t="shared" ref="V630" si="346">S630/T630-1</f>
        <v>0.11368721176044283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3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23900</v>
      </c>
      <c r="M631" s="43">
        <f t="shared" si="341"/>
        <v>-136.34000000000015</v>
      </c>
      <c r="N631" s="38">
        <f>(K631-400)/L631-1</f>
        <v>-2.2441004184100444E-2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70850.739999999991</v>
      </c>
      <c r="U631" s="3">
        <f t="shared" si="321"/>
        <v>7814.880000000001</v>
      </c>
      <c r="V631" s="51">
        <f>(S631-150)/(T631-150)-1</f>
        <v>0.11053462806754233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3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23900</v>
      </c>
      <c r="M632" s="43">
        <f t="shared" ref="M632" si="357">K632-L632</f>
        <v>-180.15000000000146</v>
      </c>
      <c r="N632" s="38">
        <f t="shared" ref="N632" si="358">K632/L632-1</f>
        <v>-7.5376569037657326E-3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70850.739999999991</v>
      </c>
      <c r="U632" s="3">
        <f t="shared" si="321"/>
        <v>7669.8700000000026</v>
      </c>
      <c r="V632" s="38">
        <f t="shared" ref="V632" si="362">S632/T632-1</f>
        <v>0.10825391520257965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3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23900</v>
      </c>
      <c r="M633" s="43">
        <f t="shared" ref="M633" si="369">K633-L633</f>
        <v>97.360000000000582</v>
      </c>
      <c r="N633" s="38">
        <f t="shared" ref="N633" si="370">K633/L633-1</f>
        <v>4.073640167364001E-3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70850.739999999991</v>
      </c>
      <c r="U633" s="3">
        <f t="shared" si="321"/>
        <v>8588.5200000000041</v>
      </c>
      <c r="V633" s="38">
        <f t="shared" ref="V633" si="374">S633/T633-1</f>
        <v>0.12121990539548388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3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23900</v>
      </c>
      <c r="M634" s="43">
        <f t="shared" ref="M634" si="381">K634-L634</f>
        <v>166.79999999999927</v>
      </c>
      <c r="N634" s="38">
        <f t="shared" ref="N634" si="382">K634/L634-1</f>
        <v>6.9790794979078807E-3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70850.739999999991</v>
      </c>
      <c r="U634" s="3">
        <f t="shared" si="321"/>
        <v>8818.380000000001</v>
      </c>
      <c r="V634" s="38">
        <f t="shared" ref="V634" si="386">S634/T634-1</f>
        <v>0.12446419049398783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3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23900</v>
      </c>
      <c r="M635" s="43">
        <f t="shared" ref="M635:M636" si="393">K635-L635</f>
        <v>110.72999999999956</v>
      </c>
      <c r="N635" s="38">
        <f t="shared" ref="N635" si="394">K635/L635-1</f>
        <v>4.6330543933055246E-3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70850.739999999991</v>
      </c>
      <c r="U635" s="3">
        <f t="shared" si="321"/>
        <v>8632.7599999999984</v>
      </c>
      <c r="V635" s="38">
        <f t="shared" ref="V635" si="398">S635/T635-1</f>
        <v>0.12184431665780782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3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24050</v>
      </c>
      <c r="M636" s="43">
        <f t="shared" si="393"/>
        <v>105.68999999999869</v>
      </c>
      <c r="N636" s="38">
        <f>(K636-400)/L636-1</f>
        <v>-1.2237422037422063E-2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71000.739999999991</v>
      </c>
      <c r="U636" s="3">
        <f t="shared" si="321"/>
        <v>8616.0799999999981</v>
      </c>
      <c r="V636" s="51">
        <f>(S636-150)/(T636-150)-1</f>
        <v>0.12160889215836002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3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24050</v>
      </c>
      <c r="M637" s="43">
        <f t="shared" ref="M637" si="409">K637-L637</f>
        <v>0.77999999999883585</v>
      </c>
      <c r="N637" s="38">
        <f t="shared" ref="N637" si="410">K637/L637-1</f>
        <v>3.2432432432338842E-5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71000.739999999991</v>
      </c>
      <c r="U637" s="3">
        <f t="shared" si="321"/>
        <v>8270.3000000000029</v>
      </c>
      <c r="V637" s="38">
        <f t="shared" ref="V637" si="414">S637/T637-1</f>
        <v>0.11648188455500641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3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24050</v>
      </c>
      <c r="M638" s="43">
        <f t="shared" ref="M638" si="421">K638-L638</f>
        <v>0.77999999999883585</v>
      </c>
      <c r="N638" s="38">
        <f t="shared" ref="N638" si="422">K638/L638-1</f>
        <v>3.2432432432338842E-5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71000.739999999991</v>
      </c>
      <c r="U638" s="3">
        <f t="shared" si="321"/>
        <v>8270.3000000000029</v>
      </c>
      <c r="V638" s="38">
        <f t="shared" ref="V638" si="427">S638/T638-1</f>
        <v>0.11648188455500641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3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24050</v>
      </c>
      <c r="M639" s="43">
        <f t="shared" ref="M639:M640" si="430">K639-L639</f>
        <v>148.15000000000146</v>
      </c>
      <c r="N639" s="38">
        <f t="shared" ref="N639" si="431">K639/L639-1</f>
        <v>6.1600831600832073E-3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71250.739999999991</v>
      </c>
      <c r="U639" s="3">
        <f t="shared" si="321"/>
        <v>8756.0400000000009</v>
      </c>
      <c r="V639" s="48">
        <f>(S639-250)/(T639-250)-1</f>
        <v>0.12332322170163312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3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24200</v>
      </c>
      <c r="M640" s="43">
        <f t="shared" si="430"/>
        <v>46.209999999999127</v>
      </c>
      <c r="N640" s="38">
        <f>(K640-400)/L640-1</f>
        <v>-1.4619421487603312E-2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71400.739999999991</v>
      </c>
      <c r="U640" s="3">
        <f t="shared" si="321"/>
        <v>8418.989999999998</v>
      </c>
      <c r="V640" s="51">
        <f>(S640-150)/(T640-150)-1</f>
        <v>0.11816003595190749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3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24200</v>
      </c>
      <c r="M641" s="43">
        <f t="shared" ref="M641" si="442">K641-L641</f>
        <v>46.209999999999127</v>
      </c>
      <c r="N641" s="38">
        <f t="shared" ref="N641" si="443">K641/L641-1</f>
        <v>1.9095041322314543E-3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71400.739999999991</v>
      </c>
      <c r="U641" s="3">
        <f t="shared" si="321"/>
        <v>8418.989999999998</v>
      </c>
      <c r="V641" s="38">
        <f t="shared" ref="V641" si="448">S641/T641-1</f>
        <v>0.11791180315498129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3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24200</v>
      </c>
      <c r="M642" s="43">
        <f t="shared" ref="M642" si="455">K642-L642</f>
        <v>226.61999999999898</v>
      </c>
      <c r="N642" s="38">
        <f t="shared" ref="N642" si="456">K642/L642-1</f>
        <v>9.3644628099172067E-3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71400.739999999991</v>
      </c>
      <c r="U642" s="3">
        <f t="shared" si="321"/>
        <v>9012.8999999999978</v>
      </c>
      <c r="V642" s="38">
        <f t="shared" ref="V642" si="460">S642/T642-1</f>
        <v>0.12622978417310526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3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24200</v>
      </c>
      <c r="M643" s="43">
        <f t="shared" ref="M643" si="467">K643-L643</f>
        <v>158.38000000000102</v>
      </c>
      <c r="N643" s="38">
        <f t="shared" ref="N643" si="468">K643/L643-1</f>
        <v>6.5446280991736661E-3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71400.739999999991</v>
      </c>
      <c r="U643" s="3">
        <f t="shared" si="321"/>
        <v>8788.2500000000036</v>
      </c>
      <c r="V643" s="38">
        <f t="shared" ref="V643" si="472">S643/T643-1</f>
        <v>0.1230834582386684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3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24200</v>
      </c>
      <c r="M644" s="43">
        <f t="shared" ref="M644:M645" si="479">K644-L644</f>
        <v>89.919999999998254</v>
      </c>
      <c r="N644" s="38">
        <f t="shared" ref="N644" si="480">K644/L644-1</f>
        <v>3.7157024793388338E-3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71400.739999999991</v>
      </c>
      <c r="U644" s="3">
        <f t="shared" si="483"/>
        <v>8562.8799999999974</v>
      </c>
      <c r="V644" s="38">
        <f t="shared" ref="V644" si="484">S644/T644-1</f>
        <v>0.11992704837512891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3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24350</v>
      </c>
      <c r="M645" s="43">
        <f t="shared" si="479"/>
        <v>-26.490000000001601</v>
      </c>
      <c r="N645" s="38">
        <f>(K645-400)/L645-1</f>
        <v>-1.7514989733059649E-2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71550.739999999991</v>
      </c>
      <c r="U645" s="3">
        <f t="shared" si="483"/>
        <v>8179.66</v>
      </c>
      <c r="V645" s="51">
        <f>(S645-150)/(T645-150)-1</f>
        <v>0.11455987711051741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3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24350</v>
      </c>
      <c r="M646" s="43">
        <f t="shared" ref="M646" si="495">K646-L646</f>
        <v>-200.61000000000058</v>
      </c>
      <c r="N646" s="38">
        <f t="shared" ref="N646" si="496">K646/L646-1</f>
        <v>-8.2386036960986342E-3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71550.739999999991</v>
      </c>
      <c r="U646" s="3">
        <f t="shared" si="483"/>
        <v>7608.9100000000035</v>
      </c>
      <c r="V646" s="38">
        <f t="shared" ref="V646" si="500">S646/T646-1</f>
        <v>0.10634285543378041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3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24350</v>
      </c>
      <c r="M647" s="43">
        <f t="shared" ref="M647" si="503">K647-L647</f>
        <v>-12.130000000001019</v>
      </c>
      <c r="N647" s="38">
        <f t="shared" ref="N647" si="504">K647/L647-1</f>
        <v>-4.9815195071867269E-4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71800.739999999991</v>
      </c>
      <c r="U647" s="3">
        <f t="shared" si="483"/>
        <v>8226.73</v>
      </c>
      <c r="V647" s="48">
        <f>(S647-250)/(T647-250)-1</f>
        <v>0.11497756696855976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3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24350</v>
      </c>
      <c r="M648" s="43">
        <f t="shared" ref="M648" si="511">K648-L648</f>
        <v>27.590000000000146</v>
      </c>
      <c r="N648" s="38">
        <f t="shared" ref="N648" si="512">K648/L648-1</f>
        <v>1.1330595482546002E-3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71800.739999999991</v>
      </c>
      <c r="U648" s="3">
        <f t="shared" si="483"/>
        <v>8357.3300000000054</v>
      </c>
      <c r="V648" s="38">
        <f t="shared" ref="V648" si="516">S648/T648-1</f>
        <v>0.11639615413434479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3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24350</v>
      </c>
      <c r="M649" s="43">
        <f t="shared" ref="M649" si="523">K649-L649</f>
        <v>27.590000000000146</v>
      </c>
      <c r="N649" s="38">
        <f t="shared" ref="N649" si="524">K649/L649-1</f>
        <v>1.1330595482546002E-3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71800.739999999991</v>
      </c>
      <c r="U649" s="3">
        <f t="shared" si="483"/>
        <v>8357.3300000000054</v>
      </c>
      <c r="V649" s="38">
        <f t="shared" ref="V649" si="529">S649/T649-1</f>
        <v>0.11639615413434479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3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24350</v>
      </c>
      <c r="M650" s="43">
        <f t="shared" ref="M650:M651" si="536">K650-L650</f>
        <v>327.36000000000058</v>
      </c>
      <c r="N650" s="38">
        <f t="shared" ref="N650" si="537">K650/L650-1</f>
        <v>1.3443942505133588E-2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71800.739999999991</v>
      </c>
      <c r="U650" s="3">
        <f t="shared" si="483"/>
        <v>9343.0400000000009</v>
      </c>
      <c r="V650" s="38">
        <f t="shared" ref="V650" si="541">S650/T650-1</f>
        <v>0.13012456417580109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3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24500</v>
      </c>
      <c r="M651" s="43">
        <f t="shared" si="536"/>
        <v>357.43000000000029</v>
      </c>
      <c r="N651" s="38">
        <f>(K651-400)/L651-1</f>
        <v>-1.737551020408179E-3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71950.739999999991</v>
      </c>
      <c r="U651" s="3">
        <f t="shared" si="483"/>
        <v>9441.9100000000035</v>
      </c>
      <c r="V651" s="51">
        <f>(S651-150)/(T651-150)-1</f>
        <v>0.13150156948243152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3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24500</v>
      </c>
      <c r="M652" s="43">
        <f t="shared" ref="M652:M655" si="552">K652-L652</f>
        <v>651.79999999999927</v>
      </c>
      <c r="N652" s="38">
        <f t="shared" ref="N652:N654" si="553">K652/L652-1</f>
        <v>2.6604081632652932E-2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71950.739999999991</v>
      </c>
      <c r="U652" s="3">
        <f t="shared" si="483"/>
        <v>10405.790000000005</v>
      </c>
      <c r="V652" s="38">
        <f t="shared" ref="V652:V654" si="558">S652/T652-1</f>
        <v>0.14462380789968265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3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24500</v>
      </c>
      <c r="M653" s="43">
        <f t="shared" si="552"/>
        <v>651.79999999999927</v>
      </c>
      <c r="N653" s="38">
        <f t="shared" si="553"/>
        <v>2.6604081632652932E-2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71950.739999999991</v>
      </c>
      <c r="U653" s="3">
        <f t="shared" si="483"/>
        <v>10405.790000000005</v>
      </c>
      <c r="V653" s="38">
        <f t="shared" si="558"/>
        <v>0.14462380789968265</v>
      </c>
      <c r="W653" s="3">
        <f t="shared" si="559"/>
        <v>0</v>
      </c>
      <c r="X653" s="38">
        <f t="shared" si="560"/>
        <v>0</v>
      </c>
    </row>
    <row r="654" spans="1:24" x14ac:dyDescent="0.3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24500</v>
      </c>
      <c r="M654" s="43">
        <f t="shared" si="552"/>
        <v>651.79999999999927</v>
      </c>
      <c r="N654" s="38">
        <f t="shared" si="553"/>
        <v>2.6604081632652932E-2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71950.739999999991</v>
      </c>
      <c r="U654" s="3">
        <f t="shared" si="483"/>
        <v>10405.790000000005</v>
      </c>
      <c r="V654" s="38">
        <f t="shared" si="558"/>
        <v>0.14462380789968265</v>
      </c>
      <c r="W654" s="3">
        <f t="shared" si="559"/>
        <v>0</v>
      </c>
      <c r="X654" s="38">
        <f t="shared" si="560"/>
        <v>0</v>
      </c>
    </row>
    <row r="655" spans="1:24" x14ac:dyDescent="0.3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24650</v>
      </c>
      <c r="M655" s="43">
        <f t="shared" si="552"/>
        <v>822.91999999999825</v>
      </c>
      <c r="N655" s="38">
        <f>(K655-400)/L655-1</f>
        <v>1.7156997971602417E-2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72100.739999999991</v>
      </c>
      <c r="U655" s="3">
        <f t="shared" si="483"/>
        <v>10966.090000000004</v>
      </c>
      <c r="V655" s="51">
        <f>(S655-150)/(T655-150)-1</f>
        <v>0.15241108013621552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3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24650</v>
      </c>
      <c r="M656" s="43">
        <f t="shared" ref="M656" si="569">K656-L656</f>
        <v>822.91999999999825</v>
      </c>
      <c r="N656" s="38">
        <f t="shared" ref="N656" si="570">K656/L656-1</f>
        <v>3.3384178498985673E-2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72100.739999999991</v>
      </c>
      <c r="U656" s="3">
        <f t="shared" si="483"/>
        <v>10966.090000000004</v>
      </c>
      <c r="V656" s="38">
        <f t="shared" ref="V656" si="575">S656/T656-1</f>
        <v>0.15209400069957701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3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24650</v>
      </c>
      <c r="M657" s="43">
        <f t="shared" ref="M657" si="582">K657-L657</f>
        <v>1089.7400000000016</v>
      </c>
      <c r="N657" s="38">
        <f t="shared" ref="N657" si="583">K657/L657-1</f>
        <v>4.420851926977698E-2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72100.739999999991</v>
      </c>
      <c r="U657" s="3">
        <f t="shared" si="483"/>
        <v>11836.190000000006</v>
      </c>
      <c r="V657" s="38">
        <f t="shared" ref="V657" si="587">S657/T657-1</f>
        <v>0.16416183800610118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3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24650</v>
      </c>
      <c r="M658" s="43">
        <f t="shared" ref="M658" si="594">K658-L658</f>
        <v>1254.1500000000015</v>
      </c>
      <c r="N658" s="38">
        <f t="shared" ref="N658" si="595">K658/L658-1</f>
        <v>5.0878296146044777E-2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72100.739999999991</v>
      </c>
      <c r="U658" s="3">
        <f t="shared" si="483"/>
        <v>12372.330000000002</v>
      </c>
      <c r="V658" s="38">
        <f t="shared" ref="V658" si="599">S658/T658-1</f>
        <v>0.17159782271305413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3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24650</v>
      </c>
      <c r="M659" s="43">
        <f t="shared" ref="M659:M660" si="602">K659-L659</f>
        <v>1026.7799999999988</v>
      </c>
      <c r="N659" s="38">
        <f t="shared" ref="N659" si="603">K659/L659-1</f>
        <v>4.1654361054766609E-2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72350.739999999991</v>
      </c>
      <c r="U659" s="3">
        <f t="shared" si="483"/>
        <v>11630.879999999997</v>
      </c>
      <c r="V659" s="48">
        <f>(S659-250)/(T659-250)-1</f>
        <v>0.16131429441639589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3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24800</v>
      </c>
      <c r="M660" s="43">
        <f t="shared" si="602"/>
        <v>1113.0699999999997</v>
      </c>
      <c r="N660" s="38">
        <f>(K660-400)/L660-1</f>
        <v>2.8752822580645043E-2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72500.739999999991</v>
      </c>
      <c r="U660" s="3">
        <f t="shared" ref="U660:U723" si="610">E660+M660</f>
        <v>11913.11</v>
      </c>
      <c r="V660" s="51">
        <f>(S660-150)/(T660-150)-1</f>
        <v>0.16465774918128018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3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24800</v>
      </c>
      <c r="M661" s="43">
        <f t="shared" ref="M661" si="615">K661-L661</f>
        <v>1113.0699999999997</v>
      </c>
      <c r="N661" s="38">
        <f t="shared" ref="N661" si="616">K661/L661-1</f>
        <v>4.4881854838709767E-2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72500.739999999991</v>
      </c>
      <c r="U661" s="3">
        <f t="shared" si="610"/>
        <v>11913.11</v>
      </c>
      <c r="V661" s="38">
        <f t="shared" ref="V661" si="621">S661/T661-1</f>
        <v>0.16431708145323776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3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24800</v>
      </c>
      <c r="M662" s="43">
        <f t="shared" ref="M662" si="628">K662-L662</f>
        <v>1114.4500000000007</v>
      </c>
      <c r="N662" s="38">
        <f t="shared" ref="N662" si="629">K662/L662-1</f>
        <v>4.4937500000000075E-2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72500.739999999991</v>
      </c>
      <c r="U662" s="3">
        <f t="shared" si="610"/>
        <v>11917.600000000002</v>
      </c>
      <c r="V662" s="38">
        <f t="shared" ref="V662" si="633">S662/T662-1</f>
        <v>0.16437901185560322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3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24800</v>
      </c>
      <c r="M663" s="43">
        <f t="shared" ref="M663:M664" si="640">K663-L663</f>
        <v>1082.9900000000016</v>
      </c>
      <c r="N663" s="38">
        <f t="shared" ref="N663" si="641">K663/L663-1</f>
        <v>4.3668951612903184E-2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72500.739999999991</v>
      </c>
      <c r="U663" s="3">
        <f t="shared" si="610"/>
        <v>11815.120000000006</v>
      </c>
      <c r="V663" s="38">
        <f t="shared" ref="V663" si="645">S663/T663-1</f>
        <v>0.16296550904170104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3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24950</v>
      </c>
      <c r="M664" s="43">
        <f t="shared" si="640"/>
        <v>1339.0099999999984</v>
      </c>
      <c r="N664" s="38">
        <f>(K664-400)/L664-1</f>
        <v>3.7635671342685306E-2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72650.739999999991</v>
      </c>
      <c r="U664" s="3">
        <f t="shared" si="610"/>
        <v>12649.119999999999</v>
      </c>
      <c r="V664" s="51">
        <f>(S664-150)/(T664-150)-1</f>
        <v>0.17446883990425488</v>
      </c>
      <c r="W664" s="50">
        <f>S664-S663-150</f>
        <v>834</v>
      </c>
      <c r="X664" s="51">
        <f>(S664-150)/S663-1</f>
        <v>9.8913774941036259E-3</v>
      </c>
    </row>
    <row r="665" spans="1:24" x14ac:dyDescent="0.3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24950</v>
      </c>
      <c r="M665" s="43">
        <f t="shared" ref="M665" si="656">K665-L665</f>
        <v>1339.0099999999984</v>
      </c>
      <c r="N665" s="38">
        <f t="shared" ref="N665" si="657">K665/L665-1</f>
        <v>5.3667735470941835E-2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72650.739999999991</v>
      </c>
      <c r="U665" s="3">
        <f t="shared" si="610"/>
        <v>12649.119999999999</v>
      </c>
      <c r="V665" s="38">
        <f t="shared" ref="V665:V666" si="662">S665/T665-1</f>
        <v>0.17410861885233397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3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24950</v>
      </c>
      <c r="M666" s="43">
        <f t="shared" ref="M666" si="665">K666-L666</f>
        <v>1339.0099999999984</v>
      </c>
      <c r="N666" s="38">
        <f t="shared" ref="N666" si="666">K666/L666-1</f>
        <v>5.3667735470941835E-2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72650.739999999991</v>
      </c>
      <c r="U666" s="3">
        <f t="shared" si="610"/>
        <v>12649.119999999999</v>
      </c>
      <c r="V666" s="38">
        <f t="shared" si="662"/>
        <v>0.17410861885233397</v>
      </c>
      <c r="W666" s="3">
        <f t="shared" si="663"/>
        <v>0</v>
      </c>
      <c r="X666" s="38">
        <f t="shared" si="664"/>
        <v>0</v>
      </c>
    </row>
    <row r="667" spans="1:24" x14ac:dyDescent="0.3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24950</v>
      </c>
      <c r="M667" s="43">
        <f t="shared" ref="M667" si="673">K667-L667</f>
        <v>1517.5099999999984</v>
      </c>
      <c r="N667" s="38">
        <f t="shared" ref="N667" si="674">K667/L667-1</f>
        <v>6.0822044088176375E-2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72650.739999999991</v>
      </c>
      <c r="U667" s="3">
        <f t="shared" si="610"/>
        <v>13228.320000000003</v>
      </c>
      <c r="V667" s="38">
        <f t="shared" ref="V667" si="678">S667/T667-1</f>
        <v>0.18208100839716157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3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24950</v>
      </c>
      <c r="M668" s="43">
        <f t="shared" ref="M668" si="685">K668-L668</f>
        <v>1517.5099999999984</v>
      </c>
      <c r="N668" s="38">
        <f t="shared" ref="N668" si="686">K668/L668-1</f>
        <v>6.0822044088176375E-2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72650.739999999991</v>
      </c>
      <c r="U668" s="3">
        <f t="shared" si="610"/>
        <v>13228.320000000003</v>
      </c>
      <c r="V668" s="38">
        <f t="shared" ref="V668" si="691">S668/T668-1</f>
        <v>0.18208100839716157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3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24950</v>
      </c>
      <c r="M669" s="43">
        <f t="shared" ref="M669:M670" si="694">K669-L669</f>
        <v>1565.7799999999988</v>
      </c>
      <c r="N669" s="38">
        <f t="shared" ref="N669" si="695">K669/L669-1</f>
        <v>6.2756713426853628E-2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72900.739999999991</v>
      </c>
      <c r="U669" s="3">
        <f t="shared" si="610"/>
        <v>13384.93</v>
      </c>
      <c r="V669" s="48">
        <f>(S669-250)/(T669-250)-1</f>
        <v>0.18423666434780994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3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25100</v>
      </c>
      <c r="M670" s="43">
        <f t="shared" si="694"/>
        <v>1493.9599999999991</v>
      </c>
      <c r="N670" s="38">
        <f>(K670-400)/L670-1</f>
        <v>4.3584063745019996E-2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73050.739999999991</v>
      </c>
      <c r="U670" s="3">
        <f t="shared" si="610"/>
        <v>13151.220000000001</v>
      </c>
      <c r="V670" s="51">
        <f>(S670-150)/(T670-150)-1</f>
        <v>0.18039899183465091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3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25100</v>
      </c>
      <c r="M671" s="43">
        <f t="shared" ref="M671" si="706">K671-L671</f>
        <v>1493.9599999999991</v>
      </c>
      <c r="N671" s="38">
        <f t="shared" ref="N671" si="707">K671/L671-1</f>
        <v>5.9520318725099663E-2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73050.739999999991</v>
      </c>
      <c r="U671" s="3">
        <f t="shared" si="610"/>
        <v>13151.220000000001</v>
      </c>
      <c r="V671" s="38">
        <f t="shared" ref="V671" si="712">S671/T671-1</f>
        <v>0.18002856644573351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3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25100</v>
      </c>
      <c r="M672" s="43">
        <f t="shared" ref="M672:M673" si="719">K672-L672</f>
        <v>1395.2599999999984</v>
      </c>
      <c r="N672" s="38">
        <f t="shared" ref="N672:N673" si="720">K672/L672-1</f>
        <v>5.5588047808764918E-2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73050.739999999991</v>
      </c>
      <c r="U672" s="3">
        <f t="shared" si="610"/>
        <v>12831.289999999997</v>
      </c>
      <c r="V672" s="38">
        <f t="shared" ref="V672:V673" si="724">S672/T672-1</f>
        <v>0.17564900779923676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3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25100</v>
      </c>
      <c r="M673" s="43">
        <f t="shared" si="719"/>
        <v>1395.2599999999984</v>
      </c>
      <c r="N673" s="38">
        <f t="shared" si="720"/>
        <v>5.5588047808764918E-2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73050.739999999991</v>
      </c>
      <c r="U673" s="3">
        <f t="shared" si="610"/>
        <v>12831.289999999997</v>
      </c>
      <c r="V673" s="38">
        <f t="shared" si="724"/>
        <v>0.17564900779923676</v>
      </c>
      <c r="W673" s="3">
        <f t="shared" si="725"/>
        <v>0</v>
      </c>
      <c r="X673" s="38">
        <f t="shared" si="726"/>
        <v>0</v>
      </c>
    </row>
    <row r="674" spans="1:24" x14ac:dyDescent="0.3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25100</v>
      </c>
      <c r="M674" s="43">
        <f t="shared" ref="M674:M675" si="735">K674-L674</f>
        <v>1160.4599999999991</v>
      </c>
      <c r="N674" s="38">
        <f t="shared" ref="N674" si="736">K674/L674-1</f>
        <v>4.6233466135458201E-2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73050.739999999991</v>
      </c>
      <c r="U674" s="3">
        <f t="shared" si="610"/>
        <v>12070.220000000001</v>
      </c>
      <c r="V674" s="38">
        <f t="shared" ref="V674" si="740">S674/T674-1</f>
        <v>0.16523063284506079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3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25250</v>
      </c>
      <c r="M675" s="43">
        <f t="shared" si="735"/>
        <v>973.93000000000029</v>
      </c>
      <c r="N675" s="38">
        <f>(K675-400)/L675-1</f>
        <v>2.2729900990098972E-2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73200.739999999991</v>
      </c>
      <c r="U675" s="3">
        <f t="shared" si="610"/>
        <v>11466.730000000003</v>
      </c>
      <c r="V675" s="51">
        <f>(S675-150)/(T675-150)-1</f>
        <v>0.15696938867422849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3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25250</v>
      </c>
      <c r="M676" s="43">
        <f t="shared" ref="M676" si="751">K676-L676</f>
        <v>973.93000000000029</v>
      </c>
      <c r="N676" s="38">
        <f t="shared" ref="N676" si="752">K676/L676-1</f>
        <v>3.8571485148514828E-2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73200.739999999991</v>
      </c>
      <c r="U676" s="3">
        <f t="shared" si="610"/>
        <v>11466.730000000003</v>
      </c>
      <c r="V676" s="38">
        <f t="shared" ref="V676" si="756">S676/T676-1</f>
        <v>0.15664773334258664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3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25250</v>
      </c>
      <c r="M677" s="43">
        <f t="shared" ref="M677:M678" si="759">K677-L677</f>
        <v>973.93000000000029</v>
      </c>
      <c r="N677" s="38">
        <f t="shared" ref="N677:N678" si="760">K677/L677-1</f>
        <v>3.8571485148514828E-2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73200.739999999991</v>
      </c>
      <c r="U677" s="3">
        <f t="shared" si="610"/>
        <v>11466.730000000003</v>
      </c>
      <c r="V677" s="38">
        <f t="shared" ref="V677:V678" si="765">S677/T677-1</f>
        <v>0.15664773334258664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3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25250</v>
      </c>
      <c r="M678" s="43">
        <f t="shared" si="759"/>
        <v>973.93000000000029</v>
      </c>
      <c r="N678" s="38">
        <f t="shared" si="760"/>
        <v>3.8571485148514828E-2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73200.739999999991</v>
      </c>
      <c r="U678" s="3">
        <f t="shared" si="610"/>
        <v>11466.730000000003</v>
      </c>
      <c r="V678" s="38">
        <f t="shared" si="765"/>
        <v>0.15664773334258664</v>
      </c>
      <c r="W678" s="3">
        <f t="shared" si="766"/>
        <v>0</v>
      </c>
      <c r="X678" s="38">
        <f t="shared" si="767"/>
        <v>0</v>
      </c>
    </row>
    <row r="679" spans="1:24" x14ac:dyDescent="0.3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25250</v>
      </c>
      <c r="M679" s="43">
        <f t="shared" ref="M679" si="772">K679-L679</f>
        <v>862.75</v>
      </c>
      <c r="N679" s="38">
        <f t="shared" ref="N679" si="773">K679/L679-1</f>
        <v>3.4168316831683088E-2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73200.739999999991</v>
      </c>
      <c r="U679" s="3">
        <f t="shared" si="610"/>
        <v>11107.770000000004</v>
      </c>
      <c r="V679" s="38">
        <f t="shared" ref="V679" si="777">S679/T679-1</f>
        <v>0.15174395777966199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3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25250</v>
      </c>
      <c r="M680" s="43">
        <f t="shared" ref="M680:M681" si="784">K680-L680</f>
        <v>662.11999999999898</v>
      </c>
      <c r="N680" s="38">
        <f t="shared" ref="N680" si="785">K680/L680-1</f>
        <v>2.6222574257425801E-2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73200.739999999991</v>
      </c>
      <c r="U680" s="3">
        <f t="shared" si="610"/>
        <v>10460.000000000004</v>
      </c>
      <c r="V680" s="38">
        <f t="shared" ref="V680" si="789">S680/T680-1</f>
        <v>0.14289473029917477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3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25400</v>
      </c>
      <c r="M681" s="43">
        <f t="shared" si="784"/>
        <v>475.4900000000016</v>
      </c>
      <c r="N681" s="38">
        <f>(K681-400)/L681-1</f>
        <v>2.9720472440946111E-3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73350.739999999991</v>
      </c>
      <c r="U681" s="3">
        <f t="shared" si="610"/>
        <v>9857.4500000000007</v>
      </c>
      <c r="V681" s="51">
        <f>(S681-150)/(T681-150)-1</f>
        <v>0.13466325613648178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3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25400</v>
      </c>
      <c r="M682" s="43">
        <f t="shared" ref="M682" si="796">K682-L682</f>
        <v>356.90999999999985</v>
      </c>
      <c r="N682" s="38">
        <f t="shared" ref="N682" si="797">K682/L682-1</f>
        <v>1.4051574803149558E-2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73600.739999999991</v>
      </c>
      <c r="U682" s="3">
        <f t="shared" si="610"/>
        <v>9476.130000000001</v>
      </c>
      <c r="V682" s="48">
        <f>(S682-250)/(T682-250)-1</f>
        <v>0.12918928970587085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3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25400</v>
      </c>
      <c r="M683" s="43">
        <f t="shared" ref="M683" si="805">K683-L683</f>
        <v>445.72999999999956</v>
      </c>
      <c r="N683" s="38">
        <f t="shared" ref="N683" si="806">K683/L683-1</f>
        <v>1.7548425196850292E-2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73600.739999999991</v>
      </c>
      <c r="U683" s="3">
        <f t="shared" si="610"/>
        <v>9762.6100000000042</v>
      </c>
      <c r="V683" s="38">
        <f t="shared" ref="V683" si="809">S683/T683-1</f>
        <v>0.13264282397160709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3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25400</v>
      </c>
      <c r="M684" s="43">
        <f t="shared" ref="M684:M685" si="816">K684-L684</f>
        <v>277.77000000000044</v>
      </c>
      <c r="N684" s="38">
        <f t="shared" ref="N684" si="817">K684/L684-1</f>
        <v>1.0935826771653501E-2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73600.739999999991</v>
      </c>
      <c r="U684" s="3">
        <f t="shared" si="610"/>
        <v>9220.8900000000031</v>
      </c>
      <c r="V684" s="38">
        <f t="shared" ref="V684" si="821">S684/T684-1</f>
        <v>0.12528257188718506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3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25550</v>
      </c>
      <c r="M685" s="43">
        <f t="shared" si="816"/>
        <v>519.40000000000146</v>
      </c>
      <c r="N685" s="38">
        <f>(K685-400)/L685-1</f>
        <v>4.6731898238747682E-3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73750.739999999991</v>
      </c>
      <c r="U685" s="3">
        <f t="shared" si="610"/>
        <v>9999.2400000000052</v>
      </c>
      <c r="V685" s="51">
        <f>(S685-150)/(T685-150)-1</f>
        <v>0.13585787316812326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3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25550</v>
      </c>
      <c r="M686" s="43">
        <f t="shared" ref="M686" si="832">K686-L686</f>
        <v>519.40000000000146</v>
      </c>
      <c r="N686" s="38">
        <f t="shared" ref="N686" si="833">K686/L686-1</f>
        <v>2.0328767123287683E-2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73750.739999999991</v>
      </c>
      <c r="U686" s="3">
        <f t="shared" si="610"/>
        <v>9999.2400000000052</v>
      </c>
      <c r="V686" s="38">
        <f t="shared" ref="V686" si="837">S686/T686-1</f>
        <v>0.13558155484270418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3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25550</v>
      </c>
      <c r="M687" s="43">
        <f t="shared" ref="M687" si="844">K687-L687</f>
        <v>519.40000000000146</v>
      </c>
      <c r="N687" s="38">
        <f t="shared" ref="N687" si="845">K687/L687-1</f>
        <v>2.0328767123287683E-2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73750.739999999991</v>
      </c>
      <c r="U687" s="3">
        <f t="shared" si="610"/>
        <v>9999.2400000000052</v>
      </c>
      <c r="V687" s="38">
        <f t="shared" ref="V687" si="850">S687/T687-1</f>
        <v>0.13558155484270418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3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25550</v>
      </c>
      <c r="M688" s="43">
        <f t="shared" ref="M688" si="857">K688-L688</f>
        <v>793.11000000000058</v>
      </c>
      <c r="N688" s="38">
        <f t="shared" ref="N688" si="858">K688/L688-1</f>
        <v>3.104148727984346E-2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73750.739999999991</v>
      </c>
      <c r="U688" s="3">
        <f t="shared" si="610"/>
        <v>10878.54</v>
      </c>
      <c r="V688" s="38">
        <f t="shared" ref="V688" si="862">S688/T688-1</f>
        <v>0.14750414707703285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3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25550</v>
      </c>
      <c r="M689" s="43">
        <f t="shared" ref="M689" si="869">K689-L689</f>
        <v>949.91999999999825</v>
      </c>
      <c r="N689" s="38">
        <f t="shared" ref="N689" si="870">K689/L689-1</f>
        <v>3.7178864970645709E-2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73750.739999999991</v>
      </c>
      <c r="U689" s="3">
        <f t="shared" si="610"/>
        <v>11382.309999999998</v>
      </c>
      <c r="V689" s="38">
        <f t="shared" ref="V689" si="874">S689/T689-1</f>
        <v>0.15433485819938886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3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25550</v>
      </c>
      <c r="M690" s="43">
        <f t="shared" ref="M690:M691" si="881">K690-L690</f>
        <v>566.91999999999825</v>
      </c>
      <c r="N690" s="38">
        <f t="shared" ref="N690" si="882">K690/L690-1</f>
        <v>2.2188649706457841E-2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73750.739999999991</v>
      </c>
      <c r="U690" s="3">
        <f t="shared" si="610"/>
        <v>10151.900000000001</v>
      </c>
      <c r="V690" s="38">
        <f t="shared" ref="V690" si="886">S690/T690-1</f>
        <v>0.13765150017477801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3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25700</v>
      </c>
      <c r="M691" s="43">
        <f t="shared" si="881"/>
        <v>600.65999999999985</v>
      </c>
      <c r="N691" s="38">
        <f>(K691-400)/L691-1</f>
        <v>7.8077821011672821E-3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73900.739999999991</v>
      </c>
      <c r="U691" s="3">
        <f t="shared" si="610"/>
        <v>10260.290000000005</v>
      </c>
      <c r="V691" s="51">
        <f>(S691-150)/(T691-150)-1</f>
        <v>0.13912118034341092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3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25700</v>
      </c>
      <c r="M692" s="43">
        <f t="shared" ref="M692" si="893">K692-L692</f>
        <v>500.54000000000087</v>
      </c>
      <c r="N692" s="38">
        <f t="shared" ref="N692" si="894">K692/L692-1</f>
        <v>1.9476264591439696E-2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74150.739999999991</v>
      </c>
      <c r="U692" s="3">
        <f t="shared" si="610"/>
        <v>9939.9000000000015</v>
      </c>
      <c r="V692" s="48">
        <f>(S692-250)/(T692-250)-1</f>
        <v>0.13450338927593974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3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25700</v>
      </c>
      <c r="M693" s="43">
        <f t="shared" ref="M693" si="902">K693-L693</f>
        <v>386.79000000000087</v>
      </c>
      <c r="N693" s="38">
        <f t="shared" ref="N693" si="903">K693/L693-1</f>
        <v>1.5050194552529206E-2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74150.739999999991</v>
      </c>
      <c r="U693" s="3">
        <f t="shared" si="610"/>
        <v>9574.8400000000038</v>
      </c>
      <c r="V693" s="38">
        <f t="shared" ref="V693" si="906">S693/T693-1</f>
        <v>0.12912669516177466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3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25700</v>
      </c>
      <c r="M694" s="43">
        <f t="shared" ref="M694:M695" si="913">K694-L694</f>
        <v>484.7599999999984</v>
      </c>
      <c r="N694" s="38">
        <f t="shared" ref="N694" si="914">K694/L694-1</f>
        <v>1.8862256809338396E-2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74150.739999999991</v>
      </c>
      <c r="U694" s="3">
        <f t="shared" si="610"/>
        <v>9889.2800000000025</v>
      </c>
      <c r="V694" s="38">
        <f t="shared" ref="V694" si="918">S694/T694-1</f>
        <v>0.13336724623382068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3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25850</v>
      </c>
      <c r="M695" s="43">
        <f t="shared" si="913"/>
        <v>259.90999999999985</v>
      </c>
      <c r="N695" s="38">
        <f>(K695-400)/L695-1</f>
        <v>-5.4193423597679313E-3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74300.739999999991</v>
      </c>
      <c r="U695" s="3">
        <f t="shared" si="610"/>
        <v>9167.6100000000042</v>
      </c>
      <c r="V695" s="51">
        <f>(S695-150)/(T695-150)-1</f>
        <v>0.12363477424500435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3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25850</v>
      </c>
      <c r="M696" s="43">
        <f t="shared" ref="M696" si="929">K696-L696</f>
        <v>84.950000000000728</v>
      </c>
      <c r="N696" s="38">
        <f t="shared" ref="N696" si="930">K696/L696-1</f>
        <v>3.2862669245647957E-3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74300.739999999991</v>
      </c>
      <c r="U696" s="3">
        <f t="shared" si="610"/>
        <v>8608.2900000000045</v>
      </c>
      <c r="V696" s="38">
        <f t="shared" ref="V696" si="934">S696/T696-1</f>
        <v>0.11585739253740956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3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25850</v>
      </c>
      <c r="M697" s="43">
        <f t="shared" ref="M697" si="941">K697-L697</f>
        <v>84.950000000000728</v>
      </c>
      <c r="N697" s="38">
        <f t="shared" ref="N697" si="942">K697/L697-1</f>
        <v>3.2862669245647957E-3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74300.739999999991</v>
      </c>
      <c r="U697" s="3">
        <f t="shared" si="610"/>
        <v>8608.2900000000045</v>
      </c>
      <c r="V697" s="38">
        <f t="shared" ref="V697" si="947">S697/T697-1</f>
        <v>0.11585739253740956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3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25850</v>
      </c>
      <c r="M698" s="43">
        <f t="shared" ref="M698" si="954">K698-L698</f>
        <v>-253.20000000000073</v>
      </c>
      <c r="N698" s="38">
        <f t="shared" ref="N698" si="955">K698/L698-1</f>
        <v>-9.7949709864604273E-3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74300.739999999991</v>
      </c>
      <c r="U698" s="3">
        <f t="shared" si="610"/>
        <v>7527.2900000000045</v>
      </c>
      <c r="V698" s="38">
        <f t="shared" ref="V698" si="958">S698/T698-1</f>
        <v>0.10130841227153331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3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25850</v>
      </c>
      <c r="M699" s="43">
        <f t="shared" ref="M699:M700" si="965">K699-L699</f>
        <v>-456.29000000000087</v>
      </c>
      <c r="N699" s="38">
        <f t="shared" ref="N699" si="966">K699/L699-1</f>
        <v>-1.7651450676982594E-2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74300.739999999991</v>
      </c>
      <c r="U699" s="3">
        <f t="shared" si="610"/>
        <v>6878.07</v>
      </c>
      <c r="V699" s="38">
        <f t="shared" ref="V699" si="970">S699/T699-1</f>
        <v>9.2570679645990195E-2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3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26000</v>
      </c>
      <c r="M700" s="43">
        <f t="shared" si="965"/>
        <v>-252</v>
      </c>
      <c r="N700" s="38">
        <f>(K700-400)/L700-1</f>
        <v>-2.5076923076923108E-2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74450.739999999991</v>
      </c>
      <c r="U700" s="3">
        <f t="shared" si="610"/>
        <v>7531.1300000000047</v>
      </c>
      <c r="V700" s="51">
        <f>(S700-150)/(T700-150)-1</f>
        <v>0.10136009412557678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3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26000</v>
      </c>
      <c r="M701" s="43">
        <f t="shared" ref="M701" si="977">K701-L701</f>
        <v>-252</v>
      </c>
      <c r="N701" s="38">
        <f t="shared" ref="N701" si="978">K701/L701-1</f>
        <v>-9.6923076923076668E-3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74450.739999999991</v>
      </c>
      <c r="U701" s="3">
        <f t="shared" si="610"/>
        <v>7531.1300000000047</v>
      </c>
      <c r="V701" s="38">
        <f t="shared" ref="V701" si="982">S701/T701-1</f>
        <v>0.10115587837004725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3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26000</v>
      </c>
      <c r="M702" s="43">
        <f t="shared" ref="M702" si="989">K702-L702</f>
        <v>-539.18999999999869</v>
      </c>
      <c r="N702" s="38">
        <f t="shared" ref="N702" si="990">K702/L702-1</f>
        <v>-2.0738076923076831E-2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74450.739999999991</v>
      </c>
      <c r="U702" s="3">
        <f t="shared" si="610"/>
        <v>6616.7100000000028</v>
      </c>
      <c r="V702" s="38">
        <f t="shared" ref="V702" si="994">S702/T702-1</f>
        <v>8.8873663310801376E-2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3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26000</v>
      </c>
      <c r="M703" s="43">
        <f t="shared" ref="M703" si="1001">K703-L703</f>
        <v>-578.11000000000058</v>
      </c>
      <c r="N703" s="38">
        <f t="shared" ref="N703" si="1002">K703/L703-1</f>
        <v>-2.2235000000000005E-2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74450.739999999991</v>
      </c>
      <c r="U703" s="3">
        <f t="shared" si="610"/>
        <v>6492.7900000000009</v>
      </c>
      <c r="V703" s="38">
        <f t="shared" ref="V703" si="1006">S703/T703-1</f>
        <v>8.7209207054221416E-2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3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26000</v>
      </c>
      <c r="M704" s="43">
        <f t="shared" ref="M704:M705" si="1009">K704-L704</f>
        <v>-275.65000000000146</v>
      </c>
      <c r="N704" s="38">
        <f t="shared" ref="N704" si="1010">K704/L704-1</f>
        <v>-1.0601923076923092E-2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74700.739999999991</v>
      </c>
      <c r="U704" s="3">
        <f t="shared" si="610"/>
        <v>7455.8099999999977</v>
      </c>
      <c r="V704" s="48">
        <f>(S704-250)/(T704-250)-1</f>
        <v>0.10014420273055702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3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26150</v>
      </c>
      <c r="M705" s="43">
        <f t="shared" si="1009"/>
        <v>-238.93999999999869</v>
      </c>
      <c r="N705" s="38">
        <f>(K705-400)/L705-1</f>
        <v>-2.4433652007648132E-2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74850.739999999991</v>
      </c>
      <c r="U705" s="3">
        <f t="shared" si="610"/>
        <v>7575.7200000000048</v>
      </c>
      <c r="V705" s="51">
        <f>(S705-150)/(T705-150)-1</f>
        <v>0.10141425640495694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3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26150</v>
      </c>
      <c r="M706" s="43">
        <f t="shared" ref="M706" si="1021">K706-L706</f>
        <v>-238.93999999999869</v>
      </c>
      <c r="N706" s="38">
        <f t="shared" ref="N706" si="1022">K706/L706-1</f>
        <v>-9.1372848948374497E-3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74850.739999999991</v>
      </c>
      <c r="U706" s="3">
        <f t="shared" si="610"/>
        <v>7575.7200000000048</v>
      </c>
      <c r="V706" s="38">
        <f t="shared" ref="V706" si="1026">S706/T706-1</f>
        <v>0.10121102343143185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3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26150</v>
      </c>
      <c r="M707" s="43">
        <f t="shared" ref="M707" si="1029">K707-L707</f>
        <v>-238.93999999999869</v>
      </c>
      <c r="N707" s="38">
        <f t="shared" ref="N707" si="1030">K707/L707-1</f>
        <v>-9.1372848948374497E-3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74850.739999999991</v>
      </c>
      <c r="U707" s="3">
        <f t="shared" si="610"/>
        <v>7575.7200000000048</v>
      </c>
      <c r="V707" s="38">
        <f t="shared" ref="V707" si="1035">S707/T707-1</f>
        <v>0.10121102343143185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3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26150</v>
      </c>
      <c r="M708" s="43">
        <f t="shared" ref="M708:M709" si="1042">K708-L708</f>
        <v>-557.08000000000175</v>
      </c>
      <c r="N708" s="38">
        <f t="shared" ref="N708" si="1043">K708/L708-1</f>
        <v>-2.1303250478011515E-2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74850.739999999991</v>
      </c>
      <c r="U708" s="3">
        <f t="shared" si="610"/>
        <v>6563.68</v>
      </c>
      <c r="V708" s="38">
        <f t="shared" ref="V708" si="1047">S708/T708-1</f>
        <v>8.7690248620120537E-2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3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26300</v>
      </c>
      <c r="M709" s="43">
        <f t="shared" si="1042"/>
        <v>-895.7599999999984</v>
      </c>
      <c r="N709" s="38">
        <f>(K709-400)/L709-1</f>
        <v>-4.9268441064638679E-2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75000.739999999991</v>
      </c>
      <c r="U709" s="3">
        <f t="shared" si="610"/>
        <v>5486.3000000000065</v>
      </c>
      <c r="V709" s="51">
        <f>(S709-150)/(T709-150)-1</f>
        <v>7.3296536547267532E-2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3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26300</v>
      </c>
      <c r="M710" s="43">
        <f t="shared" ref="M710:M711" si="1058">K710-L710</f>
        <v>-895.7599999999984</v>
      </c>
      <c r="N710" s="38">
        <f t="shared" ref="N710:N711" si="1059">K710/L710-1</f>
        <v>-3.40593155893536E-2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75000.739999999991</v>
      </c>
      <c r="U710" s="3">
        <f t="shared" si="610"/>
        <v>5486.3000000000065</v>
      </c>
      <c r="V710" s="38">
        <f t="shared" ref="V710:V711" si="1064">S710/T710-1</f>
        <v>7.3149944920543719E-2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3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26300</v>
      </c>
      <c r="M711" s="43">
        <f t="shared" si="1058"/>
        <v>-895.7599999999984</v>
      </c>
      <c r="N711" s="38">
        <f t="shared" si="1059"/>
        <v>-3.40593155893536E-2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75000.739999999991</v>
      </c>
      <c r="U711" s="3">
        <f t="shared" si="610"/>
        <v>5486.3000000000065</v>
      </c>
      <c r="V711" s="38">
        <f t="shared" si="1064"/>
        <v>7.3149944920543719E-2</v>
      </c>
      <c r="W711" s="3">
        <f t="shared" si="1065"/>
        <v>0</v>
      </c>
      <c r="X711" s="38">
        <f t="shared" si="1066"/>
        <v>0</v>
      </c>
    </row>
    <row r="712" spans="1:24" x14ac:dyDescent="0.3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26300</v>
      </c>
      <c r="M712" s="43">
        <f t="shared" ref="M712" si="1071">K712-L712</f>
        <v>-545.72000000000116</v>
      </c>
      <c r="N712" s="38">
        <f t="shared" ref="N712" si="1072">K712/L712-1</f>
        <v>-2.0749809885931558E-2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75000.739999999991</v>
      </c>
      <c r="U712" s="3">
        <f t="shared" si="610"/>
        <v>6595.3099999999977</v>
      </c>
      <c r="V712" s="38">
        <f t="shared" ref="V712" si="1076">S712/T712-1</f>
        <v>8.7936599025556283E-2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3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26300</v>
      </c>
      <c r="M713" s="43">
        <f t="shared" ref="M713" si="1083">K713-L713</f>
        <v>-804.5</v>
      </c>
      <c r="N713" s="38">
        <f t="shared" ref="N713" si="1084">K713/L713-1</f>
        <v>-3.0589353612167303E-2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75000.739999999991</v>
      </c>
      <c r="U713" s="3">
        <f t="shared" si="610"/>
        <v>5775.4400000000023</v>
      </c>
      <c r="V713" s="38">
        <f t="shared" ref="V713" si="1088">S713/T713-1</f>
        <v>7.7005106882945373E-2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3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26300</v>
      </c>
      <c r="M714" s="43">
        <f t="shared" ref="M714" si="1091">K714-L714</f>
        <v>-518.90999999999985</v>
      </c>
      <c r="N714" s="38">
        <f t="shared" ref="N714" si="1092">K714/L714-1</f>
        <v>-1.9730418250950565E-2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75250.739999999991</v>
      </c>
      <c r="U714" s="3">
        <f t="shared" si="610"/>
        <v>6680.2600000000057</v>
      </c>
      <c r="V714" s="48">
        <f>(S714-250)/(T714-250)-1</f>
        <v>8.90692545166889E-2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3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26300</v>
      </c>
      <c r="M715" s="43">
        <f t="shared" ref="M715:M716" si="1099">K715-L715</f>
        <v>-301.95000000000073</v>
      </c>
      <c r="N715" s="38">
        <f t="shared" ref="N715" si="1100">K715/L715-1</f>
        <v>-1.1480988593155939E-2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75250.739999999991</v>
      </c>
      <c r="U715" s="3">
        <f t="shared" si="610"/>
        <v>7369.7400000000016</v>
      </c>
      <c r="V715" s="38">
        <f t="shared" ref="V715" si="1104">S715/T715-1</f>
        <v>9.7935781096637697E-2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3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26450</v>
      </c>
      <c r="M716" s="43">
        <f t="shared" si="1099"/>
        <v>-522.34999999999854</v>
      </c>
      <c r="N716" s="38">
        <f>(K716-400)/L716-1</f>
        <v>-3.4871455576559462E-2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75400.739999999991</v>
      </c>
      <c r="U716" s="3">
        <f t="shared" si="610"/>
        <v>6669.320000000007</v>
      </c>
      <c r="V716" s="51">
        <f>(S716-150)/(T716-150)-1</f>
        <v>8.8627965651899343E-2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3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26450</v>
      </c>
      <c r="M717" s="43">
        <f t="shared" ref="M717" si="1115">K717-L717</f>
        <v>-475.34999999999854</v>
      </c>
      <c r="N717" s="38">
        <f t="shared" ref="N717" si="1116">K717/L717-1</f>
        <v>-1.7971644612476356E-2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75400.739999999991</v>
      </c>
      <c r="U717" s="3">
        <f t="shared" si="610"/>
        <v>6818.1100000000006</v>
      </c>
      <c r="V717" s="38">
        <f t="shared" ref="V717" si="1120">S717/T717-1</f>
        <v>9.0424974609002673E-2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3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26450</v>
      </c>
      <c r="M718" s="43">
        <f t="shared" ref="M718" si="1127">K718-L718</f>
        <v>-364.0099999999984</v>
      </c>
      <c r="N718" s="38">
        <f t="shared" ref="N718" si="1128">K718/L718-1</f>
        <v>-1.3762192816635155E-2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75400.739999999991</v>
      </c>
      <c r="U718" s="3">
        <f t="shared" si="610"/>
        <v>7170.5300000000025</v>
      </c>
      <c r="V718" s="38">
        <f t="shared" ref="V718" si="1131">S718/T718-1</f>
        <v>9.5098934042292083E-2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3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26450</v>
      </c>
      <c r="M719" s="43">
        <f t="shared" ref="M719:M720" si="1138">K719-L719</f>
        <v>-364.0099999999984</v>
      </c>
      <c r="N719" s="38">
        <f t="shared" ref="N719" si="1139">K719/L719-1</f>
        <v>-1.3762192816635155E-2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75400.739999999991</v>
      </c>
      <c r="U719" s="3">
        <f t="shared" si="610"/>
        <v>7170.5300000000025</v>
      </c>
      <c r="V719" s="38">
        <f t="shared" ref="V719" si="1143">S719/T719-1</f>
        <v>9.5098934042292083E-2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3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26600</v>
      </c>
      <c r="M720" s="43">
        <f t="shared" si="1138"/>
        <v>96.43999999999869</v>
      </c>
      <c r="N720" s="38">
        <f>(K720-400)/L720-1</f>
        <v>-1.1412030075187984E-2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75550.739999999991</v>
      </c>
      <c r="U720" s="3">
        <f t="shared" si="610"/>
        <v>8628.0099999999984</v>
      </c>
      <c r="V720" s="51">
        <f>(S720-150)/(T720-150)-1</f>
        <v>0.11442871780833985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3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26600</v>
      </c>
      <c r="M721" s="43">
        <f t="shared" ref="M721" si="1150">K721-L721</f>
        <v>96.43999999999869</v>
      </c>
      <c r="N721" s="38">
        <f t="shared" ref="N721" si="1151">K721/L721-1</f>
        <v>3.6255639097744208E-3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75550.739999999991</v>
      </c>
      <c r="U721" s="3">
        <f t="shared" si="610"/>
        <v>8628.0099999999984</v>
      </c>
      <c r="V721" s="38">
        <f t="shared" ref="V721" si="1155">S721/T721-1</f>
        <v>0.11420152866801847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3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26600</v>
      </c>
      <c r="M722" s="43">
        <f t="shared" ref="M722" si="1162">K722-L722</f>
        <v>352.72000000000116</v>
      </c>
      <c r="N722" s="38">
        <f t="shared" ref="N722" si="1163">K722/L722-1</f>
        <v>1.3260150375939972E-2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75550.739999999991</v>
      </c>
      <c r="U722" s="3">
        <f t="shared" si="610"/>
        <v>9436.1000000000058</v>
      </c>
      <c r="V722" s="38">
        <f t="shared" ref="V722:V723" si="1166">S722/T722-1</f>
        <v>0.12489751920365055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3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26600</v>
      </c>
      <c r="M723" s="43">
        <f t="shared" ref="M723" si="1173">K723-L723</f>
        <v>352.72000000000116</v>
      </c>
      <c r="N723" s="38">
        <f t="shared" ref="N723" si="1174">K723/L723-1</f>
        <v>1.3260150375939972E-2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75550.739999999991</v>
      </c>
      <c r="U723" s="3">
        <f t="shared" si="610"/>
        <v>9436.1000000000058</v>
      </c>
      <c r="V723" s="38">
        <f t="shared" si="1166"/>
        <v>0.12489751920365055</v>
      </c>
      <c r="W723" s="3">
        <f t="shared" si="1167"/>
        <v>0</v>
      </c>
      <c r="X723" s="38">
        <f t="shared" si="1168"/>
        <v>0</v>
      </c>
    </row>
    <row r="724" spans="1:24" x14ac:dyDescent="0.3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26600</v>
      </c>
      <c r="M724" s="43">
        <f t="shared" ref="M724" si="1181">K724-L724</f>
        <v>298.72000000000116</v>
      </c>
      <c r="N724" s="38">
        <f t="shared" ref="N724" si="1182">K724/L724-1</f>
        <v>1.1230075187969923E-2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75550.739999999991</v>
      </c>
      <c r="U724" s="3">
        <f t="shared" ref="U724:U732" si="1185">E724+M724</f>
        <v>9265.8500000000058</v>
      </c>
      <c r="V724" s="38">
        <f t="shared" ref="V724" si="1186">S724/T724-1</f>
        <v>0.12264406675566653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3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26600</v>
      </c>
      <c r="M725" s="43">
        <f t="shared" ref="M725:M726" si="1189">K725-L725</f>
        <v>332</v>
      </c>
      <c r="N725" s="38">
        <f t="shared" ref="N725" si="1190">K725/L725-1</f>
        <v>1.248120300751876E-2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75800.739999999991</v>
      </c>
      <c r="U725" s="3">
        <f t="shared" si="1185"/>
        <v>9370.7799999999988</v>
      </c>
      <c r="V725" s="48">
        <f>(S725-250)/(T725-250)-1</f>
        <v>0.12403293468733723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3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26750</v>
      </c>
      <c r="M726" s="43">
        <f t="shared" si="1189"/>
        <v>-22.400000000001455</v>
      </c>
      <c r="N726" s="38">
        <f>(K726-400)/L726-1</f>
        <v>-1.5790654205607546E-2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75950.739999999991</v>
      </c>
      <c r="U726" s="3">
        <f t="shared" si="1185"/>
        <v>8251.8700000000026</v>
      </c>
      <c r="V726" s="51">
        <f>(S726-150)/(T726-150)-1</f>
        <v>0.10886265754133806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3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26750</v>
      </c>
      <c r="M727" s="43">
        <f t="shared" ref="M727" si="1202">K727-L727</f>
        <v>299.65999999999985</v>
      </c>
      <c r="N727" s="38">
        <f t="shared" ref="N727" si="1203">K727/L727-1</f>
        <v>1.1202242990654199E-2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75950.739999999991</v>
      </c>
      <c r="U727" s="3">
        <f t="shared" si="1185"/>
        <v>9266.48</v>
      </c>
      <c r="V727" s="38">
        <f t="shared" ref="V727" si="1207">S727/T727-1</f>
        <v>0.12200644786344417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3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26750</v>
      </c>
      <c r="M728" s="43">
        <f t="shared" ref="M728:M731" si="1214">K728-L728</f>
        <v>299.65999999999985</v>
      </c>
      <c r="N728" s="38">
        <f t="shared" ref="N728:N730" si="1215">K728/L728-1</f>
        <v>1.1202242990654199E-2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75950.739999999991</v>
      </c>
      <c r="U728" s="3">
        <f t="shared" si="1185"/>
        <v>9266.48</v>
      </c>
      <c r="V728" s="38">
        <f t="shared" ref="V728:V730" si="1219">S728/T728-1</f>
        <v>0.12200644786344417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3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26750</v>
      </c>
      <c r="M729" s="43">
        <f t="shared" si="1214"/>
        <v>299.65999999999985</v>
      </c>
      <c r="N729" s="38">
        <f t="shared" si="1215"/>
        <v>1.1202242990654199E-2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75950.739999999991</v>
      </c>
      <c r="U729" s="3">
        <f t="shared" si="1185"/>
        <v>9266.48</v>
      </c>
      <c r="V729" s="38">
        <f t="shared" si="1219"/>
        <v>0.12200644786344417</v>
      </c>
      <c r="W729" s="3">
        <f t="shared" si="1220"/>
        <v>0</v>
      </c>
      <c r="X729" s="38">
        <f t="shared" si="1221"/>
        <v>0</v>
      </c>
    </row>
    <row r="730" spans="1:24" x14ac:dyDescent="0.3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26750</v>
      </c>
      <c r="M730" s="43">
        <f t="shared" si="1214"/>
        <v>299.65999999999985</v>
      </c>
      <c r="N730" s="38">
        <f t="shared" si="1215"/>
        <v>1.1202242990654199E-2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75950.739999999991</v>
      </c>
      <c r="U730" s="3">
        <f t="shared" si="1185"/>
        <v>9266.48</v>
      </c>
      <c r="V730" s="38">
        <f t="shared" si="1219"/>
        <v>0.12200644786344417</v>
      </c>
      <c r="W730" s="3">
        <f t="shared" si="1220"/>
        <v>0</v>
      </c>
      <c r="X730" s="38">
        <f t="shared" si="1221"/>
        <v>0</v>
      </c>
    </row>
    <row r="731" spans="1:24" x14ac:dyDescent="0.3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26900</v>
      </c>
      <c r="M731" s="43">
        <f t="shared" si="1214"/>
        <v>784.86000000000058</v>
      </c>
      <c r="N731" s="38">
        <f>(K731-400)/L731-1</f>
        <v>1.4307063197026126E-2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76100.739999999991</v>
      </c>
      <c r="U731" s="3">
        <f t="shared" si="1185"/>
        <v>10787.270000000004</v>
      </c>
      <c r="V731" s="51">
        <f>(S731-150)/(T731-150)-1</f>
        <v>0.1420298209076043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3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26900</v>
      </c>
      <c r="M732" s="43">
        <f t="shared" ref="M732" si="1230">K732-L732</f>
        <v>784.86000000000058</v>
      </c>
      <c r="N732" s="38">
        <f t="shared" ref="N732" si="1231">K732/L732-1</f>
        <v>2.9176951672862383E-2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76100.739999999991</v>
      </c>
      <c r="U732" s="3">
        <f t="shared" si="1185"/>
        <v>10787.270000000004</v>
      </c>
      <c r="V732" s="38">
        <f t="shared" ref="V732" si="1235">S732/T732-1</f>
        <v>0.14174986997498351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3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26900</v>
      </c>
      <c r="M733" s="43">
        <f t="shared" ref="M733" si="1242">K733-L733</f>
        <v>854.68999999999869</v>
      </c>
      <c r="N733" s="38">
        <f t="shared" ref="N733" si="1243">K733/L733-1</f>
        <v>3.1772862453531614E-2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76100.739999999991</v>
      </c>
      <c r="U733" s="3">
        <f t="shared" ref="U733" si="1246">E733+M733</f>
        <v>11006.430000000004</v>
      </c>
      <c r="V733" s="38">
        <f t="shared" ref="V733" si="1247">S733/T733-1</f>
        <v>0.14462973684618574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3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26900</v>
      </c>
      <c r="M734" s="43">
        <f t="shared" ref="M734" si="1254">K734-L734</f>
        <v>778.02999999999884</v>
      </c>
      <c r="N734" s="38">
        <f t="shared" ref="N734" si="1255">K734/L734-1</f>
        <v>2.8923048327137435E-2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76100.739999999991</v>
      </c>
      <c r="U734" s="3">
        <f t="shared" ref="U734:U736" si="1258">E734+M734</f>
        <v>10765.830000000002</v>
      </c>
      <c r="V734" s="38">
        <f t="shared" ref="V734" si="1259">S734/T734-1</f>
        <v>0.14146813815476711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3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26900</v>
      </c>
      <c r="M735" s="43">
        <f t="shared" ref="M735:M736" si="1262">K735-L735</f>
        <v>893.65000000000146</v>
      </c>
      <c r="N735" s="38">
        <f t="shared" ref="N735" si="1263">K735/L735-1</f>
        <v>3.3221189591078115E-2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76350.739999999991</v>
      </c>
      <c r="U735" s="3">
        <f t="shared" si="1258"/>
        <v>11128.710000000006</v>
      </c>
      <c r="V735" s="48">
        <f>(S735-250)/(T735-250)-1</f>
        <v>0.14623655433574001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3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27050</v>
      </c>
      <c r="M736" s="43">
        <f t="shared" si="1262"/>
        <v>844.06000000000131</v>
      </c>
      <c r="N736" s="38">
        <f>(K736-400)/L736-1</f>
        <v>1.6416266173752359E-2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76500.739999999991</v>
      </c>
      <c r="U736" s="3">
        <f t="shared" si="1258"/>
        <v>10973.720000000005</v>
      </c>
      <c r="V736" s="51">
        <f>(S736-150)/(T736-150)-1</f>
        <v>0.14372774906962293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3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27050</v>
      </c>
      <c r="M737" s="43">
        <f t="shared" ref="M737" si="1275">K737-L737</f>
        <v>844.06000000000131</v>
      </c>
      <c r="N737" s="38">
        <f t="shared" ref="N737" si="1276">K737/L737-1</f>
        <v>3.1203696857670993E-2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76500.739999999991</v>
      </c>
      <c r="U737" s="3">
        <f t="shared" ref="U737" si="1280">E737+M737</f>
        <v>10973.720000000005</v>
      </c>
      <c r="V737" s="38">
        <f t="shared" ref="V737" si="1281">S737/T737-1</f>
        <v>0.14344593267986716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3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27050</v>
      </c>
      <c r="M738" s="43">
        <f t="shared" ref="M738" si="1288">K738-L738</f>
        <v>844.06000000000131</v>
      </c>
      <c r="N738" s="38">
        <f t="shared" ref="N738" si="1289">K738/L738-1</f>
        <v>3.1203696857670993E-2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76500.739999999991</v>
      </c>
      <c r="U738" s="3">
        <f t="shared" ref="U738" si="1294">E738+M738</f>
        <v>10973.720000000005</v>
      </c>
      <c r="V738" s="38">
        <f t="shared" ref="V738" si="1295">S738/T738-1</f>
        <v>0.14344593267986716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3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27050</v>
      </c>
      <c r="M739" s="43">
        <f t="shared" ref="M739:M741" si="1302">K739-L739</f>
        <v>954.20999999999913</v>
      </c>
      <c r="N739" s="38">
        <f t="shared" ref="N739:N740" si="1303">K739/L739-1</f>
        <v>3.527578558225497E-2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76500.739999999991</v>
      </c>
      <c r="U739" s="3">
        <f t="shared" ref="U739:U741" si="1308">E739+M739</f>
        <v>11319.130000000005</v>
      </c>
      <c r="V739" s="38">
        <f t="shared" ref="V739:V740" si="1309">S739/T739-1</f>
        <v>0.14796105240289181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3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27050</v>
      </c>
      <c r="M740" s="43">
        <f t="shared" si="1302"/>
        <v>1158.7200000000012</v>
      </c>
      <c r="N740" s="38">
        <f t="shared" si="1303"/>
        <v>4.2836229205175602E-2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76500.739999999991</v>
      </c>
      <c r="U740" s="3">
        <f t="shared" si="1308"/>
        <v>11960.480000000003</v>
      </c>
      <c r="V740" s="38">
        <f t="shared" si="1309"/>
        <v>0.15634463143755228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3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27200</v>
      </c>
      <c r="M741" s="43">
        <f t="shared" si="1302"/>
        <v>1281.0800000000017</v>
      </c>
      <c r="N741" s="38">
        <f>(K741-400)/L741-1</f>
        <v>3.2392647058823609E-2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76650.739999999991</v>
      </c>
      <c r="U741" s="3">
        <f t="shared" si="1308"/>
        <v>12344.18</v>
      </c>
      <c r="V741" s="51">
        <f>(S741-150)/(T741-150)-1</f>
        <v>0.16136026919478175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3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27200</v>
      </c>
      <c r="M742" s="43">
        <f t="shared" ref="M742" si="1312">K742-L742</f>
        <v>1346.2900000000009</v>
      </c>
      <c r="N742" s="38">
        <f t="shared" ref="N742" si="1313">K742/L742-1</f>
        <v>4.9495955882352893E-2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76650.739999999991</v>
      </c>
      <c r="U742" s="3">
        <f t="shared" ref="U742:U744" si="1318">E742+M742</f>
        <v>12547.940000000002</v>
      </c>
      <c r="V742" s="38">
        <f t="shared" ref="V742:V744" si="1319">S742/T742-1</f>
        <v>0.16370279008395738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3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27200</v>
      </c>
      <c r="M743" s="43">
        <f t="shared" ref="M743:M746" si="1322">K743-L743</f>
        <v>1410.2200000000012</v>
      </c>
      <c r="N743" s="38">
        <f t="shared" ref="N743:N745" si="1323">K743/L743-1</f>
        <v>5.1846323529411764E-2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76650.739999999991</v>
      </c>
      <c r="U743" s="3">
        <f t="shared" si="1318"/>
        <v>12747.710000000006</v>
      </c>
      <c r="V743" s="38">
        <f t="shared" si="1319"/>
        <v>0.16630902715355411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3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27200</v>
      </c>
      <c r="M744" s="43">
        <f t="shared" si="1322"/>
        <v>1223.5400000000009</v>
      </c>
      <c r="N744" s="38">
        <f t="shared" si="1323"/>
        <v>4.4983088235294177E-2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76650.739999999991</v>
      </c>
      <c r="U744" s="3">
        <f t="shared" si="1318"/>
        <v>12164.39</v>
      </c>
      <c r="V744" s="38">
        <f t="shared" si="1319"/>
        <v>0.15869892449831546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3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27200</v>
      </c>
      <c r="M745" s="43">
        <f t="shared" si="1322"/>
        <v>1190.0400000000009</v>
      </c>
      <c r="N745" s="38">
        <f t="shared" si="1323"/>
        <v>4.3751470588235364E-2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76650.739999999991</v>
      </c>
      <c r="U745" s="3">
        <f t="shared" ref="U745:U747" si="1328">E745+M745</f>
        <v>12059.720000000001</v>
      </c>
      <c r="V745" s="38">
        <f t="shared" ref="V745" si="1329">S745/T745-1</f>
        <v>0.15733337995171359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3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27350</v>
      </c>
      <c r="M746" s="43">
        <f t="shared" si="1322"/>
        <v>1412.5200000000004</v>
      </c>
      <c r="N746" s="38">
        <f>(K746-400)/L746-1</f>
        <v>3.7020840950639844E-2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76800.739999999991</v>
      </c>
      <c r="U746" s="3">
        <f t="shared" si="1328"/>
        <v>12754.900000000005</v>
      </c>
      <c r="V746" s="51">
        <f>(S746-150)/(T746-150)-1</f>
        <v>0.16640282924861527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3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27350</v>
      </c>
      <c r="M747" s="43">
        <f t="shared" ref="M747" si="1332">K747-L747</f>
        <v>1553.8899999999994</v>
      </c>
      <c r="N747" s="38">
        <f t="shared" ref="N747" si="1333">K747/L747-1</f>
        <v>5.681499085923214E-2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77050.739999999991</v>
      </c>
      <c r="U747" s="3">
        <f t="shared" si="1328"/>
        <v>13195.25</v>
      </c>
      <c r="V747" s="48">
        <f>(S747-250)/(T747-250)-1</f>
        <v>0.17181149556631881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3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27350</v>
      </c>
      <c r="M748" s="43">
        <f t="shared" ref="M748:M768" si="1341">K748-L748</f>
        <v>1553.8899999999994</v>
      </c>
      <c r="N748" s="38">
        <f t="shared" ref="N748:N768" si="1342">K748/L748-1</f>
        <v>5.681499085923214E-2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77050.739999999991</v>
      </c>
      <c r="U748" s="3">
        <f t="shared" ref="U748:U750" si="1346">E748+M748</f>
        <v>13195.25</v>
      </c>
      <c r="V748" s="38">
        <f t="shared" ref="V748:V750" si="1347">S748/T748-1</f>
        <v>0.17125403338112011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3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27350</v>
      </c>
      <c r="M749" s="43">
        <f t="shared" si="1341"/>
        <v>1344.5400000000009</v>
      </c>
      <c r="N749" s="38">
        <f t="shared" si="1342"/>
        <v>4.9160511882998303E-2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77050.739999999991</v>
      </c>
      <c r="U749" s="3">
        <f t="shared" si="1346"/>
        <v>12541.620000000003</v>
      </c>
      <c r="V749" s="38">
        <f t="shared" si="1347"/>
        <v>0.16277092212222755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3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27350</v>
      </c>
      <c r="M750" s="43">
        <f t="shared" si="1341"/>
        <v>1233.1500000000015</v>
      </c>
      <c r="N750" s="38">
        <f t="shared" si="1342"/>
        <v>4.5087751371115203E-2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77050.739999999991</v>
      </c>
      <c r="U750" s="3">
        <f t="shared" si="1346"/>
        <v>12193.820000000007</v>
      </c>
      <c r="V750" s="38">
        <f t="shared" si="1347"/>
        <v>0.158257013495263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3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27500</v>
      </c>
      <c r="M751" s="43">
        <f t="shared" si="1341"/>
        <v>1224.880000000001</v>
      </c>
      <c r="N751" s="38">
        <f>(K751-400)/L751-1</f>
        <v>2.9995636363636446E-2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77200.739999999991</v>
      </c>
      <c r="U751" s="3">
        <f t="shared" ref="U751:U755" si="1355">E751+M751</f>
        <v>12168.000000000004</v>
      </c>
      <c r="V751" s="51">
        <f>(S751-150)/(T751-150)-1</f>
        <v>0.15792190964032304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3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27500</v>
      </c>
      <c r="M752" s="43">
        <f t="shared" si="1341"/>
        <v>1163.3100000000013</v>
      </c>
      <c r="N752" s="38">
        <f t="shared" si="1342"/>
        <v>4.2302181818181905E-2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77200.739999999991</v>
      </c>
      <c r="U752" s="3">
        <f t="shared" si="1355"/>
        <v>11976.440000000006</v>
      </c>
      <c r="V752" s="38">
        <f t="shared" ref="V752:V755" si="1357">S752/T752-1</f>
        <v>0.15513374612730413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3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27500</v>
      </c>
      <c r="M753" s="43">
        <f t="shared" si="1341"/>
        <v>1163.3100000000013</v>
      </c>
      <c r="N753" s="38">
        <f t="shared" si="1342"/>
        <v>4.2302181818181905E-2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77200.739999999991</v>
      </c>
      <c r="U753" s="3">
        <f t="shared" si="1355"/>
        <v>11976.440000000006</v>
      </c>
      <c r="V753" s="38">
        <f t="shared" si="1357"/>
        <v>0.15513374612730413</v>
      </c>
      <c r="W753" s="3">
        <f t="shared" si="1358"/>
        <v>0</v>
      </c>
      <c r="X753" s="38">
        <f t="shared" si="1359"/>
        <v>0</v>
      </c>
    </row>
    <row r="754" spans="1:24" x14ac:dyDescent="0.3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27500</v>
      </c>
      <c r="M754" s="43">
        <f t="shared" si="1341"/>
        <v>1202.7999999999993</v>
      </c>
      <c r="N754" s="38">
        <f t="shared" si="1342"/>
        <v>4.3738181818181898E-2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77200.739999999991</v>
      </c>
      <c r="U754" s="3">
        <f t="shared" si="1355"/>
        <v>12099.3</v>
      </c>
      <c r="V754" s="38">
        <f t="shared" si="1357"/>
        <v>0.15672518164981319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3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27500</v>
      </c>
      <c r="M755" s="43">
        <f t="shared" si="1341"/>
        <v>1292.9500000000007</v>
      </c>
      <c r="N755" s="38">
        <f t="shared" si="1342"/>
        <v>4.7016363636363634E-2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77200.739999999991</v>
      </c>
      <c r="U755" s="3">
        <f t="shared" si="1355"/>
        <v>12379.780000000002</v>
      </c>
      <c r="V755" s="38">
        <f t="shared" si="1357"/>
        <v>0.16035830744627599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3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27650</v>
      </c>
      <c r="M756" s="43">
        <f t="shared" si="1341"/>
        <v>1221.2400000000016</v>
      </c>
      <c r="N756" s="38">
        <f>(K756-400)/L756-1</f>
        <v>2.9701265822784872E-2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77350.739999999991</v>
      </c>
      <c r="U756" s="3">
        <f t="shared" ref="U756:U760" si="1361">E756+M756</f>
        <v>12156.680000000004</v>
      </c>
      <c r="V756" s="51">
        <f>(S756-150)/(T756-150)-1</f>
        <v>0.1574684387740326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3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27650</v>
      </c>
      <c r="M757" s="43">
        <f t="shared" si="1341"/>
        <v>952.25</v>
      </c>
      <c r="N757" s="38">
        <f t="shared" si="1342"/>
        <v>3.4439421338155585E-2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77600.739999999991</v>
      </c>
      <c r="U757" s="3">
        <f t="shared" si="1361"/>
        <v>11322.740000000005</v>
      </c>
      <c r="V757" s="48">
        <f>(S757-250)/(T757-250)-1</f>
        <v>0.14638179285679787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3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27650</v>
      </c>
      <c r="M758" s="43">
        <f t="shared" si="1341"/>
        <v>952.25</v>
      </c>
      <c r="N758" s="38">
        <f t="shared" si="1342"/>
        <v>3.4439421338155585E-2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77600.739999999991</v>
      </c>
      <c r="U758" s="3">
        <f t="shared" si="1361"/>
        <v>11322.740000000005</v>
      </c>
      <c r="V758" s="38">
        <f t="shared" ref="V758:V760" si="1367">S758/T758-1</f>
        <v>0.14591020652638131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3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27650</v>
      </c>
      <c r="M759" s="43">
        <f t="shared" si="1341"/>
        <v>530.20999999999913</v>
      </c>
      <c r="N759" s="38">
        <f t="shared" si="1342"/>
        <v>1.9175768535262261E-2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77600.739999999991</v>
      </c>
      <c r="U759" s="3">
        <f t="shared" si="1361"/>
        <v>10010.630000000005</v>
      </c>
      <c r="V759" s="38">
        <f t="shared" si="1367"/>
        <v>0.1290017337463536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3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27650</v>
      </c>
      <c r="M760" s="43">
        <f t="shared" si="1341"/>
        <v>515.06000000000131</v>
      </c>
      <c r="N760" s="38">
        <f t="shared" si="1342"/>
        <v>1.8627848101265831E-2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77600.739999999991</v>
      </c>
      <c r="U760" s="3">
        <f t="shared" si="1361"/>
        <v>9963.5300000000025</v>
      </c>
      <c r="V760" s="38">
        <f t="shared" si="1367"/>
        <v>0.12839478077142075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3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27800</v>
      </c>
      <c r="M761" s="43">
        <f t="shared" ref="M761" si="1370">K761-L761</f>
        <v>744.09999999999854</v>
      </c>
      <c r="N761" s="38">
        <f>(K761-400)/L761-1</f>
        <v>1.2377697841726487E-2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77750.739999999991</v>
      </c>
      <c r="U761" s="3">
        <f t="shared" ref="U761:U764" si="1372">E761+M761</f>
        <v>10675.61</v>
      </c>
      <c r="V761" s="51">
        <f>(S761-150)/(T761-150)-1</f>
        <v>0.13757098192620343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3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27800</v>
      </c>
      <c r="M762" s="43">
        <f t="shared" si="1341"/>
        <v>602.86000000000058</v>
      </c>
      <c r="N762" s="38">
        <f t="shared" si="1342"/>
        <v>2.1685611510791292E-2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77750.739999999991</v>
      </c>
      <c r="U762" s="3">
        <f t="shared" si="1372"/>
        <v>10238.050000000003</v>
      </c>
      <c r="V762" s="38">
        <f t="shared" ref="V762:V764" si="1374">S762/T762-1</f>
        <v>0.13167784641020797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3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27800</v>
      </c>
      <c r="M763" s="43">
        <f t="shared" si="1341"/>
        <v>602.86000000000058</v>
      </c>
      <c r="N763" s="38">
        <f t="shared" si="1342"/>
        <v>2.1685611510791292E-2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77750.739999999991</v>
      </c>
      <c r="U763" s="3">
        <f t="shared" si="1372"/>
        <v>10238.050000000003</v>
      </c>
      <c r="V763" s="38">
        <f t="shared" si="1374"/>
        <v>0.13167784641020797</v>
      </c>
      <c r="W763" s="3">
        <f t="shared" si="1375"/>
        <v>0</v>
      </c>
      <c r="X763" s="38">
        <f t="shared" si="1376"/>
        <v>0</v>
      </c>
    </row>
    <row r="764" spans="1:24" x14ac:dyDescent="0.3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27800</v>
      </c>
      <c r="M764" s="43">
        <f t="shared" si="1341"/>
        <v>602.86000000000058</v>
      </c>
      <c r="N764" s="38">
        <f t="shared" si="1342"/>
        <v>2.1685611510791292E-2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77750.739999999991</v>
      </c>
      <c r="U764" s="3">
        <f t="shared" si="1372"/>
        <v>10238.050000000003</v>
      </c>
      <c r="V764" s="38">
        <f t="shared" si="1374"/>
        <v>0.13167784641020797</v>
      </c>
      <c r="W764" s="3">
        <f t="shared" si="1375"/>
        <v>0</v>
      </c>
      <c r="X764" s="38">
        <f t="shared" si="1376"/>
        <v>0</v>
      </c>
    </row>
    <row r="765" spans="1:24" x14ac:dyDescent="0.3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27950</v>
      </c>
      <c r="M765" s="43">
        <f t="shared" ref="M765:M766" si="1381">K765-L765</f>
        <v>324.59000000000015</v>
      </c>
      <c r="N765" s="38">
        <f>(K765-400)/L765-1</f>
        <v>-2.6980322003578028E-3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77900.739999999991</v>
      </c>
      <c r="U765" s="3">
        <f t="shared" ref="U765:U769" si="1383">E765+M765</f>
        <v>9376.02</v>
      </c>
      <c r="V765" s="51">
        <f>(S765-150)/(T765-150)-1</f>
        <v>0.12059074936135672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3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27950</v>
      </c>
      <c r="M766" s="43">
        <f t="shared" si="1381"/>
        <v>324.59000000000015</v>
      </c>
      <c r="N766" s="38">
        <f t="shared" ref="N766" si="1384">K766/L766-1</f>
        <v>1.1613237924865905E-2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77900.739999999991</v>
      </c>
      <c r="U766" s="3">
        <f t="shared" si="1383"/>
        <v>9376.02</v>
      </c>
      <c r="V766" s="38">
        <f t="shared" ref="V766:V769" si="1388">S766/T766-1</f>
        <v>0.12035854858374906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3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27950</v>
      </c>
      <c r="M767" s="43">
        <f t="shared" si="1341"/>
        <v>516.4900000000016</v>
      </c>
      <c r="N767" s="38">
        <f t="shared" si="1342"/>
        <v>1.8479069767441958E-2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77900.739999999991</v>
      </c>
      <c r="U767" s="3">
        <f t="shared" si="1383"/>
        <v>9968.3500000000022</v>
      </c>
      <c r="V767" s="38">
        <f t="shared" si="1388"/>
        <v>0.12796219907538764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3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27950</v>
      </c>
      <c r="M768" s="43">
        <f t="shared" si="1341"/>
        <v>377.68000000000029</v>
      </c>
      <c r="N768" s="38">
        <f t="shared" si="1342"/>
        <v>1.3512701252236248E-2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77900.739999999991</v>
      </c>
      <c r="U768" s="3">
        <f t="shared" si="1383"/>
        <v>9539.8800000000047</v>
      </c>
      <c r="V768" s="38">
        <f t="shared" si="1388"/>
        <v>0.12246199458439033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3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27950</v>
      </c>
      <c r="M769" s="43">
        <f t="shared" ref="M769" si="1395">K769-L769</f>
        <v>377.68000000000029</v>
      </c>
      <c r="N769" s="38">
        <f t="shared" ref="N769" si="1396">K769/L769-1</f>
        <v>1.3512701252236248E-2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77900.739999999991</v>
      </c>
      <c r="U769" s="3">
        <f t="shared" si="1383"/>
        <v>9539.8800000000047</v>
      </c>
      <c r="V769" s="38">
        <f t="shared" si="1388"/>
        <v>0.12246199458439033</v>
      </c>
      <c r="W769" s="3">
        <f t="shared" si="1389"/>
        <v>0</v>
      </c>
      <c r="X769" s="38">
        <f t="shared" si="1390"/>
        <v>0</v>
      </c>
    </row>
    <row r="770" spans="1:24" x14ac:dyDescent="0.3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27950</v>
      </c>
      <c r="M770" s="43">
        <f t="shared" ref="M770:M772" si="1399">K770-L770</f>
        <v>486.7599999999984</v>
      </c>
      <c r="N770" s="38">
        <f t="shared" ref="N770:N772" si="1400">K770/L770-1</f>
        <v>1.741538461538461E-2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78150.739999999991</v>
      </c>
      <c r="U770" s="3">
        <f t="shared" ref="U770" si="1405">E770+M770</f>
        <v>9876.59</v>
      </c>
      <c r="V770" s="48">
        <f>(S770-250)/(T770-250)-1</f>
        <v>0.12678428985398615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3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28100</v>
      </c>
      <c r="M771" s="43">
        <f t="shared" si="1399"/>
        <v>654.5</v>
      </c>
      <c r="N771" s="38">
        <f>(K771-400)/L771-1</f>
        <v>9.0569395017794374E-3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78300.739999999991</v>
      </c>
      <c r="U771" s="3">
        <f t="shared" ref="U771:U774" si="1411">E771+M771</f>
        <v>10395.840000000004</v>
      </c>
      <c r="V771" s="51">
        <f>(S771-150)/(T771-150)-1</f>
        <v>0.13302292467096288</v>
      </c>
      <c r="W771" s="50">
        <f>S771-S770-150</f>
        <v>519.25</v>
      </c>
      <c r="X771" s="51">
        <f>(S771-150)/S770-1</f>
        <v>5.8987362220346284E-3</v>
      </c>
    </row>
    <row r="772" spans="1:24" x14ac:dyDescent="0.3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28100</v>
      </c>
      <c r="M772" s="43">
        <f t="shared" si="1399"/>
        <v>551.25</v>
      </c>
      <c r="N772" s="38">
        <f t="shared" si="1400"/>
        <v>1.9617437722419862E-2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78300.739999999991</v>
      </c>
      <c r="U772" s="3">
        <f t="shared" si="1411"/>
        <v>10077.349999999999</v>
      </c>
      <c r="V772" s="38">
        <f t="shared" ref="V772:V774" si="1417">S772/T772-1</f>
        <v>0.1287005716676497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3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28100</v>
      </c>
      <c r="M773" s="43">
        <f t="shared" ref="M773" si="1424">K773-L773</f>
        <v>900.77000000000044</v>
      </c>
      <c r="N773" s="38">
        <f t="shared" ref="N773" si="1425">K773/L773-1</f>
        <v>3.2055871886121023E-2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78300.739999999991</v>
      </c>
      <c r="U773" s="3">
        <f t="shared" si="1411"/>
        <v>11155.470000000005</v>
      </c>
      <c r="V773" s="38">
        <f t="shared" si="1417"/>
        <v>0.14246953477068058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3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28100</v>
      </c>
      <c r="M774" s="43">
        <f t="shared" ref="M774:M775" si="1432">K774-L774</f>
        <v>962.66999999999825</v>
      </c>
      <c r="N774" s="38">
        <f t="shared" ref="N774" si="1433">K774/L774-1</f>
        <v>3.4258718861209791E-2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78300.739999999991</v>
      </c>
      <c r="U774" s="3">
        <f t="shared" si="1411"/>
        <v>11346.410000000003</v>
      </c>
      <c r="V774" s="38">
        <f t="shared" si="1417"/>
        <v>0.14490808132847799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3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28250</v>
      </c>
      <c r="M775" s="43">
        <f t="shared" si="1432"/>
        <v>1184.1100000000006</v>
      </c>
      <c r="N775" s="38">
        <f>(K775-400)/L775-1</f>
        <v>2.7756106194690267E-2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799" si="1440">B775+K775</f>
        <v>90480.23000000001</v>
      </c>
      <c r="T775" s="50">
        <f>T774+150</f>
        <v>78450.739999999991</v>
      </c>
      <c r="U775" s="3">
        <f t="shared" ref="U775:U776" si="1441">E775+M775</f>
        <v>12029.490000000005</v>
      </c>
      <c r="V775" s="51">
        <f>(S775-150)/(T775-150)-1</f>
        <v>0.15363188138451855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3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28250</v>
      </c>
      <c r="M776" s="43">
        <f t="shared" ref="M776" si="1442">K776-L776</f>
        <v>1184.1100000000006</v>
      </c>
      <c r="N776" s="38">
        <f t="shared" ref="N776" si="1443">K776/L776-1</f>
        <v>4.1915398230088607E-2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78450.739999999991</v>
      </c>
      <c r="U776" s="3">
        <f t="shared" si="1441"/>
        <v>12029.490000000005</v>
      </c>
      <c r="V776" s="38">
        <f t="shared" ref="V776" si="1447">S776/T776-1</f>
        <v>0.15333813294814069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3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28250</v>
      </c>
      <c r="M777" s="43">
        <f t="shared" ref="M777" si="1454">K777-L777</f>
        <v>1426.5400000000009</v>
      </c>
      <c r="N777" s="38">
        <f t="shared" ref="N777" si="1455">K777/L777-1</f>
        <v>5.0496991150442483E-2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78450.739999999991</v>
      </c>
      <c r="U777" s="3">
        <f t="shared" ref="U777" si="1459">E777+M777</f>
        <v>12774.710000000006</v>
      </c>
      <c r="V777" s="38">
        <f t="shared" ref="V777" si="1460">S777/T777-1</f>
        <v>0.16283734226088908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3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28250</v>
      </c>
      <c r="M778" s="43">
        <f t="shared" ref="M778:M779" si="1467">K778-L778</f>
        <v>1546.4199999999983</v>
      </c>
      <c r="N778" s="38">
        <f t="shared" ref="N778" si="1468">K778/L778-1</f>
        <v>5.4740530973451218E-2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78450.739999999991</v>
      </c>
      <c r="U778" s="3">
        <f t="shared" ref="U778:U779" si="1472">E778+M778</f>
        <v>13143.21</v>
      </c>
      <c r="V778" s="38">
        <f t="shared" ref="V778" si="1473">S778/T778-1</f>
        <v>0.16753455735407985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3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28400</v>
      </c>
      <c r="M779" s="43">
        <f t="shared" si="1467"/>
        <v>1611.5800000000017</v>
      </c>
      <c r="N779" s="38">
        <f>(K779-400)/L779-1</f>
        <v>4.2661267605633935E-2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78850.739999999991</v>
      </c>
      <c r="U779" s="3">
        <f t="shared" si="1472"/>
        <v>13343.720000000001</v>
      </c>
      <c r="V779" s="82">
        <f>(S779-400)/(T779-400)-1</f>
        <v>0.17009042871998403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3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28400</v>
      </c>
      <c r="M780" s="43">
        <f t="shared" ref="M780:M781" si="1480">K780-L780</f>
        <v>1611.5800000000017</v>
      </c>
      <c r="N780" s="38">
        <f t="shared" ref="N780:N781" si="1481">K780/L780-1</f>
        <v>5.6745774647887437E-2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78850.739999999991</v>
      </c>
      <c r="U780" s="3">
        <f t="shared" ref="U780:U781" si="1485">E780+M780</f>
        <v>13343.720000000001</v>
      </c>
      <c r="V780" s="38">
        <f t="shared" ref="V780:V781" si="1486">S780/T780-1</f>
        <v>0.16922758112352532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3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28400</v>
      </c>
      <c r="M781" s="43">
        <f t="shared" si="1480"/>
        <v>1611.5800000000017</v>
      </c>
      <c r="N781" s="38">
        <f t="shared" si="1481"/>
        <v>5.6745774647887437E-2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78850.739999999991</v>
      </c>
      <c r="U781" s="3">
        <f t="shared" si="1485"/>
        <v>13343.720000000001</v>
      </c>
      <c r="V781" s="38">
        <f t="shared" si="1486"/>
        <v>0.16922758112352532</v>
      </c>
      <c r="W781" s="3">
        <f t="shared" si="1487"/>
        <v>0</v>
      </c>
      <c r="X781" s="38">
        <f t="shared" si="1488"/>
        <v>0</v>
      </c>
    </row>
    <row r="782" spans="1:24" x14ac:dyDescent="0.3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28400</v>
      </c>
      <c r="M782" s="43">
        <f t="shared" ref="M782" si="1493">K782-L782</f>
        <v>1497.5800000000017</v>
      </c>
      <c r="N782" s="38">
        <f t="shared" ref="N782" si="1494">K782/L782-1</f>
        <v>5.2731690140845222E-2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78850.739999999991</v>
      </c>
      <c r="U782" s="3">
        <f t="shared" ref="U782" si="1498">E782+M782</f>
        <v>12993.500000000007</v>
      </c>
      <c r="V782" s="38">
        <f t="shared" ref="V782" si="1499">S782/T782-1</f>
        <v>0.16478602483629223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3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28400</v>
      </c>
      <c r="M783" s="43">
        <f t="shared" ref="M783" si="1506">K783-L783</f>
        <v>1598.1100000000006</v>
      </c>
      <c r="N783" s="38">
        <f t="shared" ref="N783" si="1507">K783/L783-1</f>
        <v>5.6271478873239467E-2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78850.739999999991</v>
      </c>
      <c r="U783" s="3">
        <f t="shared" ref="U783" si="1511">E783+M783</f>
        <v>13302.330000000002</v>
      </c>
      <c r="V783" s="38">
        <f t="shared" ref="V783" si="1512">S783/T783-1</f>
        <v>0.16870266531423828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3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28400</v>
      </c>
      <c r="M784" s="43">
        <f t="shared" ref="M784" si="1519">K784-L784</f>
        <v>1658.4799999999996</v>
      </c>
      <c r="N784" s="38">
        <f t="shared" ref="N784" si="1520">K784/L784-1</f>
        <v>5.8397183098591432E-2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78850.739999999991</v>
      </c>
      <c r="U784" s="3">
        <f t="shared" ref="U784" si="1524">E784+M784</f>
        <v>13487.790000000005</v>
      </c>
      <c r="V784" s="38">
        <f t="shared" ref="V784" si="1525">S784/T784-1</f>
        <v>0.1710547041156496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3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28400</v>
      </c>
      <c r="M785" s="43">
        <f t="shared" ref="M785:M786" si="1532">K785-L785</f>
        <v>1677.3400000000001</v>
      </c>
      <c r="N785" s="38">
        <f t="shared" ref="N785" si="1533">K785/L785-1</f>
        <v>5.9061267605633905E-2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78850.739999999991</v>
      </c>
      <c r="U785" s="3">
        <f t="shared" ref="U785:U786" si="1537">E785+M785</f>
        <v>13545.740000000002</v>
      </c>
      <c r="V785" s="38">
        <f t="shared" ref="V785" si="1538">S785/T785-1</f>
        <v>0.17178963697740834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3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28550</v>
      </c>
      <c r="M786" s="43">
        <f t="shared" si="1532"/>
        <v>1781.0600000000013</v>
      </c>
      <c r="N786" s="38">
        <f>(K786-400)/L786-1</f>
        <v>4.8373380035026337E-2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79000.739999999991</v>
      </c>
      <c r="U786" s="3">
        <f t="shared" si="1537"/>
        <v>13863.34</v>
      </c>
      <c r="V786" s="51">
        <f>(S786-150)/(T786-150)-1</f>
        <v>0.17581750025427811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3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28550</v>
      </c>
      <c r="M787" s="43">
        <f t="shared" ref="M787:M788" si="1545">K787-L787</f>
        <v>1781.0600000000013</v>
      </c>
      <c r="N787" s="38">
        <f t="shared" ref="N787:N788" si="1546">K787/L787-1</f>
        <v>6.2383887915937075E-2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79000.739999999991</v>
      </c>
      <c r="U787" s="3">
        <f t="shared" ref="U787:U788" si="1550">E787+M787</f>
        <v>13863.34</v>
      </c>
      <c r="V787" s="38">
        <f t="shared" ref="V787:V788" si="1551">S787/T787-1</f>
        <v>0.1754836726845852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3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28550</v>
      </c>
      <c r="M788" s="43">
        <f t="shared" si="1545"/>
        <v>1781.0600000000013</v>
      </c>
      <c r="N788" s="38">
        <f t="shared" si="1546"/>
        <v>6.2383887915937075E-2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79000.739999999991</v>
      </c>
      <c r="U788" s="3">
        <f t="shared" si="1550"/>
        <v>13863.34</v>
      </c>
      <c r="V788" s="38">
        <f t="shared" si="1551"/>
        <v>0.1754836726845852</v>
      </c>
      <c r="W788" s="3">
        <f t="shared" si="1552"/>
        <v>0</v>
      </c>
      <c r="X788" s="38">
        <f t="shared" si="1553"/>
        <v>0</v>
      </c>
    </row>
    <row r="789" spans="1:24" x14ac:dyDescent="0.3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28550</v>
      </c>
      <c r="M789" s="43">
        <f t="shared" ref="M789" si="1558">K789-L789</f>
        <v>1648.3300000000017</v>
      </c>
      <c r="N789" s="38">
        <f t="shared" ref="N789" si="1559">K789/L789-1</f>
        <v>5.7734851138353749E-2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79000.739999999991</v>
      </c>
      <c r="U789" s="3">
        <f t="shared" ref="U789" si="1563">E789+M789</f>
        <v>13456.980000000003</v>
      </c>
      <c r="V789" s="38">
        <f t="shared" ref="V789" si="1564">S789/T789-1</f>
        <v>0.17033992339818593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3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28550</v>
      </c>
      <c r="M790" s="43">
        <f t="shared" ref="M790:M791" si="1571">K790-L790</f>
        <v>1784.5800000000017</v>
      </c>
      <c r="N790" s="38">
        <f t="shared" ref="N790" si="1572">K790/L790-1</f>
        <v>6.2507180385289018E-2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79000.739999999991</v>
      </c>
      <c r="U790" s="3">
        <f t="shared" ref="U790:U791" si="1576">E790+M790</f>
        <v>13874.120000000003</v>
      </c>
      <c r="V790" s="38">
        <f t="shared" ref="V790" si="1577">S790/T790-1</f>
        <v>0.17562012710260699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3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28700</v>
      </c>
      <c r="M791" s="43">
        <f t="shared" si="1571"/>
        <v>1865.7299999999996</v>
      </c>
      <c r="N791" s="38">
        <f>(K791-400)/L791-1</f>
        <v>5.107073170731713E-2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79400.739999999991</v>
      </c>
      <c r="U791" s="3">
        <f t="shared" si="1576"/>
        <v>14122.579999999998</v>
      </c>
      <c r="V791" s="82">
        <f>(S791-400)/(T791-400)-1</f>
        <v>0.17876516093393557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3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28700</v>
      </c>
      <c r="M792" s="43">
        <f t="shared" ref="M792" si="1584">K792-L792</f>
        <v>1934.1500000000015</v>
      </c>
      <c r="N792" s="38">
        <f t="shared" ref="N792" si="1585">K792/L792-1</f>
        <v>6.7391986062717901E-2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79400.739999999991</v>
      </c>
      <c r="U792" s="3">
        <f t="shared" ref="U792" si="1589">E792+M792</f>
        <v>14331.920000000006</v>
      </c>
      <c r="V792" s="38">
        <f t="shared" ref="V792" si="1590">S792/T792-1</f>
        <v>0.18050108852889801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3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28700</v>
      </c>
      <c r="M793" s="43">
        <f t="shared" ref="M793" si="1597">K793-L793</f>
        <v>1866.0099999999984</v>
      </c>
      <c r="N793" s="38">
        <f t="shared" ref="N793" si="1598">K793/L793-1</f>
        <v>6.5017770034843103E-2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79400.739999999991</v>
      </c>
      <c r="U793" s="3">
        <f t="shared" ref="U793" si="1602">E793+M793</f>
        <v>14123.420000000002</v>
      </c>
      <c r="V793" s="38">
        <f t="shared" ref="V793" si="1603">S793/T793-1</f>
        <v>0.17787516841782591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3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28700</v>
      </c>
      <c r="M794" s="43">
        <f t="shared" ref="M794" si="1610">K794-L794</f>
        <v>1681.5600000000013</v>
      </c>
      <c r="N794" s="38">
        <f t="shared" ref="N794" si="1611">K794/L794-1</f>
        <v>5.8590940766550581E-2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79400.739999999991</v>
      </c>
      <c r="U794" s="3">
        <f t="shared" ref="U794" si="1615">E794+M794</f>
        <v>13559.050000000007</v>
      </c>
      <c r="V794" s="38">
        <f t="shared" ref="V794" si="1616">S794/T794-1</f>
        <v>0.17076730015362607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3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28700</v>
      </c>
      <c r="M795" s="43">
        <f t="shared" ref="M795:M796" si="1623">K795-L795</f>
        <v>1736.8400000000001</v>
      </c>
      <c r="N795" s="38">
        <f t="shared" ref="N795" si="1624">K795/L795-1</f>
        <v>6.0517073170731628E-2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79400.739999999991</v>
      </c>
      <c r="U795" s="3">
        <f t="shared" ref="U795:U796" si="1628">E795+M795</f>
        <v>13728.2</v>
      </c>
      <c r="V795" s="38">
        <f t="shared" ref="V795" si="1629">S795/T795-1</f>
        <v>0.17289763294397531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3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28850</v>
      </c>
      <c r="M796" s="43">
        <f t="shared" si="1623"/>
        <v>1728.3499999999985</v>
      </c>
      <c r="N796" s="38">
        <f>(K796-400)/L796-1</f>
        <v>4.6043327556325675E-2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79550.739999999991</v>
      </c>
      <c r="U796" s="3">
        <f t="shared" si="1628"/>
        <v>13702.230000000003</v>
      </c>
      <c r="V796" s="51">
        <f>(S796-150)/(T796-150)-1</f>
        <v>0.17257055790663922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3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28850</v>
      </c>
      <c r="M797" s="43">
        <f t="shared" ref="M797" si="1640">K797-L797</f>
        <v>1631.5499999999993</v>
      </c>
      <c r="N797" s="38">
        <f t="shared" ref="N797" si="1641">K797/L797-1</f>
        <v>5.6552859618717477E-2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79550.739999999991</v>
      </c>
      <c r="U797" s="3">
        <f t="shared" ref="U797" si="1645">E797+M797</f>
        <v>13407.02</v>
      </c>
      <c r="V797" s="38">
        <f t="shared" ref="V797" si="1646">S797/T797-1</f>
        <v>0.16853419591068541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3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28850</v>
      </c>
      <c r="M798" s="43">
        <f t="shared" ref="M798" si="1653">K798-L798</f>
        <v>1580.119999999999</v>
      </c>
      <c r="N798" s="38">
        <f t="shared" ref="N798" si="1654">K798/L798-1</f>
        <v>5.4770190641247884E-2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79550.739999999991</v>
      </c>
      <c r="U798" s="3">
        <f t="shared" ref="U798" si="1658">E798+M798</f>
        <v>13250.180000000004</v>
      </c>
      <c r="V798" s="38">
        <f t="shared" ref="V798" si="1659">S798/T798-1</f>
        <v>0.16656262405604294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3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28850</v>
      </c>
      <c r="M799" s="43">
        <f t="shared" ref="M799" si="1666">K799-L799</f>
        <v>1731.6500000000015</v>
      </c>
      <c r="N799" s="38">
        <f t="shared" ref="N799" si="1667">K799/L799-1</f>
        <v>6.0022530329289392E-2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79550.739999999991</v>
      </c>
      <c r="U799" s="3">
        <f t="shared" ref="U799" si="1671">E799+M799</f>
        <v>13712.300000000003</v>
      </c>
      <c r="V799" s="38">
        <f t="shared" ref="V799" si="1672">S799/T799-1</f>
        <v>0.17237174663617227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35">
      <c r="A800" s="37">
        <v>44971</v>
      </c>
      <c r="J800" s="37">
        <v>44971</v>
      </c>
      <c r="R800" s="37">
        <v>44971</v>
      </c>
    </row>
    <row r="801" spans="1:18" x14ac:dyDescent="0.35">
      <c r="A801" s="37">
        <v>44972</v>
      </c>
      <c r="J801" s="37">
        <v>44972</v>
      </c>
      <c r="R801" s="37">
        <v>44972</v>
      </c>
    </row>
    <row r="802" spans="1:18" x14ac:dyDescent="0.35">
      <c r="A802" s="37">
        <v>44973</v>
      </c>
      <c r="J802" s="37">
        <v>44973</v>
      </c>
      <c r="R802" s="37">
        <v>44973</v>
      </c>
    </row>
    <row r="803" spans="1:18" x14ac:dyDescent="0.35">
      <c r="A803" s="37">
        <v>44974</v>
      </c>
      <c r="J803" s="37">
        <v>44974</v>
      </c>
      <c r="R803" s="37">
        <v>44974</v>
      </c>
    </row>
    <row r="804" spans="1:18" x14ac:dyDescent="0.35">
      <c r="A804" s="37">
        <v>44977</v>
      </c>
      <c r="J804" s="37">
        <v>44977</v>
      </c>
      <c r="R804" s="37">
        <v>44977</v>
      </c>
    </row>
    <row r="805" spans="1:18" x14ac:dyDescent="0.35">
      <c r="A805" s="37">
        <v>44978</v>
      </c>
      <c r="J805" s="37">
        <v>44978</v>
      </c>
      <c r="R805" s="37">
        <v>44978</v>
      </c>
    </row>
    <row r="806" spans="1:18" x14ac:dyDescent="0.35">
      <c r="A806" s="37">
        <v>44979</v>
      </c>
      <c r="J806" s="37">
        <v>44979</v>
      </c>
      <c r="R806" s="37">
        <v>44979</v>
      </c>
    </row>
    <row r="807" spans="1:18" x14ac:dyDescent="0.35">
      <c r="A807" s="37">
        <v>44980</v>
      </c>
      <c r="J807" s="37">
        <v>44980</v>
      </c>
      <c r="R807" s="37">
        <v>44980</v>
      </c>
    </row>
    <row r="808" spans="1:18" x14ac:dyDescent="0.35">
      <c r="A808" s="37">
        <v>44981</v>
      </c>
      <c r="J808" s="37">
        <v>44981</v>
      </c>
      <c r="R808" s="37">
        <v>44981</v>
      </c>
    </row>
    <row r="809" spans="1:18" x14ac:dyDescent="0.35">
      <c r="A809" s="37">
        <v>44984</v>
      </c>
      <c r="J809" s="37">
        <v>44984</v>
      </c>
      <c r="R809" s="37">
        <v>44984</v>
      </c>
    </row>
    <row r="810" spans="1:18" x14ac:dyDescent="0.35">
      <c r="A810" s="37">
        <v>44985</v>
      </c>
      <c r="J810" s="37">
        <v>44985</v>
      </c>
      <c r="R810" s="37">
        <v>44985</v>
      </c>
    </row>
    <row r="811" spans="1:18" x14ac:dyDescent="0.35">
      <c r="A811" s="37">
        <v>44986</v>
      </c>
      <c r="J811" s="37">
        <v>44986</v>
      </c>
      <c r="R811" s="37">
        <v>44986</v>
      </c>
    </row>
    <row r="812" spans="1:18" x14ac:dyDescent="0.35">
      <c r="A812" s="37">
        <v>44987</v>
      </c>
      <c r="J812" s="37">
        <v>44987</v>
      </c>
      <c r="R812" s="37">
        <v>44987</v>
      </c>
    </row>
    <row r="813" spans="1:18" x14ac:dyDescent="0.35">
      <c r="A813" s="37">
        <v>44988</v>
      </c>
      <c r="J813" s="37">
        <v>44988</v>
      </c>
      <c r="R813" s="37">
        <v>44988</v>
      </c>
    </row>
    <row r="814" spans="1:18" x14ac:dyDescent="0.35">
      <c r="A814" s="37">
        <v>44991</v>
      </c>
      <c r="J814" s="37">
        <v>44991</v>
      </c>
      <c r="R814" s="37">
        <v>44991</v>
      </c>
    </row>
    <row r="815" spans="1:18" x14ac:dyDescent="0.35">
      <c r="A815" s="37">
        <v>44992</v>
      </c>
      <c r="J815" s="37">
        <v>44992</v>
      </c>
      <c r="R815" s="37">
        <v>44992</v>
      </c>
    </row>
    <row r="816" spans="1:18" x14ac:dyDescent="0.35">
      <c r="A816" s="37">
        <v>44993</v>
      </c>
      <c r="J816" s="37">
        <v>44993</v>
      </c>
      <c r="R816" s="37">
        <v>44993</v>
      </c>
    </row>
    <row r="817" spans="1:18" x14ac:dyDescent="0.35">
      <c r="A817" s="37">
        <v>44994</v>
      </c>
      <c r="J817" s="37">
        <v>44994</v>
      </c>
      <c r="R817" s="37">
        <v>44994</v>
      </c>
    </row>
    <row r="818" spans="1:18" x14ac:dyDescent="0.35">
      <c r="A818" s="37">
        <v>44995</v>
      </c>
      <c r="J818" s="37">
        <v>44995</v>
      </c>
      <c r="R818" s="37">
        <v>44995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D33" sqref="D33"/>
    </sheetView>
  </sheetViews>
  <sheetFormatPr defaultColWidth="9" defaultRowHeight="14.5" x14ac:dyDescent="0.35"/>
  <cols>
    <col min="1" max="1" width="7" style="8" bestFit="1" customWidth="1"/>
    <col min="2" max="2" width="9" style="3"/>
    <col min="3" max="3" width="19.6328125" style="3" bestFit="1" customWidth="1"/>
    <col min="4" max="4" width="11.81640625" style="3" bestFit="1" customWidth="1"/>
    <col min="5" max="6" width="9.81640625" style="3" bestFit="1" customWidth="1"/>
    <col min="7" max="16384" width="9" style="3"/>
  </cols>
  <sheetData>
    <row r="1" spans="1:6" ht="15" thickBot="1" x14ac:dyDescent="0.4">
      <c r="A1" s="7" t="s">
        <v>27</v>
      </c>
      <c r="C1" s="6" t="s">
        <v>23</v>
      </c>
      <c r="D1" s="4">
        <v>820</v>
      </c>
    </row>
    <row r="2" spans="1:6" x14ac:dyDescent="0.35">
      <c r="A2" s="8">
        <v>4.21</v>
      </c>
      <c r="C2" s="6" t="s">
        <v>24</v>
      </c>
      <c r="D2" s="4">
        <v>0</v>
      </c>
    </row>
    <row r="3" spans="1:6" x14ac:dyDescent="0.35">
      <c r="A3" s="8">
        <v>43.39</v>
      </c>
      <c r="C3" s="6" t="s">
        <v>25</v>
      </c>
      <c r="D3" s="4">
        <v>0</v>
      </c>
    </row>
    <row r="4" spans="1:6" x14ac:dyDescent="0.35">
      <c r="A4" s="8">
        <v>128.94999999999999</v>
      </c>
      <c r="C4" s="6" t="s">
        <v>26</v>
      </c>
      <c r="D4" s="4">
        <v>67.2</v>
      </c>
    </row>
    <row r="5" spans="1:6" x14ac:dyDescent="0.35">
      <c r="C5" s="6" t="s">
        <v>28</v>
      </c>
      <c r="D5" s="4">
        <f>SUM(A:A)-D4</f>
        <v>109.34999999999998</v>
      </c>
      <c r="E5" s="6" t="s">
        <v>30</v>
      </c>
      <c r="F5" s="28">
        <f ca="1">D5/D8</f>
        <v>8.4115384615384592</v>
      </c>
    </row>
    <row r="6" spans="1:6" x14ac:dyDescent="0.35">
      <c r="C6" s="6" t="s">
        <v>29</v>
      </c>
      <c r="D6" s="4">
        <f>SUM(D1:D5)-D2</f>
        <v>996.55000000000007</v>
      </c>
      <c r="E6" s="6" t="s">
        <v>30</v>
      </c>
      <c r="F6" s="4">
        <f ca="1">D6/D8</f>
        <v>76.657692307692315</v>
      </c>
    </row>
    <row r="8" spans="1:6" x14ac:dyDescent="0.35">
      <c r="C8" s="6" t="s">
        <v>31</v>
      </c>
      <c r="D8" s="5">
        <f ca="1">DAY(TODAY())</f>
        <v>13</v>
      </c>
      <c r="F8" s="52"/>
    </row>
    <row r="9" spans="1:6" x14ac:dyDescent="0.35">
      <c r="F9" s="52"/>
    </row>
    <row r="10" spans="1:6" x14ac:dyDescent="0.35">
      <c r="C10" s="6" t="s">
        <v>32</v>
      </c>
      <c r="D10" s="72">
        <f>1921.72*26/12</f>
        <v>4163.7266666666665</v>
      </c>
      <c r="F10" s="52"/>
    </row>
    <row r="11" spans="1:6" x14ac:dyDescent="0.35">
      <c r="C11" s="6" t="s">
        <v>33</v>
      </c>
      <c r="D11" s="73">
        <f>D10-D6</f>
        <v>3167.1766666666663</v>
      </c>
    </row>
    <row r="12" spans="1:6" x14ac:dyDescent="0.35">
      <c r="C12" s="6" t="s">
        <v>34</v>
      </c>
      <c r="D12" s="73">
        <f>D11*12</f>
        <v>38006.119999999995</v>
      </c>
    </row>
    <row r="13" spans="1:6" x14ac:dyDescent="0.35">
      <c r="F13" s="52"/>
    </row>
    <row r="14" spans="1:6" x14ac:dyDescent="0.35">
      <c r="D14" s="9"/>
    </row>
    <row r="16" spans="1:6" x14ac:dyDescent="0.35">
      <c r="D16" s="37"/>
      <c r="E16" s="52"/>
    </row>
    <row r="19" spans="6:6" x14ac:dyDescent="0.35">
      <c r="F19" s="65"/>
    </row>
    <row r="20" spans="6:6" x14ac:dyDescent="0.35">
      <c r="F20" s="65"/>
    </row>
    <row r="21" spans="6:6" x14ac:dyDescent="0.35">
      <c r="F21" s="65"/>
    </row>
    <row r="22" spans="6:6" x14ac:dyDescent="0.35">
      <c r="F22" s="65"/>
    </row>
    <row r="23" spans="6:6" x14ac:dyDescent="0.3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5" x14ac:dyDescent="0.35"/>
  <cols>
    <col min="1" max="1" width="14.90625" customWidth="1"/>
    <col min="2" max="3" width="10.1796875" bestFit="1" customWidth="1"/>
    <col min="4" max="4" width="9.6328125" bestFit="1" customWidth="1"/>
  </cols>
  <sheetData>
    <row r="1" spans="1:4" x14ac:dyDescent="0.35">
      <c r="A1" t="s">
        <v>74</v>
      </c>
      <c r="B1" t="s">
        <v>75</v>
      </c>
      <c r="C1" t="s">
        <v>76</v>
      </c>
      <c r="D1" t="s">
        <v>77</v>
      </c>
    </row>
    <row r="2" spans="1:4" x14ac:dyDescent="0.35">
      <c r="A2" s="92">
        <v>44791</v>
      </c>
      <c r="B2" s="92">
        <v>44799</v>
      </c>
      <c r="C2">
        <v>221.77</v>
      </c>
      <c r="D2">
        <v>20.11</v>
      </c>
    </row>
    <row r="3" spans="1:4" x14ac:dyDescent="0.35">
      <c r="A3" s="92">
        <v>44805</v>
      </c>
      <c r="B3" s="92">
        <v>44813</v>
      </c>
      <c r="C3">
        <v>221.77</v>
      </c>
      <c r="D3">
        <v>25.86</v>
      </c>
    </row>
    <row r="4" spans="1:4" x14ac:dyDescent="0.35">
      <c r="A4" s="92">
        <v>44819</v>
      </c>
      <c r="B4" s="92">
        <v>44827</v>
      </c>
      <c r="C4">
        <v>221.77</v>
      </c>
      <c r="D4">
        <v>31.61</v>
      </c>
    </row>
    <row r="5" spans="1:4" x14ac:dyDescent="0.35">
      <c r="A5" s="92">
        <v>44833</v>
      </c>
      <c r="B5" s="92">
        <v>44841</v>
      </c>
      <c r="C5">
        <v>221.77</v>
      </c>
      <c r="D5">
        <v>37.36</v>
      </c>
    </row>
    <row r="6" spans="1:4" x14ac:dyDescent="0.35">
      <c r="A6" s="92">
        <v>44847</v>
      </c>
      <c r="B6" s="92">
        <v>44855</v>
      </c>
      <c r="C6">
        <v>221.77</v>
      </c>
      <c r="D6">
        <v>43.11</v>
      </c>
    </row>
    <row r="7" spans="1:4" x14ac:dyDescent="0.35">
      <c r="A7" s="92">
        <v>44861</v>
      </c>
      <c r="B7" s="92">
        <v>44869</v>
      </c>
      <c r="C7">
        <v>221.77</v>
      </c>
      <c r="D7">
        <v>48.86</v>
      </c>
    </row>
    <row r="8" spans="1:4" x14ac:dyDescent="0.35">
      <c r="A8" s="92">
        <v>44875</v>
      </c>
      <c r="B8" s="92">
        <v>44883</v>
      </c>
      <c r="C8">
        <v>221.77</v>
      </c>
      <c r="D8">
        <v>54.61</v>
      </c>
    </row>
    <row r="9" spans="1:4" x14ac:dyDescent="0.35">
      <c r="A9" s="92">
        <v>44889</v>
      </c>
      <c r="B9" s="92">
        <v>44897</v>
      </c>
      <c r="C9">
        <v>221.77</v>
      </c>
      <c r="D9">
        <v>60.36</v>
      </c>
    </row>
    <row r="10" spans="1:4" x14ac:dyDescent="0.35">
      <c r="A10" s="92">
        <v>44903</v>
      </c>
      <c r="B10" s="92">
        <v>44911</v>
      </c>
      <c r="C10">
        <v>221.77</v>
      </c>
      <c r="D10">
        <v>66.11</v>
      </c>
    </row>
    <row r="11" spans="1:4" x14ac:dyDescent="0.35">
      <c r="A11" s="92">
        <v>44917</v>
      </c>
      <c r="B11" s="92">
        <v>44925</v>
      </c>
      <c r="C11">
        <v>221.77</v>
      </c>
      <c r="D11">
        <v>71.86</v>
      </c>
    </row>
    <row r="12" spans="1:4" x14ac:dyDescent="0.35">
      <c r="A12" s="92">
        <v>44931</v>
      </c>
      <c r="B12" s="92">
        <v>44939</v>
      </c>
      <c r="C12">
        <v>221.77</v>
      </c>
      <c r="D12">
        <v>77.61</v>
      </c>
    </row>
    <row r="13" spans="1:4" x14ac:dyDescent="0.35">
      <c r="C13">
        <f>C12/7.5</f>
        <v>29.569333333333336</v>
      </c>
      <c r="D13">
        <f>D12/7.5</f>
        <v>10.348000000000001</v>
      </c>
    </row>
    <row r="14" spans="1:4" x14ac:dyDescent="0.35">
      <c r="C14">
        <v>29</v>
      </c>
      <c r="D14">
        <v>7</v>
      </c>
    </row>
    <row r="21" spans="1:3" x14ac:dyDescent="0.35">
      <c r="A21" t="s">
        <v>78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Stock Performance</vt:lpstr>
      <vt:lpstr>Fund Performance</vt:lpstr>
      <vt:lpstr>Monthly Expenditure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2023-02-14T06:29:59Z</dcterms:modified>
</cp:coreProperties>
</file>