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/Desktop/Gazeua/arbitrage-bot/collector/rev_ledger_excel/"/>
    </mc:Choice>
  </mc:AlternateContent>
  <xr:revisionPtr revIDLastSave="0" documentId="8_{E3A30367-1941-3940-AE98-B1A88403DC3C}" xr6:coauthVersionLast="37" xr6:coauthVersionMax="37" xr10:uidLastSave="{00000000-0000-0000-0000-000000000000}"/>
  <bookViews>
    <workbookView xWindow="900" yWindow="1500" windowWidth="27980" windowHeight="17560" xr2:uid="{00000000-000D-0000-FFFF-FFFF00000000}"/>
  </bookViews>
  <sheets>
    <sheet name="ledger" sheetId="1" r:id="rId1"/>
  </sheets>
  <calcPr calcId="179021"/>
</workbook>
</file>

<file path=xl/calcChain.xml><?xml version="1.0" encoding="utf-8"?>
<calcChain xmlns="http://schemas.openxmlformats.org/spreadsheetml/2006/main">
  <c r="J13" i="1" l="1"/>
  <c r="J14" i="1"/>
  <c r="J15" i="1"/>
  <c r="J16" i="1"/>
  <c r="L16" i="1" s="1"/>
  <c r="J17" i="1"/>
  <c r="J18" i="1"/>
  <c r="J19" i="1"/>
  <c r="J20" i="1"/>
  <c r="L20" i="1" s="1"/>
  <c r="J21" i="1"/>
  <c r="J22" i="1"/>
  <c r="J23" i="1"/>
  <c r="J24" i="1"/>
  <c r="J25" i="1"/>
  <c r="L25" i="1" s="1"/>
  <c r="J11" i="1"/>
  <c r="C5" i="1" s="1"/>
  <c r="K11" i="1"/>
  <c r="C6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2" i="1"/>
  <c r="L13" i="1"/>
  <c r="L14" i="1"/>
  <c r="L15" i="1"/>
  <c r="L17" i="1"/>
  <c r="L18" i="1"/>
  <c r="L19" i="1"/>
  <c r="L21" i="1"/>
  <c r="L22" i="1"/>
  <c r="L23" i="1"/>
  <c r="L24" i="1"/>
  <c r="M12" i="1"/>
  <c r="M13" i="1"/>
  <c r="M15" i="1"/>
  <c r="M17" i="1"/>
  <c r="M19" i="1"/>
  <c r="M21" i="1"/>
  <c r="M23" i="1"/>
  <c r="M24" i="1"/>
  <c r="M11" i="1"/>
  <c r="J12" i="1"/>
  <c r="L12" i="1" s="1"/>
  <c r="L11" i="1"/>
  <c r="M14" i="1" l="1"/>
  <c r="M18" i="1"/>
  <c r="M25" i="1"/>
  <c r="C7" i="1" s="1"/>
  <c r="M16" i="1"/>
  <c r="M20" i="1"/>
  <c r="M22" i="1"/>
  <c r="R10" i="1"/>
  <c r="P10" i="1"/>
  <c r="I10" i="1"/>
  <c r="G10" i="1"/>
  <c r="E10" i="1"/>
  <c r="F9" i="1"/>
  <c r="D9" i="1"/>
</calcChain>
</file>

<file path=xl/sharedStrings.xml><?xml version="1.0" encoding="utf-8"?>
<sst xmlns="http://schemas.openxmlformats.org/spreadsheetml/2006/main" count="55" uniqueCount="37">
  <si>
    <t>coin_name</t>
  </si>
  <si>
    <t>mm1_name</t>
  </si>
  <si>
    <t>mm2_name</t>
  </si>
  <si>
    <t>combination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</si>
  <si>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</si>
  <si>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</si>
  <si>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</si>
  <si>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</si>
  <si>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</si>
  <si>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</si>
  <si>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</si>
  <si>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</si>
  <si>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</si>
  <si>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</si>
  <si>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</si>
  <si>
    <t>Total KRW earned</t>
  </si>
  <si>
    <t>Total COIN loss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</si>
  <si>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</si>
  <si>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</si>
  <si>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</si>
  <si>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</si>
  <si>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</si>
  <si>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</si>
  <si>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</si>
  <si>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</si>
  <si>
    <t>2018.09.17 18:27:33</t>
  </si>
  <si>
    <t>2018.09.18 09:29:49</t>
  </si>
  <si>
    <t>2018.09.18 16:42:31</t>
  </si>
  <si>
    <t>2018.09.18 22:44:00</t>
  </si>
  <si>
    <t>2018.09.18 23:44:08</t>
  </si>
  <si>
    <t>2018.09.19 09:23:42</t>
  </si>
  <si>
    <t>2018.09.19 10:52:06</t>
  </si>
  <si>
    <t>2018.09.19 12:08:24</t>
  </si>
  <si>
    <t>2018.09.19 15:09:25</t>
  </si>
  <si>
    <t>xrp</t>
  </si>
  <si>
    <t>bithumb</t>
  </si>
  <si>
    <t>okcoin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</si>
</sst>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2" fillId="0" borderId="0" xfId="1" applyNumberForma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2" fillId="0" borderId="1" xfId="1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5"/>
  <sheetViews>
    <sheetView tabSelected="1" workbookViewId="0">
      <selection activeCell="M2" sqref="M2"/>
    </sheetView>
  </sheetViews>
  <sheetFormatPr baseColWidth="10" defaultRowHeight="16"/>
  <cols>
    <col min="1" max="1" width="10.83203125" style="11" customWidth="1"/>
    <col min="2" max="2" width="19.5" style="11" customWidth="1"/>
    <col min="3" max="3" width="14" style="11" customWidth="1"/>
    <col min="4" max="4" width="15.33203125" style="11" customWidth="1"/>
    <col min="5" max="5" width="13.1640625" style="11" customWidth="1"/>
    <col min="6" max="6" width="13" style="11" customWidth="1"/>
    <col min="7" max="7" width="13.83203125" style="11" customWidth="1"/>
    <col min="8" max="8" width="13.1640625" style="11" customWidth="1"/>
    <col min="9" max="9" width="13" style="11" customWidth="1"/>
    <col min="10" max="10" width="11.5" style="20" bestFit="1" customWidth="1"/>
    <col min="11" max="11" width="11.5" style="21" customWidth="1"/>
    <col min="12" max="12" width="13" style="22" customWidth="1"/>
    <col min="13" max="13" width="13" style="23" customWidth="1"/>
    <col min="14" max="14" width="16.33203125" style="11" bestFit="1" customWidth="1"/>
    <col min="15" max="26" width="10.83203125" style="11" customWidth="1"/>
    <col min="27" max="16384" width="10.83203125" style="11"/>
  </cols>
  <sheetData>
    <row r="1" spans="2:18">
      <c r="D1" s="1"/>
    </row>
    <row r="2" spans="2:18">
      <c r="B2" s="1"/>
      <c r="C2" s="5" t="s">
        <v>0</v>
      </c>
      <c r="D2" s="5" t="s">
        <v>1</v>
      </c>
      <c r="E2" s="5" t="s">
        <v>2</v>
      </c>
      <c r="O2" s="13"/>
    </row>
    <row r="3" spans="2:18">
      <c r="B3" s="5" t="s">
        <v>3</v>
      </c>
      <c r="C3" s="2" t="s">
        <v>34</v>
      </c>
      <c r="D3" s="2" t="s">
        <v>35</v>
      </c>
      <c r="E3" s="2" t="s">
        <v>36</v>
      </c>
      <c r="O3" s="13"/>
    </row>
    <row r="4" spans="2:18" s="12" customFormat="1">
      <c r="B4" s="5"/>
      <c r="C4" s="2"/>
      <c r="D4" s="6"/>
      <c r="E4" s="13"/>
      <c r="J4" s="20"/>
      <c r="K4" s="21"/>
      <c r="L4" s="22"/>
      <c r="M4" s="23"/>
      <c r="O4" s="13"/>
    </row>
    <row r="5" spans="2:18" s="12" customFormat="1">
      <c r="B5" s="14" t="s">
        <v>15</v>
      </c>
      <c r="C5" s="13">
        <f>SUM(J11:J25)</f>
        <v>6515.1790000000037</v>
      </c>
      <c r="D5" s="13"/>
      <c r="E5" s="13"/>
      <c r="J5" s="20"/>
      <c r="K5" s="21"/>
      <c r="L5" s="22"/>
      <c r="M5" s="23"/>
    </row>
    <row r="6" spans="2:18" s="12" customFormat="1">
      <c r="B6" s="14" t="s">
        <v>16</v>
      </c>
      <c r="C6" s="15">
        <f>SUM(K11:K25)</f>
        <v>-4.7799999999824649E-3</v>
      </c>
      <c r="D6" s="13"/>
      <c r="E6" s="13"/>
      <c r="J6" s="20"/>
      <c r="K6" s="21"/>
      <c r="L6" s="22"/>
      <c r="M6" s="23"/>
    </row>
    <row r="7" spans="2:18" s="12" customFormat="1">
      <c r="B7" s="14" t="s">
        <v>14</v>
      </c>
      <c r="C7" s="16">
        <f>M25</f>
        <v>2.2275694635636282E-2</v>
      </c>
      <c r="D7" s="13"/>
      <c r="E7" s="13"/>
      <c r="J7" s="20"/>
      <c r="K7" s="21"/>
      <c r="L7" s="22"/>
      <c r="M7" s="23"/>
    </row>
    <row r="8" spans="2:18">
      <c r="B8" s="6"/>
      <c r="C8" s="6"/>
      <c r="D8" s="1"/>
      <c r="E8" s="1"/>
      <c r="F8" s="1"/>
      <c r="G8" s="1"/>
      <c r="H8" s="1"/>
      <c r="I8" s="1"/>
      <c r="J8" s="24"/>
      <c r="K8" s="25"/>
      <c r="L8" s="26"/>
      <c r="M8" s="27"/>
      <c r="O8" s="1"/>
      <c r="P8" s="1"/>
      <c r="Q8" s="1"/>
      <c r="R8" s="1"/>
    </row>
    <row r="9" spans="2:18" ht="17" customHeight="1" thickBot="1">
      <c r="B9" s="3"/>
      <c r="C9" s="3"/>
      <c r="D9" s="28" t="str">
        <f>UPPER(D3)</f>
        <v>BITHUMB</v>
      </c>
      <c r="E9" s="29"/>
      <c r="F9" s="28" t="str">
        <f>UPPER(E3)</f>
        <v>OKCOIN</v>
      </c>
      <c r="G9" s="29"/>
      <c r="H9" s="28" t="s">
        <v>4</v>
      </c>
      <c r="I9" s="29"/>
      <c r="J9" s="28" t="s">
        <v>5</v>
      </c>
      <c r="K9" s="30"/>
      <c r="L9" s="31"/>
      <c r="M9" s="32"/>
      <c r="N9" s="7"/>
      <c r="O9" s="28" t="s">
        <v>6</v>
      </c>
      <c r="P9" s="29"/>
      <c r="Q9" s="28" t="s">
        <v>7</v>
      </c>
      <c r="R9" s="29"/>
    </row>
    <row r="10" spans="2:18" ht="17" customHeight="1" thickTop="1">
      <c r="B10" s="4" t="s">
        <v>8</v>
      </c>
      <c r="C10" s="4" t="s">
        <v>9</v>
      </c>
      <c r="D10" s="4" t="s">
        <v>10</v>
      </c>
      <c r="E10" s="4" t="str">
        <f>UPPER($C$3)</f>
        <v>XRP</v>
      </c>
      <c r="F10" s="4" t="s">
        <v>10</v>
      </c>
      <c r="G10" s="4" t="str">
        <f>UPPER($C$3)</f>
        <v>XRP</v>
      </c>
      <c r="H10" s="4" t="s">
        <v>10</v>
      </c>
      <c r="I10" s="4" t="str">
        <f>UPPER($C$3)</f>
        <v>XRP</v>
      </c>
      <c r="J10" s="4" t="s">
        <v>11</v>
      </c>
      <c r="K10" s="8" t="s">
        <v>12</v>
      </c>
      <c r="L10" s="9" t="s">
        <v>13</v>
      </c>
      <c r="M10" s="10" t="s">
        <v>14</v>
      </c>
      <c r="N10" s="7"/>
      <c r="O10" s="4" t="s">
        <v>10</v>
      </c>
      <c r="P10" s="4" t="str">
        <f>UPPER($C$3)</f>
        <v>XRP</v>
      </c>
      <c r="Q10" s="4" t="s">
        <v>10</v>
      </c>
      <c r="R10" s="4" t="str">
        <f>UPPER($C$3)</f>
        <v>XRP</v>
      </c>
    </row>
    <row r="11" spans="2:18">
      <c r="B11" t="s">
        <v>17</v>
      </c>
      <c r="C11" t="s">
        <v>18</v>
      </c>
      <c r="D11">
        <v>292479</v>
      </c>
      <c r="E11">
        <v>0</v>
      </c>
      <c r="F11">
        <v>0.27422999999999997</v>
      </c>
      <c r="G11">
        <v>930.65168000000006</v>
      </c>
      <c r="H11">
        <v>292479.27422999998</v>
      </c>
      <c r="I11">
        <v>930.65168000000006</v>
      </c>
      <c r="J11" s="17" t="str">
        <f>IF(C11="settlement", H11-H11, "")</f>
        <v/>
      </c>
      <c r="K11" s="18" t="str">
        <f>IF(C11="settlement", I11-I11,"")</f>
        <v/>
      </c>
      <c r="L11" s="19" t="str">
        <f>IF(C11="settlement", J11/H11, "")</f>
        <v/>
      </c>
      <c r="M11" s="33" t="str">
        <f>IF(C11="settlement", SUM($J$11:J11)/$H$11, "")</f>
        <v/>
      </c>
    </row>
    <row r="12" spans="2:18">
      <c r="B12" t="s">
        <v>19</v>
      </c>
      <c r="C12" t="s">
        <v>20</v>
      </c>
      <c r="D12">
        <v>14170</v>
      </c>
      <c r="E12">
        <v>929.99788999999998</v>
      </c>
      <c r="F12">
        <v>28074.519230000002</v>
      </c>
      <c r="G12">
        <v>0.65168000000000004</v>
      </c>
      <c r="H12">
        <v>294644.51922999998</v>
      </c>
      <c r="I12">
        <v>930.64957000000004</v>
      </c>
      <c r="J12" s="17">
        <f t="shared" ref="J12:J25" si="0">IF(C12="settlement", H12-H11, "")</f>
        <v>2165.2449999999953</v>
      </c>
      <c r="K12" s="18">
        <f>IF(C12="settlement", I12-I11,"")</f>
        <v>-2.1100000000160435E-3</v>
      </c>
      <c r="L12" s="19">
        <f t="shared" ref="L12:L25" si="1">IF(C12="settlement", J12/H11, "")</f>
        <v>7.4030715704569514E-3</v>
      </c>
      <c r="M12" s="33">
        <f>IF(C12="settlement", SUM($J$11:J12)/$H$11, "")</f>
        <v>7.4030715704569514E-3</v>
      </c>
    </row>
    <row r="13" spans="2:18">
      <c r="B13" t="s">
        <v>21</v>
      </c>
      <c r="C13" t="s">
        <v>18</v>
      </c>
      <c r="D13">
        <v>280183</v>
      </c>
      <c r="E13">
        <v>44.999898000000002</v>
      </c>
      <c r="F13">
        <v>13487.019226</v>
      </c>
      <c r="G13">
        <v>884.64956800000004</v>
      </c>
      <c r="H13">
        <v>293670.01922999998</v>
      </c>
      <c r="I13">
        <v>929.64946999999995</v>
      </c>
      <c r="J13" s="17" t="str">
        <f t="shared" si="0"/>
        <v/>
      </c>
      <c r="K13" s="18" t="str">
        <f t="shared" ref="K13:K25" si="2">IF(C13="settlement", I13-I12,"")</f>
        <v/>
      </c>
      <c r="L13" s="19" t="str">
        <f t="shared" si="1"/>
        <v/>
      </c>
      <c r="M13" s="33" t="str">
        <f>IF(C13="settlement", SUM($J$11:J13)/$H$11, "")</f>
        <v/>
      </c>
    </row>
    <row r="14" spans="2:18">
      <c r="B14" t="s">
        <v>22</v>
      </c>
      <c r="C14" t="s">
        <v>20</v>
      </c>
      <c r="D14">
        <v>270809</v>
      </c>
      <c r="E14">
        <v>74.999830000000003</v>
      </c>
      <c r="F14">
        <v>23017.479230000001</v>
      </c>
      <c r="G14">
        <v>854.64957000000004</v>
      </c>
      <c r="H14">
        <v>293826.47923</v>
      </c>
      <c r="I14">
        <v>929.64940000000001</v>
      </c>
      <c r="J14" s="17">
        <f t="shared" si="0"/>
        <v>156.46000000002095</v>
      </c>
      <c r="K14" s="18">
        <f t="shared" si="2"/>
        <v>-6.9999999936953827E-5</v>
      </c>
      <c r="L14" s="19">
        <f t="shared" si="1"/>
        <v>5.3277484848558124E-4</v>
      </c>
      <c r="M14" s="33">
        <f>IF(C14="settlement", SUM($J$11:J14)/$H$11, "")</f>
        <v>7.9380154580603653E-3</v>
      </c>
    </row>
    <row r="15" spans="2:18">
      <c r="B15" t="s">
        <v>23</v>
      </c>
      <c r="C15" t="s">
        <v>18</v>
      </c>
      <c r="D15">
        <v>270809</v>
      </c>
      <c r="E15">
        <v>74.999830000000003</v>
      </c>
      <c r="F15">
        <v>23017.479225625</v>
      </c>
      <c r="G15">
        <v>854.64956832500002</v>
      </c>
      <c r="H15">
        <v>293826.47922562499</v>
      </c>
      <c r="I15">
        <v>929.64939832499999</v>
      </c>
      <c r="J15" s="17" t="str">
        <f t="shared" si="0"/>
        <v/>
      </c>
      <c r="K15" s="18" t="str">
        <f t="shared" si="2"/>
        <v/>
      </c>
      <c r="L15" s="19" t="str">
        <f t="shared" si="1"/>
        <v/>
      </c>
      <c r="M15" s="33" t="str">
        <f>IF(C15="settlement", SUM($J$11:J15)/$H$11, "")</f>
        <v/>
      </c>
    </row>
    <row r="16" spans="2:18">
      <c r="B16" t="s">
        <v>24</v>
      </c>
      <c r="C16" t="s">
        <v>20</v>
      </c>
      <c r="D16">
        <v>199154</v>
      </c>
      <c r="E16">
        <v>299.99932000000001</v>
      </c>
      <c r="F16">
        <v>94720.704225624999</v>
      </c>
      <c r="G16">
        <v>629.64956832500002</v>
      </c>
      <c r="H16">
        <v>293874.70422562503</v>
      </c>
      <c r="I16">
        <v>929.64888832500003</v>
      </c>
      <c r="J16" s="17">
        <f t="shared" si="0"/>
        <v>48.225000000034925</v>
      </c>
      <c r="K16" s="18">
        <f t="shared" si="2"/>
        <v>-5.09999999962929E-4</v>
      </c>
      <c r="L16" s="19">
        <f t="shared" si="1"/>
        <v>1.6412748138673936E-4</v>
      </c>
      <c r="M16" s="33">
        <f>IF(C16="settlement", SUM($J$11:J16)/$H$11, "")</f>
        <v>8.1028989361358467E-3</v>
      </c>
    </row>
    <row r="17" spans="2:13">
      <c r="B17" t="s">
        <v>25</v>
      </c>
      <c r="C17" t="s">
        <v>18</v>
      </c>
      <c r="D17">
        <v>199154</v>
      </c>
      <c r="E17">
        <v>299.99932000000001</v>
      </c>
      <c r="F17">
        <v>94720.704225624999</v>
      </c>
      <c r="G17">
        <v>629.64956832500002</v>
      </c>
      <c r="H17">
        <v>293874.70422562503</v>
      </c>
      <c r="I17">
        <v>929.64888832500003</v>
      </c>
      <c r="J17" s="17" t="str">
        <f t="shared" si="0"/>
        <v/>
      </c>
      <c r="K17" s="18" t="str">
        <f t="shared" si="2"/>
        <v/>
      </c>
      <c r="L17" s="19" t="str">
        <f t="shared" si="1"/>
        <v/>
      </c>
      <c r="M17" s="33" t="str">
        <f>IF(C17="settlement", SUM($J$11:J17)/$H$11, "")</f>
        <v/>
      </c>
    </row>
    <row r="18" spans="2:13">
      <c r="B18" t="s">
        <v>26</v>
      </c>
      <c r="C18" t="s">
        <v>20</v>
      </c>
      <c r="D18">
        <v>111274</v>
      </c>
      <c r="E18">
        <v>579.99867600000005</v>
      </c>
      <c r="F18">
        <v>182992.34422562501</v>
      </c>
      <c r="G18">
        <v>349.64956832500002</v>
      </c>
      <c r="H18">
        <v>294266.34422562498</v>
      </c>
      <c r="I18">
        <v>929.64824432500006</v>
      </c>
      <c r="J18" s="17">
        <f t="shared" si="0"/>
        <v>391.63999999995576</v>
      </c>
      <c r="K18" s="18">
        <f t="shared" si="2"/>
        <v>-6.4399999996567203E-4</v>
      </c>
      <c r="L18" s="19">
        <f t="shared" si="1"/>
        <v>1.3326767985422472E-3</v>
      </c>
      <c r="M18" s="33">
        <f>IF(C18="settlement", SUM($J$11:J18)/$H$11, "")</f>
        <v>9.4419339875288482E-3</v>
      </c>
    </row>
    <row r="19" spans="2:13">
      <c r="B19" t="s">
        <v>27</v>
      </c>
      <c r="C19" t="s">
        <v>18</v>
      </c>
      <c r="D19">
        <v>111274</v>
      </c>
      <c r="E19">
        <v>579.99867600000005</v>
      </c>
      <c r="F19">
        <v>182992.34422562501</v>
      </c>
      <c r="G19">
        <v>349.64956832500002</v>
      </c>
      <c r="H19">
        <v>294266.34422562498</v>
      </c>
      <c r="I19">
        <v>929.64824432500006</v>
      </c>
      <c r="J19" s="17" t="str">
        <f t="shared" si="0"/>
        <v/>
      </c>
      <c r="K19" s="18" t="str">
        <f t="shared" si="2"/>
        <v/>
      </c>
      <c r="L19" s="19" t="str">
        <f t="shared" si="1"/>
        <v/>
      </c>
      <c r="M19" s="33" t="str">
        <f>IF(C19="settlement", SUM($J$11:J19)/$H$11, "")</f>
        <v/>
      </c>
    </row>
    <row r="20" spans="2:13">
      <c r="B20" t="s">
        <v>28</v>
      </c>
      <c r="C20" t="s">
        <v>20</v>
      </c>
      <c r="D20">
        <v>248070</v>
      </c>
      <c r="E20">
        <v>159.99867599999999</v>
      </c>
      <c r="F20">
        <v>47241.729225625</v>
      </c>
      <c r="G20">
        <v>769.64914832500006</v>
      </c>
      <c r="H20">
        <v>295311.72922562499</v>
      </c>
      <c r="I20">
        <v>929.6478243250001</v>
      </c>
      <c r="J20" s="17">
        <f t="shared" si="0"/>
        <v>1045.3850000000093</v>
      </c>
      <c r="K20" s="18">
        <f t="shared" si="2"/>
        <v>-4.1999999996278348E-4</v>
      </c>
      <c r="L20" s="19">
        <f t="shared" si="1"/>
        <v>3.5525129547212971E-3</v>
      </c>
      <c r="M20" s="33">
        <f>IF(C20="settlement", SUM($J$11:J20)/$H$11, "")</f>
        <v>1.3016153059126854E-2</v>
      </c>
    </row>
    <row r="21" spans="2:13">
      <c r="B21" t="s">
        <v>29</v>
      </c>
      <c r="C21" t="s">
        <v>18</v>
      </c>
      <c r="D21">
        <v>248070</v>
      </c>
      <c r="E21">
        <v>159.99868000000001</v>
      </c>
      <c r="F21">
        <v>47241.729229999997</v>
      </c>
      <c r="G21">
        <v>769.64914832500006</v>
      </c>
      <c r="H21">
        <v>295311.72922562499</v>
      </c>
      <c r="I21">
        <v>929.6478243250001</v>
      </c>
      <c r="J21" s="17" t="str">
        <f t="shared" si="0"/>
        <v/>
      </c>
      <c r="K21" s="18" t="str">
        <f t="shared" si="2"/>
        <v/>
      </c>
      <c r="L21" s="19" t="str">
        <f t="shared" si="1"/>
        <v/>
      </c>
      <c r="M21" s="33" t="str">
        <f>IF(C21="settlement", SUM($J$11:J21)/$H$11, "")</f>
        <v/>
      </c>
    </row>
    <row r="22" spans="2:13">
      <c r="B22" t="s">
        <v>30</v>
      </c>
      <c r="C22" t="s">
        <v>20</v>
      </c>
      <c r="D22">
        <v>81172</v>
      </c>
      <c r="E22">
        <v>615.99765000000002</v>
      </c>
      <c r="F22">
        <v>216847.95322562501</v>
      </c>
      <c r="G22">
        <v>313.649148325</v>
      </c>
      <c r="H22">
        <v>298019.95322562498</v>
      </c>
      <c r="I22">
        <v>929.64679832499996</v>
      </c>
      <c r="J22" s="17">
        <f t="shared" si="0"/>
        <v>2708.2239999999874</v>
      </c>
      <c r="K22" s="18">
        <f t="shared" si="2"/>
        <v>-1.0260000001380831E-3</v>
      </c>
      <c r="L22" s="19">
        <f t="shared" si="1"/>
        <v>9.1707295443414025E-3</v>
      </c>
      <c r="M22" s="33">
        <f>IF(C22="settlement", SUM($J$11:J22)/$H$11, "")</f>
        <v>2.2275694635636282E-2</v>
      </c>
    </row>
    <row r="23" spans="2:13">
      <c r="B23" t="s">
        <v>31</v>
      </c>
      <c r="C23" t="s">
        <v>18</v>
      </c>
      <c r="D23">
        <v>81172</v>
      </c>
      <c r="E23">
        <v>615.99765000000002</v>
      </c>
      <c r="F23">
        <v>216847.95322562501</v>
      </c>
      <c r="G23">
        <v>313.649148325</v>
      </c>
      <c r="H23">
        <v>298019.95322562498</v>
      </c>
      <c r="I23">
        <v>929.64679832499996</v>
      </c>
      <c r="J23" s="17" t="str">
        <f t="shared" si="0"/>
        <v/>
      </c>
      <c r="K23" s="18" t="str">
        <f t="shared" si="2"/>
        <v/>
      </c>
      <c r="L23" s="19" t="str">
        <f t="shared" si="1"/>
        <v/>
      </c>
      <c r="M23" s="33" t="str">
        <f>IF(C23="settlement", SUM($J$11:J23)/$H$11, "")</f>
        <v/>
      </c>
    </row>
    <row r="24" spans="2:13">
      <c r="B24" t="s">
        <v>32</v>
      </c>
      <c r="C24" t="s">
        <v>18</v>
      </c>
      <c r="D24">
        <v>81172</v>
      </c>
      <c r="E24">
        <v>615.99765000000002</v>
      </c>
      <c r="F24">
        <v>216847.95322562501</v>
      </c>
      <c r="G24">
        <v>313.649148325</v>
      </c>
      <c r="H24">
        <v>298019.95322562498</v>
      </c>
      <c r="I24">
        <v>929.64679832499996</v>
      </c>
      <c r="J24" s="17" t="str">
        <f t="shared" si="0"/>
        <v/>
      </c>
      <c r="K24" s="18" t="str">
        <f t="shared" si="2"/>
        <v/>
      </c>
      <c r="L24" s="19" t="str">
        <f t="shared" si="1"/>
        <v/>
      </c>
      <c r="M24" s="33" t="str">
        <f>IF(C24="settlement", SUM($J$11:J24)/$H$11, "")</f>
        <v/>
      </c>
    </row>
    <row r="25" spans="2:13">
      <c r="B25" t="s">
        <v>33</v>
      </c>
      <c r="C25" t="s">
        <v>20</v>
      </c>
      <c r="D25">
        <v>81172</v>
      </c>
      <c r="E25">
        <v>615.99765000000002</v>
      </c>
      <c r="F25">
        <v>216847.95322562501</v>
      </c>
      <c r="G25">
        <v>313.649148325</v>
      </c>
      <c r="H25">
        <v>298019.95322562498</v>
      </c>
      <c r="I25">
        <v>929.64679832499996</v>
      </c>
      <c r="J25" s="17">
        <f t="shared" si="0"/>
        <v>0</v>
      </c>
      <c r="K25" s="18">
        <f t="shared" si="2"/>
        <v>0</v>
      </c>
      <c r="L25" s="19">
        <f t="shared" si="1"/>
        <v>0</v>
      </c>
      <c r="M25" s="33">
        <f>IF(C25="settlement", SUM($J$11:J25)/$H$11, "")</f>
        <v>2.2275694635636282E-2</v>
      </c>
    </row>
  </sheetData>
  <mergeCells count="6">
    <mergeCell ref="O9:P9"/>
    <mergeCell ref="Q9:R9"/>
    <mergeCell ref="D9:E9"/>
    <mergeCell ref="F9:G9"/>
    <mergeCell ref="H9:I9"/>
    <mergeCell ref="J9:M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</dc:creator>
  <cp:lastModifiedBy>정진</cp:lastModifiedBy>
  <dcterms:created xsi:type="dcterms:W3CDTF">2018-09-12T07:28:55Z</dcterms:created>
  <dcterms:modified xsi:type="dcterms:W3CDTF">2018-09-19T11:31:46Z</dcterms:modified>
</cp:coreProperties>
</file>