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jin.tong\Documents\Rprojects\Dental_Reform_Modelling_2\DRM2\"/>
    </mc:Choice>
  </mc:AlternateContent>
  <xr:revisionPtr revIDLastSave="0" documentId="13_ncr:1_{DDC50593-8E1E-4075-A25D-6128A4916E23}" xr6:coauthVersionLast="47" xr6:coauthVersionMax="47" xr10:uidLastSave="{00000000-0000-0000-0000-000000000000}"/>
  <bookViews>
    <workbookView xWindow="-120" yWindow="-120" windowWidth="28920" windowHeight="13230" xr2:uid="{2D6CAA86-23AB-4FD8-B2E4-E0C7C9BB22FE}"/>
  </bookViews>
  <sheets>
    <sheet name="Assumptions" sheetId="3" r:id="rId1"/>
    <sheet name="Patient_Segment" sheetId="1" r:id="rId2"/>
    <sheet name="Behaviour_Change" sheetId="4" r:id="rId3"/>
    <sheet name="Discount_index" sheetId="5" r:id="rId4"/>
    <sheet name="dental_stats_2c" sheetId="6" state="hidden" r:id="rId5"/>
    <sheet name="dental_stats_6a" sheetId="7" state="hidden" r:id="rId6"/>
    <sheet name="password" sheetId="9"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62" i="1" l="1"/>
  <c r="B162" i="1"/>
  <c r="C161" i="1"/>
  <c r="B161" i="1"/>
  <c r="C160" i="1"/>
  <c r="B160" i="1"/>
  <c r="C159" i="1"/>
  <c r="B159" i="1"/>
  <c r="C158" i="1"/>
  <c r="B158" i="1"/>
  <c r="C157" i="1"/>
  <c r="B157" i="1"/>
  <c r="C156" i="1"/>
  <c r="B156" i="1"/>
  <c r="C155" i="1"/>
  <c r="B155" i="1"/>
  <c r="C154" i="1"/>
  <c r="B154" i="1"/>
  <c r="C142" i="1"/>
  <c r="B142" i="1"/>
  <c r="C141" i="1"/>
  <c r="B141" i="1"/>
  <c r="C140" i="1"/>
  <c r="B140" i="1"/>
  <c r="C139" i="1"/>
  <c r="B139" i="1"/>
  <c r="C138" i="1"/>
  <c r="B138" i="1"/>
  <c r="C137" i="1"/>
  <c r="B137" i="1"/>
  <c r="C136" i="1"/>
  <c r="B136" i="1"/>
  <c r="C135" i="1"/>
  <c r="B135" i="1"/>
  <c r="C134" i="1"/>
  <c r="B134" i="1"/>
  <c r="C122" i="1"/>
  <c r="B122" i="1"/>
  <c r="C121" i="1"/>
  <c r="B121" i="1"/>
  <c r="C120" i="1"/>
  <c r="B120" i="1"/>
  <c r="C119" i="1"/>
  <c r="B119" i="1"/>
  <c r="C118" i="1"/>
  <c r="B118" i="1"/>
  <c r="C117" i="1"/>
  <c r="B117" i="1"/>
  <c r="C116" i="1"/>
  <c r="B116" i="1"/>
  <c r="C115" i="1"/>
  <c r="B115" i="1"/>
  <c r="C114" i="1"/>
  <c r="B114" i="1"/>
  <c r="C102" i="1"/>
  <c r="B102" i="1"/>
  <c r="C101" i="1"/>
  <c r="B101" i="1"/>
  <c r="C100" i="1"/>
  <c r="B100" i="1"/>
  <c r="C99" i="1"/>
  <c r="B99" i="1"/>
  <c r="C98" i="1"/>
  <c r="B98" i="1"/>
  <c r="C97" i="1"/>
  <c r="B97" i="1"/>
  <c r="C96" i="1"/>
  <c r="B96" i="1"/>
  <c r="C95" i="1"/>
  <c r="B95" i="1"/>
  <c r="C94" i="1"/>
  <c r="B94" i="1"/>
  <c r="C82" i="1"/>
  <c r="B82" i="1"/>
  <c r="C81" i="1"/>
  <c r="B81" i="1"/>
  <c r="C80" i="1"/>
  <c r="B80" i="1"/>
  <c r="C79" i="1"/>
  <c r="B79" i="1"/>
  <c r="C78" i="1"/>
  <c r="B78" i="1"/>
  <c r="C77" i="1"/>
  <c r="B77" i="1"/>
  <c r="C76" i="1"/>
  <c r="B76" i="1"/>
  <c r="C75" i="1"/>
  <c r="B75" i="1"/>
  <c r="C74" i="1"/>
  <c r="B74" i="1"/>
  <c r="C62" i="1"/>
  <c r="B62" i="1"/>
  <c r="C61" i="1"/>
  <c r="B61" i="1"/>
  <c r="C60" i="1"/>
  <c r="B60" i="1"/>
  <c r="C59" i="1"/>
  <c r="B59" i="1"/>
  <c r="C58" i="1"/>
  <c r="B58" i="1"/>
  <c r="C57" i="1"/>
  <c r="B57" i="1"/>
  <c r="C56" i="1"/>
  <c r="B56" i="1"/>
  <c r="C55" i="1"/>
  <c r="B55" i="1"/>
  <c r="C54" i="1"/>
  <c r="B54" i="1"/>
  <c r="C42" i="1"/>
  <c r="B42" i="1"/>
  <c r="C41" i="1"/>
  <c r="B41" i="1"/>
  <c r="C40" i="1"/>
  <c r="B40" i="1"/>
  <c r="C39" i="1"/>
  <c r="B39" i="1"/>
  <c r="C38" i="1"/>
  <c r="B38" i="1"/>
  <c r="C37" i="1"/>
  <c r="B37" i="1"/>
  <c r="C36" i="1"/>
  <c r="B36" i="1"/>
  <c r="C35" i="1"/>
  <c r="B35" i="1"/>
  <c r="C34" i="1"/>
  <c r="B34" i="1"/>
  <c r="C22" i="1"/>
  <c r="B22" i="1"/>
  <c r="C21" i="1"/>
  <c r="B21" i="1"/>
  <c r="C20" i="1"/>
  <c r="B20" i="1"/>
  <c r="C19" i="1"/>
  <c r="B19" i="1"/>
  <c r="C18" i="1"/>
  <c r="B18" i="1"/>
  <c r="C17" i="1"/>
  <c r="B17" i="1"/>
  <c r="C16" i="1"/>
  <c r="B16" i="1"/>
  <c r="C15" i="1"/>
  <c r="B15" i="1"/>
  <c r="C14" i="1"/>
  <c r="B14" i="1"/>
  <c r="C11" i="3"/>
  <c r="C10" i="3"/>
  <c r="C9" i="3"/>
  <c r="C8" i="3"/>
  <c r="C7" i="3"/>
  <c r="C6" i="3"/>
  <c r="C5" i="3"/>
  <c r="C3" i="3"/>
  <c r="C2" i="3"/>
  <c r="D4" i="3"/>
  <c r="C4" i="3"/>
</calcChain>
</file>

<file path=xl/sharedStrings.xml><?xml version="1.0" encoding="utf-8"?>
<sst xmlns="http://schemas.openxmlformats.org/spreadsheetml/2006/main" count="724" uniqueCount="118">
  <si>
    <t>Patient_Segment</t>
  </si>
  <si>
    <t>Seg_short</t>
  </si>
  <si>
    <t>urgent</t>
  </si>
  <si>
    <t>child_b23</t>
  </si>
  <si>
    <t>child_b1</t>
  </si>
  <si>
    <t>perio</t>
  </si>
  <si>
    <t>new_hn_pat</t>
  </si>
  <si>
    <t>return_b23</t>
  </si>
  <si>
    <t>return_b1</t>
  </si>
  <si>
    <t>new_b23</t>
  </si>
  <si>
    <t>new_b1</t>
  </si>
  <si>
    <t>New band 1</t>
  </si>
  <si>
    <t>New band 2 &amp;3</t>
  </si>
  <si>
    <t>Returning band 1</t>
  </si>
  <si>
    <t>Returning band 2 &amp; 3</t>
  </si>
  <si>
    <t>New high needs patients</t>
  </si>
  <si>
    <t>Perio patients</t>
  </si>
  <si>
    <t>Child band 1</t>
  </si>
  <si>
    <t>Child band 2 &amp; 3</t>
  </si>
  <si>
    <t>Urgent care patients</t>
  </si>
  <si>
    <t>Commisoned_UDA</t>
  </si>
  <si>
    <t>id</t>
  </si>
  <si>
    <t>Name</t>
  </si>
  <si>
    <t>Value</t>
  </si>
  <si>
    <t>average payment per UDA</t>
  </si>
  <si>
    <t>Used UDA(%) in 24/25</t>
  </si>
  <si>
    <t>COT</t>
  </si>
  <si>
    <t>Cost_per_COT</t>
  </si>
  <si>
    <t>PCR_per_COT</t>
  </si>
  <si>
    <t>Pre or Post contract changes</t>
  </si>
  <si>
    <t>Model</t>
  </si>
  <si>
    <t>pre-model</t>
  </si>
  <si>
    <t>post-model</t>
  </si>
  <si>
    <t>FY selected for UDA in dental stats</t>
  </si>
  <si>
    <t xml:space="preserve">Do not change </t>
  </si>
  <si>
    <t>Inputs for testing</t>
  </si>
  <si>
    <t>Patient segment</t>
  </si>
  <si>
    <t>Comments</t>
  </si>
  <si>
    <t>N/A</t>
  </si>
  <si>
    <t>All policies scenario</t>
  </si>
  <si>
    <t>resultant increase in new Band 2/3 patients seen</t>
  </si>
  <si>
    <t>% new band 2/3 that are normal</t>
  </si>
  <si>
    <t>Behaviour change</t>
  </si>
  <si>
    <t xml:space="preserve"> % year zero returning band 1s under behaviour change</t>
  </si>
  <si>
    <t>% year zero new band 1s seen each year</t>
  </si>
  <si>
    <t>total undelivered UDAs - modeling increase in contract delivery</t>
  </si>
  <si>
    <t>Cost of unmodelled activities in 27/28 (from DH)</t>
  </si>
  <si>
    <t>year1</t>
  </si>
  <si>
    <t>year2</t>
  </si>
  <si>
    <t>year3</t>
  </si>
  <si>
    <t>year4</t>
  </si>
  <si>
    <t>year5</t>
  </si>
  <si>
    <t>year6</t>
  </si>
  <si>
    <t>year7</t>
  </si>
  <si>
    <t>year8</t>
  </si>
  <si>
    <t>year9</t>
  </si>
  <si>
    <t>year10</t>
  </si>
  <si>
    <t xml:space="preserve">CHANGE INPUTS BELOW </t>
  </si>
  <si>
    <t>Policy for testing</t>
  </si>
  <si>
    <t>Notes</t>
  </si>
  <si>
    <t>Band 1</t>
  </si>
  <si>
    <t>Band 2</t>
  </si>
  <si>
    <t>Band 2a</t>
  </si>
  <si>
    <t>Band 2b</t>
  </si>
  <si>
    <t>Band 2c</t>
  </si>
  <si>
    <t>Band 3</t>
  </si>
  <si>
    <t>Urgent</t>
  </si>
  <si>
    <t>Free</t>
  </si>
  <si>
    <t>Regulation 11 Replacement Appliance</t>
  </si>
  <si>
    <t>Total</t>
  </si>
  <si>
    <t>Child</t>
  </si>
  <si>
    <t>Exempt</t>
  </si>
  <si>
    <t>Non-Exempt</t>
  </si>
  <si>
    <t>dentalreform</t>
  </si>
  <si>
    <t>UDA projection (England)</t>
  </si>
  <si>
    <t>input tabs with locked cells passwrod</t>
  </si>
  <si>
    <t>Number of years included in trend analysis</t>
  </si>
  <si>
    <t>Inflation from year0 onward (for trend analysis)</t>
  </si>
  <si>
    <t>Inflation for uplifting PCR in dental stats</t>
  </si>
  <si>
    <t>short_name</t>
  </si>
  <si>
    <t>yr0_return_b1</t>
  </si>
  <si>
    <t>yr0_new_b1</t>
  </si>
  <si>
    <t>undelivered_uda</t>
  </si>
  <si>
    <t>increased_new_b23</t>
  </si>
  <si>
    <t>Geo_level</t>
  </si>
  <si>
    <t>National</t>
  </si>
  <si>
    <t>Regional</t>
  </si>
  <si>
    <t>ICB</t>
  </si>
  <si>
    <t>Geographic level tested</t>
  </si>
  <si>
    <t>changed</t>
  </si>
  <si>
    <t>changed now 2025/26 prices - assuming a DDRB uplift</t>
  </si>
  <si>
    <t>this is very different worth an closer look on QA</t>
  </si>
  <si>
    <t>unchanged</t>
  </si>
  <si>
    <t>Table_2c: Units of dental activity by treatment band, patient type and financial year, England 2019/20 to 2024/25</t>
  </si>
  <si>
    <t>1. Field definitions can be found on the 'Metadata' tab.</t>
  </si>
  <si>
    <t>2. Some cells in this table are empty because data was not available for the time period. Band 2 sub-bands were introduced for treatment with a date of acceptance on or after 25 November 2022.</t>
  </si>
  <si>
    <t>3. Patient type can be exempt, non-exempt, or child. A child is classed as being aged 17 or under at the time that treatment starts. Exempt patients do not pay patient charges towards their treatment, but do not have an age exemption.</t>
  </si>
  <si>
    <t>Financial year</t>
  </si>
  <si>
    <t>Patient type</t>
  </si>
  <si>
    <t>2024/2025</t>
  </si>
  <si>
    <t>Table 6a: Patient charge revenue (£) by treatment band and financial year, England 2019/20 to 2024/25</t>
  </si>
  <si>
    <t>3. Patient revenue is the amount charged to patients who do not have a full or partial exemption. You can find more information in the metadata sheet and in the background and methdology document.</t>
  </si>
  <si>
    <t>FY</t>
  </si>
  <si>
    <t>2023/2024</t>
  </si>
  <si>
    <t>2025/2026</t>
  </si>
  <si>
    <t>Region</t>
  </si>
  <si>
    <t>East of England</t>
  </si>
  <si>
    <t>England</t>
  </si>
  <si>
    <t>London</t>
  </si>
  <si>
    <t>Midlands</t>
  </si>
  <si>
    <t>North East and North Cumbria</t>
  </si>
  <si>
    <t>North West</t>
  </si>
  <si>
    <t>South East</t>
  </si>
  <si>
    <t>South West</t>
  </si>
  <si>
    <t>Geographic level</t>
  </si>
  <si>
    <t>comments</t>
  </si>
  <si>
    <t>Regional columns are with dummy data</t>
  </si>
  <si>
    <t>changed - Not needed anymore as calculation with inflation on PCR for segments are already done for input tab, and opt to use simply apporach for total PCR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</si>
</sst>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4" formatCode="_-&quot;£&quot;* #,##0.00_-;\-&quot;£&quot;* #,##0.00_-;_-&quot;£&quot;* &quot;-&quot;??_-;_-@_-"/>
    <numFmt numFmtId="43" formatCode="_-* #,##0.00_-;\-* #,##0.00_-;_-* &quot;-&quot;??_-;_-@_-"/>
    <numFmt numFmtId="164" formatCode="0.0%"/>
    <numFmt numFmtId="165" formatCode="0.000"/>
    <numFmt numFmtId="166" formatCode="_-* #,##0.000_-;\-* #,##0.000_-;_-* &quot;-&quot;??_-;_-@_-"/>
    <numFmt numFmtId="167" formatCode="##,##0"/>
    <numFmt numFmtId="168" formatCode="##,##0.00"/>
  </numFmts>
  <fonts count="17" x14ac:knownFonts="1">
    <font>
      <sz val="11"/>
      <color theme="1"/>
      <name val="Aptos Narrow"/>
      <family val="2"/>
      <scheme val="minor"/>
    </font>
    <font>
      <sz val="11"/>
      <color theme="1"/>
      <name val="Aptos Narrow"/>
      <family val="2"/>
      <scheme val="minor"/>
    </font>
    <font>
      <b/>
      <sz val="11"/>
      <color theme="1"/>
      <name val="Aptos Narrow"/>
      <family val="2"/>
      <scheme val="minor"/>
    </font>
    <font>
      <b/>
      <sz val="11"/>
      <color rgb="FFFF0000"/>
      <name val="Aptos Narrow"/>
      <family val="2"/>
      <scheme val="minor"/>
    </font>
    <font>
      <b/>
      <sz val="11"/>
      <name val="Aptos Narrow"/>
      <family val="2"/>
      <scheme val="minor"/>
    </font>
    <font>
      <sz val="11"/>
      <color rgb="FF000000"/>
      <name val="Aptos Narrow"/>
      <family val="2"/>
      <scheme val="minor"/>
    </font>
    <font>
      <sz val="10"/>
      <name val="Arial"/>
      <family val="2"/>
    </font>
    <font>
      <b/>
      <sz val="11"/>
      <color theme="9"/>
      <name val="Aptos Narrow"/>
      <family val="2"/>
      <scheme val="minor"/>
    </font>
    <font>
      <sz val="11"/>
      <color theme="1"/>
      <name val="Arial"/>
      <family val="2"/>
    </font>
    <font>
      <sz val="11"/>
      <name val="Arial"/>
      <family val="2"/>
    </font>
    <font>
      <sz val="11"/>
      <color theme="6"/>
      <name val="Aptos Narrow"/>
      <family val="2"/>
      <scheme val="minor"/>
    </font>
    <font>
      <sz val="11"/>
      <name val="Aptos Narrow"/>
      <family val="2"/>
      <scheme val="minor"/>
    </font>
    <font>
      <b/>
      <sz val="10"/>
      <color rgb="FF000000"/>
      <name val="Arial"/>
    </font>
    <font>
      <b/>
      <sz val="11"/>
      <color theme="6"/>
      <name val="Aptos Narrow"/>
      <family val="2"/>
      <scheme val="minor"/>
    </font>
    <font>
      <b/>
      <sz val="11"/>
      <color theme="1"/>
      <name val="Arial"/>
      <family val="2"/>
    </font>
    <font>
      <sz val="11"/>
      <color theme="2" tint="-9.9978637043366805E-2"/>
      <name val="Aptos Narrow"/>
      <family val="2"/>
      <scheme val="minor"/>
    </font>
    <font>
      <b/>
      <sz val="11"/>
      <color theme="2" tint="-9.9978637043366805E-2"/>
      <name val="Aptos Narrow"/>
      <family val="2"/>
      <scheme val="minor"/>
    </font>
  </fonts>
  <fills count="2">
    <fill>
      <patternFill patternType="none"/>
    </fill>
    <fill>
      <patternFill patternType="gray125"/>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right style="medium">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6" fillId="0" borderId="0"/>
    <xf numFmtId="43" fontId="6" fillId="0" borderId="0" applyFont="0" applyFill="0" applyBorder="0" applyAlignment="0" applyProtection="0"/>
  </cellStyleXfs>
  <cellXfs count="110">
    <xf numFmtId="0" fontId="0" fillId="0" borderId="0" xfId="0"/>
    <xf numFmtId="0" fontId="0" fillId="0" borderId="1" xfId="0" applyBorder="1"/>
    <xf numFmtId="0" fontId="2" fillId="0" borderId="0" xfId="0" applyFont="1"/>
    <xf numFmtId="0" fontId="2" fillId="0" borderId="5" xfId="0" applyFont="1" applyBorder="1"/>
    <xf numFmtId="0" fontId="2" fillId="0" borderId="6" xfId="0" applyFont="1" applyBorder="1"/>
    <xf numFmtId="0" fontId="0" fillId="0" borderId="2" xfId="0" applyBorder="1"/>
    <xf numFmtId="0" fontId="0" fillId="0" borderId="3" xfId="0" applyBorder="1"/>
    <xf numFmtId="0" fontId="0" fillId="0" borderId="5" xfId="0" applyBorder="1"/>
    <xf numFmtId="0" fontId="0" fillId="0" borderId="4" xfId="0" applyBorder="1"/>
    <xf numFmtId="0" fontId="0" fillId="0" borderId="6" xfId="0" applyBorder="1"/>
    <xf numFmtId="0" fontId="5" fillId="0" borderId="1" xfId="0" applyFont="1" applyBorder="1"/>
    <xf numFmtId="0" fontId="0" fillId="0" borderId="0" xfId="0" applyAlignment="1">
      <alignment horizontal="center"/>
    </xf>
    <xf numFmtId="0" fontId="2" fillId="0" borderId="0" xfId="0" applyFont="1" applyAlignment="1">
      <alignment horizontal="center"/>
    </xf>
    <xf numFmtId="0" fontId="2" fillId="0" borderId="1" xfId="0" applyFont="1" applyBorder="1"/>
    <xf numFmtId="0" fontId="6" fillId="0" borderId="0" xfId="3"/>
    <xf numFmtId="166" fontId="6" fillId="0" borderId="0" xfId="4" applyNumberFormat="1" applyFont="1" applyFill="1" applyBorder="1"/>
    <xf numFmtId="1" fontId="0" fillId="0" borderId="0" xfId="0" applyNumberFormat="1"/>
    <xf numFmtId="0" fontId="0" fillId="0" borderId="1" xfId="0" applyBorder="1" applyAlignment="1">
      <alignment horizontal="center"/>
    </xf>
    <xf numFmtId="0" fontId="4" fillId="0" borderId="6" xfId="0" applyFont="1" applyBorder="1"/>
    <xf numFmtId="0" fontId="4" fillId="0" borderId="7" xfId="0" applyFont="1" applyBorder="1"/>
    <xf numFmtId="0" fontId="11" fillId="0" borderId="1" xfId="0" applyFont="1" applyBorder="1" applyAlignment="1" applyProtection="1">
      <alignment horizontal="right"/>
      <protection locked="0"/>
    </xf>
    <xf numFmtId="0" fontId="10" fillId="0" borderId="1" xfId="0" applyFont="1" applyBorder="1" applyAlignment="1" applyProtection="1">
      <alignment horizontal="right"/>
      <protection locked="0"/>
    </xf>
    <xf numFmtId="164" fontId="10" fillId="0" borderId="1" xfId="2" applyNumberFormat="1" applyFont="1" applyBorder="1" applyProtection="1">
      <protection locked="0"/>
    </xf>
    <xf numFmtId="164" fontId="10" fillId="0" borderId="1" xfId="2" quotePrefix="1" applyNumberFormat="1" applyFont="1" applyFill="1" applyBorder="1" applyProtection="1">
      <protection locked="0"/>
    </xf>
    <xf numFmtId="0" fontId="10" fillId="0" borderId="0" xfId="0" applyFont="1"/>
    <xf numFmtId="0" fontId="12" fillId="0" borderId="0" xfId="0" applyFont="1"/>
    <xf numFmtId="0" fontId="12" fillId="0" borderId="0" xfId="0" applyFont="1" applyAlignment="1">
      <alignment horizontal="left"/>
    </xf>
    <xf numFmtId="0" fontId="12" fillId="0" borderId="0" xfId="0" applyFont="1" applyAlignment="1">
      <alignment horizontal="right"/>
    </xf>
    <xf numFmtId="0" fontId="0" fillId="0" borderId="0" xfId="0" applyAlignment="1">
      <alignment horizontal="left"/>
    </xf>
    <xf numFmtId="167" fontId="0" fillId="0" borderId="0" xfId="0" applyNumberFormat="1" applyAlignment="1">
      <alignment horizontal="right"/>
    </xf>
    <xf numFmtId="168" fontId="0" fillId="0" borderId="0" xfId="0" applyNumberFormat="1" applyAlignment="1">
      <alignment horizontal="right"/>
    </xf>
    <xf numFmtId="167" fontId="0" fillId="0" borderId="0" xfId="0" applyNumberFormat="1"/>
    <xf numFmtId="0" fontId="13" fillId="0" borderId="0" xfId="0" applyFont="1"/>
    <xf numFmtId="0" fontId="15" fillId="0" borderId="0" xfId="0" applyFont="1"/>
    <xf numFmtId="0" fontId="16" fillId="0" borderId="0" xfId="0" applyFont="1"/>
    <xf numFmtId="0" fontId="15" fillId="0" borderId="1" xfId="0" applyFont="1" applyBorder="1" applyAlignment="1">
      <alignment horizontal="center" wrapText="1"/>
    </xf>
    <xf numFmtId="0" fontId="15" fillId="0" borderId="0" xfId="0" applyFont="1" applyAlignment="1">
      <alignment horizontal="center" wrapText="1"/>
    </xf>
    <xf numFmtId="0" fontId="8" fillId="0" borderId="1" xfId="0" applyFont="1" applyBorder="1"/>
    <xf numFmtId="165" fontId="9" fillId="0" borderId="1" xfId="3" applyNumberFormat="1" applyFont="1" applyBorder="1" applyAlignment="1">
      <alignment horizontal="left" vertical="top" wrapText="1"/>
    </xf>
    <xf numFmtId="0" fontId="14" fillId="0" borderId="9" xfId="0" applyFont="1" applyBorder="1"/>
    <xf numFmtId="0" fontId="13" fillId="0" borderId="10" xfId="0" applyFont="1" applyBorder="1"/>
    <xf numFmtId="0" fontId="14" fillId="0" borderId="11" xfId="0" applyFont="1" applyBorder="1"/>
    <xf numFmtId="0" fontId="13" fillId="0" borderId="12" xfId="0" applyFont="1" applyBorder="1"/>
    <xf numFmtId="0" fontId="0" fillId="0" borderId="9" xfId="0" applyBorder="1"/>
    <xf numFmtId="0" fontId="0" fillId="0" borderId="14" xfId="0" applyBorder="1" applyAlignment="1">
      <alignment wrapText="1"/>
    </xf>
    <xf numFmtId="0" fontId="4" fillId="0" borderId="6" xfId="0" applyFont="1" applyBorder="1" applyAlignment="1">
      <alignment horizontal="center"/>
    </xf>
    <xf numFmtId="0" fontId="2" fillId="0" borderId="10" xfId="0" applyFont="1" applyBorder="1"/>
    <xf numFmtId="0" fontId="0" fillId="0" borderId="15" xfId="0" applyBorder="1"/>
    <xf numFmtId="0" fontId="0" fillId="0" borderId="16" xfId="0" applyBorder="1"/>
    <xf numFmtId="0" fontId="10" fillId="0" borderId="0" xfId="0" applyFont="1" applyAlignment="1" applyProtection="1">
      <alignment horizontal="right"/>
      <protection locked="0"/>
    </xf>
    <xf numFmtId="0" fontId="10" fillId="0" borderId="4" xfId="0" applyFont="1" applyBorder="1" applyAlignment="1" applyProtection="1">
      <alignment horizontal="right"/>
      <protection locked="0"/>
    </xf>
    <xf numFmtId="0" fontId="0" fillId="0" borderId="12" xfId="0" applyBorder="1"/>
    <xf numFmtId="0" fontId="11" fillId="0" borderId="6" xfId="0" applyFont="1" applyBorder="1" applyAlignment="1" applyProtection="1">
      <alignment horizontal="right"/>
      <protection locked="0"/>
    </xf>
    <xf numFmtId="0" fontId="0" fillId="0" borderId="10" xfId="0" applyBorder="1"/>
    <xf numFmtId="0" fontId="11" fillId="0" borderId="10" xfId="0" applyFont="1" applyBorder="1" applyAlignment="1">
      <alignment horizontal="center"/>
    </xf>
    <xf numFmtId="0" fontId="11" fillId="0" borderId="15" xfId="0" applyFont="1" applyBorder="1" applyAlignment="1">
      <alignment horizontal="center"/>
    </xf>
    <xf numFmtId="0" fontId="11" fillId="0" borderId="12" xfId="0" applyFont="1" applyBorder="1" applyAlignment="1">
      <alignment horizontal="center"/>
    </xf>
    <xf numFmtId="44" fontId="10" fillId="0" borderId="8" xfId="1" applyFont="1" applyFill="1" applyBorder="1" applyProtection="1">
      <protection locked="0"/>
    </xf>
    <xf numFmtId="0" fontId="10" fillId="0" borderId="0" xfId="0" applyFont="1" applyProtection="1">
      <protection locked="0"/>
    </xf>
    <xf numFmtId="3" fontId="10" fillId="0" borderId="1" xfId="0" applyNumberFormat="1" applyFont="1" applyBorder="1"/>
    <xf numFmtId="8" fontId="10" fillId="0" borderId="1" xfId="0" applyNumberFormat="1" applyFont="1" applyBorder="1"/>
    <xf numFmtId="0" fontId="2" fillId="0" borderId="17" xfId="0" applyFont="1" applyBorder="1"/>
    <xf numFmtId="0" fontId="0" fillId="0" borderId="18" xfId="0" applyBorder="1"/>
    <xf numFmtId="0" fontId="0" fillId="0" borderId="19" xfId="0" applyBorder="1"/>
    <xf numFmtId="3" fontId="10" fillId="0" borderId="4" xfId="0" applyNumberFormat="1" applyFont="1" applyBorder="1"/>
    <xf numFmtId="8" fontId="10" fillId="0" borderId="4" xfId="0" applyNumberFormat="1" applyFont="1" applyBorder="1"/>
    <xf numFmtId="0" fontId="11" fillId="0" borderId="4" xfId="0" applyFont="1" applyBorder="1" applyAlignment="1" applyProtection="1">
      <alignment horizontal="right"/>
      <protection locked="0"/>
    </xf>
    <xf numFmtId="0" fontId="0" fillId="0" borderId="17" xfId="0" applyBorder="1"/>
    <xf numFmtId="3" fontId="10" fillId="0" borderId="6" xfId="0" applyNumberFormat="1" applyFont="1" applyBorder="1"/>
    <xf numFmtId="8" fontId="10" fillId="0" borderId="6" xfId="0" applyNumberFormat="1" applyFont="1" applyBorder="1"/>
    <xf numFmtId="0" fontId="10" fillId="0" borderId="6" xfId="0" applyFont="1" applyBorder="1" applyAlignment="1" applyProtection="1">
      <alignment horizontal="right"/>
      <protection locked="0"/>
    </xf>
    <xf numFmtId="44" fontId="10" fillId="0" borderId="1" xfId="1" applyFont="1" applyFill="1" applyBorder="1" applyProtection="1">
      <protection locked="0"/>
    </xf>
    <xf numFmtId="0" fontId="0" fillId="0" borderId="20" xfId="0" applyBorder="1"/>
    <xf numFmtId="0" fontId="0" fillId="0" borderId="21" xfId="0" applyBorder="1"/>
    <xf numFmtId="0" fontId="0" fillId="0" borderId="22" xfId="0" applyBorder="1"/>
    <xf numFmtId="8" fontId="10" fillId="0" borderId="13" xfId="0" applyNumberFormat="1" applyFont="1" applyBorder="1"/>
    <xf numFmtId="8" fontId="10" fillId="0" borderId="0" xfId="0" applyNumberFormat="1" applyFont="1"/>
    <xf numFmtId="3" fontId="10" fillId="0" borderId="23" xfId="0" applyNumberFormat="1" applyFont="1" applyBorder="1"/>
    <xf numFmtId="8" fontId="10" fillId="0" borderId="23" xfId="0" applyNumberFormat="1" applyFont="1" applyBorder="1"/>
    <xf numFmtId="0" fontId="11" fillId="0" borderId="20" xfId="0" applyFont="1" applyBorder="1" applyAlignment="1">
      <alignment horizontal="center"/>
    </xf>
    <xf numFmtId="0" fontId="11" fillId="0" borderId="21" xfId="0" applyFont="1" applyBorder="1" applyAlignment="1">
      <alignment horizontal="center"/>
    </xf>
    <xf numFmtId="0" fontId="11" fillId="0" borderId="22" xfId="0" applyFont="1" applyBorder="1" applyAlignment="1">
      <alignment horizontal="center"/>
    </xf>
    <xf numFmtId="0" fontId="10" fillId="0" borderId="1" xfId="0" applyFont="1" applyBorder="1" applyProtection="1">
      <protection locked="0"/>
    </xf>
    <xf numFmtId="9" fontId="10" fillId="0" borderId="1" xfId="0" applyNumberFormat="1" applyFont="1" applyBorder="1"/>
    <xf numFmtId="10" fontId="10" fillId="0" borderId="1" xfId="0" applyNumberFormat="1" applyFont="1" applyBorder="1"/>
    <xf numFmtId="6" fontId="10" fillId="0" borderId="1" xfId="0" applyNumberFormat="1" applyFont="1" applyBorder="1"/>
    <xf numFmtId="0" fontId="2" fillId="0" borderId="8" xfId="0" applyFont="1" applyBorder="1"/>
    <xf numFmtId="3" fontId="5" fillId="0" borderId="8" xfId="0" applyNumberFormat="1" applyFont="1" applyBorder="1"/>
    <xf numFmtId="4" fontId="5" fillId="0" borderId="8" xfId="0" applyNumberFormat="1" applyFont="1" applyBorder="1"/>
    <xf numFmtId="0" fontId="13" fillId="0" borderId="5" xfId="0" applyFont="1" applyBorder="1"/>
    <xf numFmtId="0" fontId="13" fillId="0" borderId="6" xfId="0" applyFont="1" applyBorder="1" applyAlignment="1">
      <alignment horizontal="center" wrapText="1"/>
    </xf>
    <xf numFmtId="0" fontId="13" fillId="0" borderId="6" xfId="0" applyFont="1" applyBorder="1"/>
    <xf numFmtId="0" fontId="13" fillId="0" borderId="20" xfId="0" applyFont="1" applyBorder="1" applyAlignment="1">
      <alignment horizontal="center" wrapText="1"/>
    </xf>
    <xf numFmtId="3" fontId="10" fillId="0" borderId="2" xfId="0" applyNumberFormat="1" applyFont="1" applyBorder="1"/>
    <xf numFmtId="3" fontId="10" fillId="0" borderId="21" xfId="0" applyNumberFormat="1" applyFont="1" applyBorder="1"/>
    <xf numFmtId="8" fontId="10" fillId="0" borderId="2" xfId="0" applyNumberFormat="1" applyFont="1" applyBorder="1"/>
    <xf numFmtId="8" fontId="10" fillId="0" borderId="21" xfId="0" applyNumberFormat="1" applyFont="1" applyBorder="1"/>
    <xf numFmtId="0" fontId="10" fillId="0" borderId="2" xfId="0" applyFont="1" applyBorder="1" applyProtection="1">
      <protection locked="0"/>
    </xf>
    <xf numFmtId="9" fontId="10" fillId="0" borderId="2" xfId="0" applyNumberFormat="1" applyFont="1" applyBorder="1"/>
    <xf numFmtId="10" fontId="10" fillId="0" borderId="21" xfId="0" applyNumberFormat="1" applyFont="1" applyBorder="1"/>
    <xf numFmtId="0" fontId="10" fillId="0" borderId="21" xfId="0" applyFont="1" applyBorder="1" applyProtection="1">
      <protection locked="0"/>
    </xf>
    <xf numFmtId="9" fontId="10" fillId="0" borderId="21" xfId="0" applyNumberFormat="1" applyFont="1" applyBorder="1"/>
    <xf numFmtId="6" fontId="10" fillId="0" borderId="21" xfId="0" applyNumberFormat="1" applyFont="1" applyBorder="1"/>
    <xf numFmtId="9" fontId="10" fillId="0" borderId="3" xfId="0" applyNumberFormat="1" applyFont="1" applyBorder="1" applyProtection="1">
      <protection locked="0"/>
    </xf>
    <xf numFmtId="9" fontId="10" fillId="0" borderId="4" xfId="0" applyNumberFormat="1" applyFont="1" applyBorder="1" applyProtection="1">
      <protection locked="0"/>
    </xf>
    <xf numFmtId="9" fontId="10" fillId="0" borderId="22" xfId="0" applyNumberFormat="1" applyFont="1" applyBorder="1" applyProtection="1">
      <protection locked="0"/>
    </xf>
    <xf numFmtId="0" fontId="4" fillId="0" borderId="13" xfId="0" applyFont="1" applyBorder="1" applyAlignment="1">
      <alignment horizontal="center" wrapText="1"/>
    </xf>
    <xf numFmtId="0" fontId="3" fillId="0" borderId="0" xfId="0" applyFont="1" applyAlignment="1">
      <alignment horizontal="center"/>
    </xf>
    <xf numFmtId="0" fontId="4" fillId="0" borderId="13" xfId="0" applyFont="1" applyBorder="1" applyAlignment="1">
      <alignment horizontal="center"/>
    </xf>
    <xf numFmtId="0" fontId="7" fillId="0" borderId="0" xfId="0" applyFont="1" applyAlignment="1">
      <alignment horizontal="center" wrapText="1"/>
    </xf>
  </cellXfs>
  <cellStyles count="5">
    <cellStyle name="Comma 8" xfId="4" xr:uid="{45A0D5CC-CEB6-4B9A-BCE8-2B756B047F9E}"/>
    <cellStyle name="Currency" xfId="1" builtinId="4"/>
    <cellStyle name="Normal" xfId="0" builtinId="0"/>
    <cellStyle name="Normal 53" xfId="3" xr:uid="{2BDE412A-4CA0-4BDE-8122-D29C82409397}"/>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9067A-2041-43FB-9C9C-CE20CE04626C}">
  <dimension ref="A1:X14"/>
  <sheetViews>
    <sheetView tabSelected="1" workbookViewId="0">
      <selection activeCell="C14" sqref="C14"/>
    </sheetView>
  </sheetViews>
  <sheetFormatPr defaultRowHeight="15" x14ac:dyDescent="0.25"/>
  <cols>
    <col min="1" max="1" width="9.42578125" customWidth="1"/>
    <col min="2" max="2" width="83.7109375" customWidth="1"/>
    <col min="3" max="10" width="19.5703125" customWidth="1"/>
    <col min="11" max="11" width="16.5703125" customWidth="1"/>
    <col min="20" max="20" width="22.85546875" style="33" hidden="1" customWidth="1"/>
    <col min="21" max="24" width="0" style="33" hidden="1" customWidth="1"/>
  </cols>
  <sheetData>
    <row r="1" spans="1:24" s="2" customFormat="1" ht="30" x14ac:dyDescent="0.25">
      <c r="A1" s="2" t="s">
        <v>21</v>
      </c>
      <c r="B1" s="13" t="s">
        <v>22</v>
      </c>
      <c r="C1" s="86" t="s">
        <v>23</v>
      </c>
      <c r="D1" s="89" t="s">
        <v>107</v>
      </c>
      <c r="E1" s="90" t="s">
        <v>106</v>
      </c>
      <c r="F1" s="91" t="s">
        <v>108</v>
      </c>
      <c r="G1" s="90" t="s">
        <v>109</v>
      </c>
      <c r="H1" s="90" t="s">
        <v>110</v>
      </c>
      <c r="I1" s="90" t="s">
        <v>111</v>
      </c>
      <c r="J1" s="90" t="s">
        <v>112</v>
      </c>
      <c r="K1" s="92" t="s">
        <v>113</v>
      </c>
      <c r="L1" s="2" t="s">
        <v>115</v>
      </c>
      <c r="T1" s="33" t="s">
        <v>84</v>
      </c>
      <c r="U1" s="33"/>
      <c r="V1" s="33" t="s">
        <v>102</v>
      </c>
      <c r="W1" s="33"/>
      <c r="X1" s="34" t="s">
        <v>105</v>
      </c>
    </row>
    <row r="2" spans="1:24" x14ac:dyDescent="0.25">
      <c r="A2">
        <v>1</v>
      </c>
      <c r="B2" s="37" t="s">
        <v>20</v>
      </c>
      <c r="C2" s="87">
        <f>HLOOKUP($C$14, D1:K2, 2,FALSE)</f>
        <v>6840730</v>
      </c>
      <c r="D2" s="93">
        <v>79906424</v>
      </c>
      <c r="E2" s="59">
        <v>8814155</v>
      </c>
      <c r="F2" s="59">
        <v>11816741</v>
      </c>
      <c r="G2" s="59">
        <v>15880011</v>
      </c>
      <c r="H2" s="59">
        <v>13392390</v>
      </c>
      <c r="I2" s="59">
        <v>11862235</v>
      </c>
      <c r="J2" s="59">
        <v>11300162</v>
      </c>
      <c r="K2" s="94">
        <v>6840730</v>
      </c>
      <c r="L2" t="s">
        <v>89</v>
      </c>
      <c r="M2" t="s">
        <v>116</v>
      </c>
      <c r="T2" s="33" t="s">
        <v>85</v>
      </c>
      <c r="V2" s="33" t="s">
        <v>103</v>
      </c>
      <c r="X2" s="35" t="s">
        <v>107</v>
      </c>
    </row>
    <row r="3" spans="1:24" ht="30" x14ac:dyDescent="0.25">
      <c r="A3">
        <v>2</v>
      </c>
      <c r="B3" s="37" t="s">
        <v>24</v>
      </c>
      <c r="C3" s="88">
        <f>HLOOKUP($C$14, $D$1:K3, 3,FALSE)</f>
        <v>36.36</v>
      </c>
      <c r="D3" s="95">
        <v>36.700000000000003</v>
      </c>
      <c r="E3" s="60">
        <v>35.36</v>
      </c>
      <c r="F3" s="60">
        <v>38.26</v>
      </c>
      <c r="G3" s="60">
        <v>34.6</v>
      </c>
      <c r="H3" s="60">
        <v>38.67</v>
      </c>
      <c r="I3" s="60">
        <v>37.75</v>
      </c>
      <c r="J3" s="60">
        <v>35.840000000000003</v>
      </c>
      <c r="K3" s="96">
        <v>36.36</v>
      </c>
      <c r="L3" t="s">
        <v>90</v>
      </c>
      <c r="T3" s="33" t="s">
        <v>86</v>
      </c>
      <c r="V3" s="33" t="s">
        <v>99</v>
      </c>
      <c r="X3" s="36" t="s">
        <v>106</v>
      </c>
    </row>
    <row r="4" spans="1:24" x14ac:dyDescent="0.25">
      <c r="A4">
        <v>3</v>
      </c>
      <c r="B4" s="37" t="s">
        <v>74</v>
      </c>
      <c r="C4" s="88">
        <f>HLOOKUP($C$14, $D$1:K4, 4,FALSE)</f>
        <v>4987573</v>
      </c>
      <c r="D4" s="97">
        <f>D2*D5</f>
        <v>71116717.359999999</v>
      </c>
      <c r="E4" s="59">
        <v>7740247</v>
      </c>
      <c r="F4" s="59">
        <v>11416934</v>
      </c>
      <c r="G4" s="59">
        <v>13963736</v>
      </c>
      <c r="H4" s="59">
        <v>11479853</v>
      </c>
      <c r="I4" s="59">
        <v>10678421</v>
      </c>
      <c r="J4" s="59">
        <v>9838682</v>
      </c>
      <c r="K4" s="94">
        <v>4987573</v>
      </c>
      <c r="L4" t="s">
        <v>89</v>
      </c>
      <c r="T4" s="33" t="s">
        <v>87</v>
      </c>
      <c r="V4" s="33" t="s">
        <v>104</v>
      </c>
      <c r="X4" s="33" t="s">
        <v>108</v>
      </c>
    </row>
    <row r="5" spans="1:24" ht="30" x14ac:dyDescent="0.25">
      <c r="A5">
        <v>4</v>
      </c>
      <c r="B5" s="37" t="s">
        <v>25</v>
      </c>
      <c r="C5" s="88">
        <f>HLOOKUP($C$14, $D$1:K5, 5,FALSE)</f>
        <v>0.72909999999999997</v>
      </c>
      <c r="D5" s="98">
        <v>0.89</v>
      </c>
      <c r="E5" s="84">
        <v>0.87819999999999998</v>
      </c>
      <c r="F5" s="84">
        <v>0.96619999999999995</v>
      </c>
      <c r="G5" s="84">
        <v>0.87929999999999997</v>
      </c>
      <c r="H5" s="84">
        <v>0.85719999999999996</v>
      </c>
      <c r="I5" s="84">
        <v>0.9002</v>
      </c>
      <c r="J5" s="84">
        <v>0.87070000000000003</v>
      </c>
      <c r="K5" s="99">
        <v>0.72909999999999997</v>
      </c>
      <c r="L5" t="s">
        <v>89</v>
      </c>
      <c r="X5" s="36" t="s">
        <v>109</v>
      </c>
    </row>
    <row r="6" spans="1:24" ht="60" x14ac:dyDescent="0.25">
      <c r="A6">
        <v>5</v>
      </c>
      <c r="B6" s="37" t="s">
        <v>33</v>
      </c>
      <c r="C6" s="88" t="str">
        <f>HLOOKUP($C$14, $D$1:K6, 6,FALSE)</f>
        <v>2024/2025</v>
      </c>
      <c r="D6" s="97" t="s">
        <v>99</v>
      </c>
      <c r="E6" s="82" t="s">
        <v>99</v>
      </c>
      <c r="F6" s="82" t="s">
        <v>99</v>
      </c>
      <c r="G6" s="82" t="s">
        <v>99</v>
      </c>
      <c r="H6" s="82" t="s">
        <v>99</v>
      </c>
      <c r="I6" s="82" t="s">
        <v>99</v>
      </c>
      <c r="J6" s="82" t="s">
        <v>99</v>
      </c>
      <c r="K6" s="100" t="s">
        <v>99</v>
      </c>
      <c r="L6" t="s">
        <v>89</v>
      </c>
      <c r="X6" s="36" t="s">
        <v>110</v>
      </c>
    </row>
    <row r="7" spans="1:24" ht="30" x14ac:dyDescent="0.25">
      <c r="A7">
        <v>6</v>
      </c>
      <c r="B7" s="37" t="s">
        <v>41</v>
      </c>
      <c r="C7" s="88">
        <f>HLOOKUP($C$14, $D$1:K7, 7,FALSE)</f>
        <v>0.69</v>
      </c>
      <c r="D7" s="98">
        <v>0.73</v>
      </c>
      <c r="E7" s="83">
        <v>0.76</v>
      </c>
      <c r="F7" s="83">
        <v>0.83</v>
      </c>
      <c r="G7" s="83">
        <v>0.77</v>
      </c>
      <c r="H7" s="83">
        <v>0.62</v>
      </c>
      <c r="I7" s="83">
        <v>0.48</v>
      </c>
      <c r="J7" s="83">
        <v>0.75</v>
      </c>
      <c r="K7" s="101">
        <v>0.69</v>
      </c>
      <c r="L7" t="s">
        <v>91</v>
      </c>
      <c r="X7" s="36" t="s">
        <v>111</v>
      </c>
    </row>
    <row r="8" spans="1:24" ht="30" x14ac:dyDescent="0.25">
      <c r="A8">
        <v>7</v>
      </c>
      <c r="B8" s="37" t="s">
        <v>46</v>
      </c>
      <c r="C8" s="88">
        <f>HLOOKUP($C$14, $D$1:K8, 8,FALSE)</f>
        <v>6634186</v>
      </c>
      <c r="D8" s="97">
        <v>77493790.564527199</v>
      </c>
      <c r="E8" s="85">
        <v>8548027</v>
      </c>
      <c r="F8" s="85">
        <v>11459955</v>
      </c>
      <c r="G8" s="85">
        <v>15400542</v>
      </c>
      <c r="H8" s="85">
        <v>12988030</v>
      </c>
      <c r="I8" s="85">
        <v>11504076</v>
      </c>
      <c r="J8" s="85">
        <v>10958974</v>
      </c>
      <c r="K8" s="102">
        <v>6634186</v>
      </c>
      <c r="L8" t="s">
        <v>92</v>
      </c>
      <c r="X8" s="36" t="s">
        <v>112</v>
      </c>
    </row>
    <row r="9" spans="1:24" ht="30" x14ac:dyDescent="0.25">
      <c r="A9">
        <v>8</v>
      </c>
      <c r="B9" s="38" t="s">
        <v>77</v>
      </c>
      <c r="C9" s="88">
        <f>HLOOKUP($C$14, $D$1:K9, 9,FALSE)</f>
        <v>1.0434558691517315</v>
      </c>
      <c r="D9" s="97">
        <v>1.0434558691517315</v>
      </c>
      <c r="E9" s="82">
        <v>1.0434558691517315</v>
      </c>
      <c r="F9" s="82">
        <v>1.0434558691517315</v>
      </c>
      <c r="G9" s="82">
        <v>1.0434558691517315</v>
      </c>
      <c r="H9" s="82">
        <v>1.0434558691517315</v>
      </c>
      <c r="I9" s="82">
        <v>1.0434558691517315</v>
      </c>
      <c r="J9" s="82">
        <v>1.0434558691517315</v>
      </c>
      <c r="K9" s="100">
        <v>1.0434558691517315</v>
      </c>
      <c r="L9" t="s">
        <v>92</v>
      </c>
      <c r="X9" s="36" t="s">
        <v>113</v>
      </c>
    </row>
    <row r="10" spans="1:24" x14ac:dyDescent="0.25">
      <c r="A10">
        <v>9</v>
      </c>
      <c r="B10" s="37" t="s">
        <v>76</v>
      </c>
      <c r="C10" s="88">
        <f>HLOOKUP($C$14, $D$1:K10, 10,FALSE)</f>
        <v>10</v>
      </c>
      <c r="D10" s="97">
        <v>10</v>
      </c>
      <c r="E10" s="82">
        <v>10</v>
      </c>
      <c r="F10" s="82">
        <v>10</v>
      </c>
      <c r="G10" s="82">
        <v>10</v>
      </c>
      <c r="H10" s="82">
        <v>10</v>
      </c>
      <c r="I10" s="82">
        <v>10</v>
      </c>
      <c r="J10" s="82">
        <v>10</v>
      </c>
      <c r="K10" s="100">
        <v>10</v>
      </c>
      <c r="L10" t="s">
        <v>92</v>
      </c>
    </row>
    <row r="11" spans="1:24" ht="15.75" thickBot="1" x14ac:dyDescent="0.3">
      <c r="A11">
        <v>10</v>
      </c>
      <c r="B11" s="37" t="s">
        <v>78</v>
      </c>
      <c r="C11" s="88">
        <f>HLOOKUP($C$14, $D$1:K11, 11,FALSE)</f>
        <v>0</v>
      </c>
      <c r="D11" s="103">
        <v>0</v>
      </c>
      <c r="E11" s="104">
        <v>0</v>
      </c>
      <c r="F11" s="104">
        <v>0</v>
      </c>
      <c r="G11" s="104">
        <v>0</v>
      </c>
      <c r="H11" s="104">
        <v>0</v>
      </c>
      <c r="I11" s="104">
        <v>0</v>
      </c>
      <c r="J11" s="104">
        <v>0</v>
      </c>
      <c r="K11" s="105">
        <v>0</v>
      </c>
      <c r="L11" t="s">
        <v>117</v>
      </c>
    </row>
    <row r="12" spans="1:24" ht="15.75" thickBot="1" x14ac:dyDescent="0.3"/>
    <row r="13" spans="1:24" x14ac:dyDescent="0.25">
      <c r="A13" s="2">
        <v>99</v>
      </c>
      <c r="B13" s="39" t="s">
        <v>88</v>
      </c>
      <c r="C13" s="40" t="s">
        <v>86</v>
      </c>
      <c r="D13" s="32"/>
      <c r="E13" s="24"/>
      <c r="F13" s="24"/>
      <c r="G13" s="24"/>
      <c r="H13" s="24"/>
      <c r="I13" s="24"/>
      <c r="J13" s="24"/>
    </row>
    <row r="14" spans="1:24" ht="15.75" thickBot="1" x14ac:dyDescent="0.3">
      <c r="A14" s="2">
        <v>100</v>
      </c>
      <c r="B14" s="41" t="s">
        <v>105</v>
      </c>
      <c r="C14" s="42" t="s">
        <v>113</v>
      </c>
      <c r="D14" s="32"/>
      <c r="E14" s="24"/>
      <c r="F14" s="24"/>
      <c r="G14" s="24"/>
      <c r="H14" s="24"/>
      <c r="I14" s="24"/>
      <c r="J14" s="24"/>
    </row>
  </sheetData>
  <protectedRanges>
    <protectedRange algorithmName="SHA-512" hashValue="J49YDiUW/VckRQAC/OZRAEkjI0drkq8qY4q2Ln2bKPM0i0DjLoxRED/eBz0dMbRRljzBZqW0mK0Q9tOrsqZbFg==" saltValue="tj7W0AevFfzqM51toopKSw==" spinCount="100000" sqref="C1:C11" name="Range2"/>
    <protectedRange algorithmName="SHA-512" hashValue="65p0BA653ec0gz1P4qIGLEdhxwmC4QBKZA5AyJVy6vAno59akWMjwzPfTWE4UqLNqOCMWgtFx1NHj1RKJBYuPg==" saltValue="VCAXaDnMVfZASroAdHTspg==" spinCount="100000" sqref="A1:A9" name="Range1"/>
  </protectedRanges>
  <dataValidations count="3">
    <dataValidation type="list" allowBlank="1" showInputMessage="1" showErrorMessage="1" sqref="C13:D13" xr:uid="{1DF46C1C-47E2-4A83-BD6F-D528CC79712A}">
      <formula1>$T$2:$T$4</formula1>
    </dataValidation>
    <dataValidation type="list" allowBlank="1" showInputMessage="1" showErrorMessage="1" sqref="C14:D14" xr:uid="{3BEAD4A9-F142-410D-97B1-AFB273FB0D8C}">
      <formula1>$X$2:$X$9</formula1>
    </dataValidation>
    <dataValidation type="list" allowBlank="1" showInputMessage="1" showErrorMessage="1" sqref="E13:J14 D6:K6" xr:uid="{2C6A6036-511D-4C58-AA61-48605092938B}">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FE7DA-E125-467A-80AE-B0E72F949E86}">
  <dimension ref="A1:Y162"/>
  <sheetViews>
    <sheetView topLeftCell="A50" workbookViewId="0">
      <selection activeCell="J155" sqref="J155"/>
    </sheetView>
  </sheetViews>
  <sheetFormatPr defaultRowHeight="15" x14ac:dyDescent="0.25"/>
  <cols>
    <col min="1" max="1" width="28.42578125" customWidth="1"/>
    <col min="2" max="2" width="18" customWidth="1"/>
    <col min="3" max="3" width="22.7109375" customWidth="1"/>
    <col min="4" max="4" width="14.140625" customWidth="1"/>
    <col min="5" max="5" width="25.7109375" customWidth="1"/>
    <col min="6" max="6" width="21" customWidth="1"/>
    <col min="7" max="7" width="18.85546875" customWidth="1"/>
  </cols>
  <sheetData>
    <row r="1" spans="1:25" ht="57.75" customHeight="1" thickBot="1" x14ac:dyDescent="0.3">
      <c r="A1" s="107" t="s">
        <v>34</v>
      </c>
      <c r="B1" s="107"/>
      <c r="C1" s="107"/>
      <c r="D1" s="109" t="s">
        <v>57</v>
      </c>
      <c r="E1" s="109"/>
      <c r="F1" s="109"/>
      <c r="G1" s="109"/>
    </row>
    <row r="2" spans="1:25" ht="57.75" customHeight="1" thickBot="1" x14ac:dyDescent="0.3">
      <c r="A2" s="43" t="s">
        <v>29</v>
      </c>
      <c r="B2" s="108" t="s">
        <v>36</v>
      </c>
      <c r="C2" s="108"/>
      <c r="D2" s="106" t="s">
        <v>35</v>
      </c>
      <c r="E2" s="106"/>
      <c r="F2" s="106"/>
      <c r="G2" s="44" t="s">
        <v>58</v>
      </c>
      <c r="H2" t="s">
        <v>114</v>
      </c>
    </row>
    <row r="3" spans="1:25" s="2" customFormat="1" x14ac:dyDescent="0.25">
      <c r="A3" s="61" t="s">
        <v>30</v>
      </c>
      <c r="B3" s="3" t="s">
        <v>1</v>
      </c>
      <c r="C3" s="4" t="s">
        <v>0</v>
      </c>
      <c r="D3" s="18" t="s">
        <v>26</v>
      </c>
      <c r="E3" s="18" t="s">
        <v>27</v>
      </c>
      <c r="F3" s="19" t="s">
        <v>28</v>
      </c>
      <c r="G3" s="45" t="s">
        <v>37</v>
      </c>
      <c r="H3" s="46" t="s">
        <v>105</v>
      </c>
      <c r="J3"/>
      <c r="K3"/>
      <c r="L3"/>
      <c r="M3"/>
      <c r="N3"/>
      <c r="O3"/>
      <c r="P3"/>
      <c r="Q3"/>
      <c r="R3"/>
      <c r="S3"/>
      <c r="T3"/>
      <c r="U3"/>
      <c r="V3"/>
      <c r="W3"/>
      <c r="X3"/>
      <c r="Y3"/>
    </row>
    <row r="4" spans="1:25" x14ac:dyDescent="0.25">
      <c r="A4" s="62" t="s">
        <v>31</v>
      </c>
      <c r="B4" s="5" t="s">
        <v>10</v>
      </c>
      <c r="C4" s="1" t="s">
        <v>11</v>
      </c>
      <c r="D4" s="59">
        <v>1454518</v>
      </c>
      <c r="E4" s="60">
        <v>36.700000000000003</v>
      </c>
      <c r="F4" s="60">
        <v>23.49</v>
      </c>
      <c r="G4" s="20" t="s">
        <v>38</v>
      </c>
      <c r="H4" s="47" t="s">
        <v>107</v>
      </c>
    </row>
    <row r="5" spans="1:25" x14ac:dyDescent="0.25">
      <c r="A5" s="62" t="s">
        <v>31</v>
      </c>
      <c r="B5" s="5" t="s">
        <v>9</v>
      </c>
      <c r="C5" s="1" t="s">
        <v>12</v>
      </c>
      <c r="D5" s="59">
        <v>1048743</v>
      </c>
      <c r="E5" s="60">
        <v>179.31</v>
      </c>
      <c r="F5" s="60">
        <v>61.79</v>
      </c>
      <c r="G5" s="20" t="s">
        <v>38</v>
      </c>
      <c r="H5" s="47" t="s">
        <v>107</v>
      </c>
    </row>
    <row r="6" spans="1:25" x14ac:dyDescent="0.25">
      <c r="A6" s="62" t="s">
        <v>31</v>
      </c>
      <c r="B6" s="5" t="s">
        <v>6</v>
      </c>
      <c r="C6" s="1" t="s">
        <v>15</v>
      </c>
      <c r="D6" s="59">
        <v>387887</v>
      </c>
      <c r="E6" s="60">
        <v>383.73</v>
      </c>
      <c r="F6" s="60">
        <v>76.02</v>
      </c>
      <c r="G6" s="20" t="s">
        <v>38</v>
      </c>
      <c r="H6" s="47" t="s">
        <v>107</v>
      </c>
    </row>
    <row r="7" spans="1:25" x14ac:dyDescent="0.25">
      <c r="A7" s="62" t="s">
        <v>31</v>
      </c>
      <c r="B7" s="5" t="s">
        <v>7</v>
      </c>
      <c r="C7" s="1" t="s">
        <v>14</v>
      </c>
      <c r="D7" s="59">
        <v>5403747</v>
      </c>
      <c r="E7" s="60">
        <v>179.31</v>
      </c>
      <c r="F7" s="60">
        <v>61.79</v>
      </c>
      <c r="G7" s="20" t="s">
        <v>38</v>
      </c>
      <c r="H7" s="47" t="s">
        <v>107</v>
      </c>
    </row>
    <row r="8" spans="1:25" x14ac:dyDescent="0.25">
      <c r="A8" s="62" t="s">
        <v>31</v>
      </c>
      <c r="B8" s="5" t="s">
        <v>5</v>
      </c>
      <c r="C8" s="1" t="s">
        <v>16</v>
      </c>
      <c r="D8" s="59">
        <v>288475</v>
      </c>
      <c r="E8" s="60">
        <v>110.1</v>
      </c>
      <c r="F8" s="60">
        <v>45.96</v>
      </c>
      <c r="G8" s="20" t="s">
        <v>38</v>
      </c>
      <c r="H8" s="47" t="s">
        <v>107</v>
      </c>
    </row>
    <row r="9" spans="1:25" x14ac:dyDescent="0.25">
      <c r="A9" s="62" t="s">
        <v>31</v>
      </c>
      <c r="B9" s="5" t="s">
        <v>8</v>
      </c>
      <c r="C9" s="1" t="s">
        <v>13</v>
      </c>
      <c r="D9" s="59">
        <v>10866874</v>
      </c>
      <c r="E9" s="60">
        <v>36.700000000000003</v>
      </c>
      <c r="F9" s="60">
        <v>23.49</v>
      </c>
      <c r="G9" s="20" t="s">
        <v>38</v>
      </c>
      <c r="H9" s="47" t="s">
        <v>107</v>
      </c>
    </row>
    <row r="10" spans="1:25" x14ac:dyDescent="0.25">
      <c r="A10" s="62" t="s">
        <v>31</v>
      </c>
      <c r="B10" s="5" t="s">
        <v>4</v>
      </c>
      <c r="C10" s="1" t="s">
        <v>17</v>
      </c>
      <c r="D10" s="59">
        <v>8257383</v>
      </c>
      <c r="E10" s="60">
        <v>36.700000000000003</v>
      </c>
      <c r="F10" s="57">
        <v>0</v>
      </c>
      <c r="G10" s="20" t="s">
        <v>38</v>
      </c>
      <c r="H10" s="47" t="s">
        <v>107</v>
      </c>
    </row>
    <row r="11" spans="1:25" x14ac:dyDescent="0.25">
      <c r="A11" s="62" t="s">
        <v>31</v>
      </c>
      <c r="B11" s="5" t="s">
        <v>3</v>
      </c>
      <c r="C11" s="1" t="s">
        <v>18</v>
      </c>
      <c r="D11" s="59">
        <v>2434768</v>
      </c>
      <c r="E11" s="60">
        <v>143.07</v>
      </c>
      <c r="F11" s="57">
        <v>0</v>
      </c>
      <c r="G11" s="20" t="s">
        <v>38</v>
      </c>
      <c r="H11" s="47" t="s">
        <v>107</v>
      </c>
    </row>
    <row r="12" spans="1:25" ht="15.75" thickBot="1" x14ac:dyDescent="0.3">
      <c r="A12" s="63" t="s">
        <v>31</v>
      </c>
      <c r="B12" s="6" t="s">
        <v>2</v>
      </c>
      <c r="C12" s="8" t="s">
        <v>19</v>
      </c>
      <c r="D12" s="64">
        <v>2926820</v>
      </c>
      <c r="E12" s="65">
        <v>44.04</v>
      </c>
      <c r="F12" s="65">
        <v>17.989999999999998</v>
      </c>
      <c r="G12" s="66" t="s">
        <v>38</v>
      </c>
      <c r="H12" s="51" t="s">
        <v>107</v>
      </c>
    </row>
    <row r="13" spans="1:25" ht="15.75" thickBot="1" x14ac:dyDescent="0.3">
      <c r="A13" s="48"/>
      <c r="D13" s="58"/>
      <c r="E13" s="58"/>
      <c r="F13" s="58"/>
      <c r="G13" s="49"/>
      <c r="H13" s="47"/>
    </row>
    <row r="14" spans="1:25" x14ac:dyDescent="0.25">
      <c r="A14" s="67" t="s">
        <v>32</v>
      </c>
      <c r="B14" s="7" t="str">
        <f>B4</f>
        <v>new_b1</v>
      </c>
      <c r="C14" s="9" t="str">
        <f>C4</f>
        <v>New band 1</v>
      </c>
      <c r="D14" s="68">
        <v>1454518</v>
      </c>
      <c r="E14" s="69">
        <v>36.700000000000003</v>
      </c>
      <c r="F14" s="69">
        <v>23.49</v>
      </c>
      <c r="G14" s="70" t="s">
        <v>39</v>
      </c>
      <c r="H14" s="53" t="s">
        <v>107</v>
      </c>
    </row>
    <row r="15" spans="1:25" x14ac:dyDescent="0.25">
      <c r="A15" s="62" t="s">
        <v>32</v>
      </c>
      <c r="B15" s="5" t="str">
        <f>B5</f>
        <v>new_b23</v>
      </c>
      <c r="C15" s="1" t="str">
        <f>C5</f>
        <v>New band 2 &amp;3</v>
      </c>
      <c r="D15" s="59">
        <v>1048743</v>
      </c>
      <c r="E15" s="60">
        <v>179.31</v>
      </c>
      <c r="F15" s="60">
        <v>61.79</v>
      </c>
      <c r="G15" s="21" t="s">
        <v>39</v>
      </c>
      <c r="H15" s="47" t="s">
        <v>107</v>
      </c>
    </row>
    <row r="16" spans="1:25" x14ac:dyDescent="0.25">
      <c r="A16" s="62" t="s">
        <v>32</v>
      </c>
      <c r="B16" s="5" t="str">
        <f t="shared" ref="B16:C21" si="0">B6</f>
        <v>new_hn_pat</v>
      </c>
      <c r="C16" s="1" t="str">
        <f t="shared" si="0"/>
        <v>New high needs patients</v>
      </c>
      <c r="D16" s="59">
        <v>387887</v>
      </c>
      <c r="E16" s="60">
        <v>527.6</v>
      </c>
      <c r="F16" s="60">
        <v>76.02</v>
      </c>
      <c r="G16" s="21" t="s">
        <v>39</v>
      </c>
      <c r="H16" s="47" t="s">
        <v>107</v>
      </c>
    </row>
    <row r="17" spans="1:8" x14ac:dyDescent="0.25">
      <c r="A17" s="62" t="s">
        <v>32</v>
      </c>
      <c r="B17" s="5" t="str">
        <f t="shared" si="0"/>
        <v>return_b23</v>
      </c>
      <c r="C17" s="1" t="str">
        <f t="shared" si="0"/>
        <v>Returning band 2 &amp; 3</v>
      </c>
      <c r="D17" s="59">
        <v>5403747</v>
      </c>
      <c r="E17" s="60">
        <v>179.31</v>
      </c>
      <c r="F17" s="60">
        <v>61.79</v>
      </c>
      <c r="G17" s="21" t="s">
        <v>39</v>
      </c>
      <c r="H17" s="47" t="s">
        <v>107</v>
      </c>
    </row>
    <row r="18" spans="1:8" x14ac:dyDescent="0.25">
      <c r="A18" s="62" t="s">
        <v>32</v>
      </c>
      <c r="B18" s="5" t="str">
        <f t="shared" si="0"/>
        <v>perio</v>
      </c>
      <c r="C18" s="1" t="str">
        <f t="shared" si="0"/>
        <v>Perio patients</v>
      </c>
      <c r="D18" s="59">
        <v>288475</v>
      </c>
      <c r="E18" s="60">
        <v>256.89999999999998</v>
      </c>
      <c r="F18" s="60">
        <v>45.96</v>
      </c>
      <c r="G18" s="21" t="s">
        <v>39</v>
      </c>
      <c r="H18" s="47" t="s">
        <v>107</v>
      </c>
    </row>
    <row r="19" spans="1:8" x14ac:dyDescent="0.25">
      <c r="A19" s="62" t="s">
        <v>32</v>
      </c>
      <c r="B19" s="5" t="str">
        <f t="shared" si="0"/>
        <v>return_b1</v>
      </c>
      <c r="C19" s="1" t="str">
        <f t="shared" si="0"/>
        <v>Returning band 1</v>
      </c>
      <c r="D19" s="59">
        <v>10866874</v>
      </c>
      <c r="E19" s="60">
        <v>36.700000000000003</v>
      </c>
      <c r="F19" s="60">
        <v>23.49</v>
      </c>
      <c r="G19" s="21" t="s">
        <v>39</v>
      </c>
      <c r="H19" s="47" t="s">
        <v>107</v>
      </c>
    </row>
    <row r="20" spans="1:8" x14ac:dyDescent="0.25">
      <c r="A20" s="62" t="s">
        <v>32</v>
      </c>
      <c r="B20" s="5" t="str">
        <f t="shared" si="0"/>
        <v>child_b1</v>
      </c>
      <c r="C20" s="1" t="str">
        <f t="shared" si="0"/>
        <v>Child band 1</v>
      </c>
      <c r="D20" s="59">
        <v>8257383</v>
      </c>
      <c r="E20" s="60">
        <v>36.700000000000003</v>
      </c>
      <c r="F20" s="57">
        <v>0</v>
      </c>
      <c r="G20" s="21" t="s">
        <v>39</v>
      </c>
      <c r="H20" s="47" t="s">
        <v>107</v>
      </c>
    </row>
    <row r="21" spans="1:8" x14ac:dyDescent="0.25">
      <c r="A21" s="62" t="s">
        <v>32</v>
      </c>
      <c r="B21" s="5" t="str">
        <f t="shared" si="0"/>
        <v>child_b23</v>
      </c>
      <c r="C21" s="1" t="str">
        <f t="shared" si="0"/>
        <v>Child band 2 &amp; 3</v>
      </c>
      <c r="D21" s="59">
        <v>2434768</v>
      </c>
      <c r="E21" s="60">
        <v>143.07</v>
      </c>
      <c r="F21" s="57">
        <v>0</v>
      </c>
      <c r="G21" s="21" t="s">
        <v>39</v>
      </c>
      <c r="H21" s="47" t="s">
        <v>107</v>
      </c>
    </row>
    <row r="22" spans="1:8" ht="15.75" thickBot="1" x14ac:dyDescent="0.3">
      <c r="A22" s="63" t="s">
        <v>32</v>
      </c>
      <c r="B22" s="6" t="str">
        <f>B12</f>
        <v>urgent</v>
      </c>
      <c r="C22" s="8" t="str">
        <f>C12</f>
        <v>Urgent care patients</v>
      </c>
      <c r="D22" s="64">
        <v>3626820</v>
      </c>
      <c r="E22" s="65">
        <v>75</v>
      </c>
      <c r="F22" s="65">
        <v>17.989999999999998</v>
      </c>
      <c r="G22" s="50" t="s">
        <v>39</v>
      </c>
      <c r="H22" s="51" t="s">
        <v>107</v>
      </c>
    </row>
    <row r="23" spans="1:8" ht="15.75" thickBot="1" x14ac:dyDescent="0.3">
      <c r="D23" s="24"/>
      <c r="E23" s="24"/>
      <c r="F23" s="24"/>
    </row>
    <row r="24" spans="1:8" x14ac:dyDescent="0.25">
      <c r="A24" s="7" t="s">
        <v>31</v>
      </c>
      <c r="B24" s="9" t="s">
        <v>10</v>
      </c>
      <c r="C24" s="9" t="s">
        <v>11</v>
      </c>
      <c r="D24" s="68">
        <v>194103</v>
      </c>
      <c r="E24" s="69">
        <v>35.36</v>
      </c>
      <c r="F24" s="69">
        <v>23.49</v>
      </c>
      <c r="G24" s="52" t="s">
        <v>38</v>
      </c>
      <c r="H24" s="72" t="s">
        <v>106</v>
      </c>
    </row>
    <row r="25" spans="1:8" x14ac:dyDescent="0.25">
      <c r="A25" s="5" t="s">
        <v>31</v>
      </c>
      <c r="B25" s="1" t="s">
        <v>9</v>
      </c>
      <c r="C25" s="1" t="s">
        <v>12</v>
      </c>
      <c r="D25" s="59">
        <v>118717</v>
      </c>
      <c r="E25" s="60">
        <v>172.12</v>
      </c>
      <c r="F25" s="60">
        <v>61.79</v>
      </c>
      <c r="G25" s="20" t="s">
        <v>38</v>
      </c>
      <c r="H25" s="73" t="s">
        <v>106</v>
      </c>
    </row>
    <row r="26" spans="1:8" x14ac:dyDescent="0.25">
      <c r="A26" s="5" t="s">
        <v>31</v>
      </c>
      <c r="B26" s="1" t="s">
        <v>6</v>
      </c>
      <c r="C26" s="1" t="s">
        <v>15</v>
      </c>
      <c r="D26" s="59">
        <v>37987</v>
      </c>
      <c r="E26" s="60">
        <v>367.7</v>
      </c>
      <c r="F26" s="60">
        <v>93.01</v>
      </c>
      <c r="G26" s="20" t="s">
        <v>38</v>
      </c>
      <c r="H26" s="73" t="s">
        <v>106</v>
      </c>
    </row>
    <row r="27" spans="1:8" x14ac:dyDescent="0.25">
      <c r="A27" s="5" t="s">
        <v>31</v>
      </c>
      <c r="B27" s="1" t="s">
        <v>7</v>
      </c>
      <c r="C27" s="1" t="s">
        <v>14</v>
      </c>
      <c r="D27" s="59">
        <v>555712</v>
      </c>
      <c r="E27" s="60">
        <v>172.12</v>
      </c>
      <c r="F27" s="60">
        <v>61.79</v>
      </c>
      <c r="G27" s="20" t="s">
        <v>38</v>
      </c>
      <c r="H27" s="73" t="s">
        <v>106</v>
      </c>
    </row>
    <row r="28" spans="1:8" x14ac:dyDescent="0.25">
      <c r="A28" s="5" t="s">
        <v>31</v>
      </c>
      <c r="B28" s="1" t="s">
        <v>5</v>
      </c>
      <c r="C28" s="1" t="s">
        <v>16</v>
      </c>
      <c r="D28" s="59">
        <v>33194</v>
      </c>
      <c r="E28" s="60">
        <v>106.07</v>
      </c>
      <c r="F28" s="60">
        <v>45.96</v>
      </c>
      <c r="G28" s="20" t="s">
        <v>38</v>
      </c>
      <c r="H28" s="73" t="s">
        <v>106</v>
      </c>
    </row>
    <row r="29" spans="1:8" x14ac:dyDescent="0.25">
      <c r="A29" s="5" t="s">
        <v>31</v>
      </c>
      <c r="B29" s="1" t="s">
        <v>8</v>
      </c>
      <c r="C29" s="1" t="s">
        <v>13</v>
      </c>
      <c r="D29" s="59">
        <v>1343248</v>
      </c>
      <c r="E29" s="60">
        <v>35.36</v>
      </c>
      <c r="F29" s="60">
        <v>23.49</v>
      </c>
      <c r="G29" s="20" t="s">
        <v>38</v>
      </c>
      <c r="H29" s="73" t="s">
        <v>106</v>
      </c>
    </row>
    <row r="30" spans="1:8" x14ac:dyDescent="0.25">
      <c r="A30" s="5" t="s">
        <v>31</v>
      </c>
      <c r="B30" s="1" t="s">
        <v>4</v>
      </c>
      <c r="C30" s="1" t="s">
        <v>17</v>
      </c>
      <c r="D30" s="59">
        <v>1030281</v>
      </c>
      <c r="E30" s="60">
        <v>35.36</v>
      </c>
      <c r="F30" s="71">
        <v>0</v>
      </c>
      <c r="G30" s="20" t="s">
        <v>38</v>
      </c>
      <c r="H30" s="73" t="s">
        <v>106</v>
      </c>
    </row>
    <row r="31" spans="1:8" x14ac:dyDescent="0.25">
      <c r="A31" s="5" t="s">
        <v>31</v>
      </c>
      <c r="B31" s="1" t="s">
        <v>3</v>
      </c>
      <c r="C31" s="1" t="s">
        <v>18</v>
      </c>
      <c r="D31" s="59">
        <v>254654</v>
      </c>
      <c r="E31" s="60">
        <v>137.33000000000001</v>
      </c>
      <c r="F31" s="71">
        <v>0</v>
      </c>
      <c r="G31" s="20" t="s">
        <v>38</v>
      </c>
      <c r="H31" s="73" t="s">
        <v>106</v>
      </c>
    </row>
    <row r="32" spans="1:8" ht="15.75" thickBot="1" x14ac:dyDescent="0.3">
      <c r="A32" s="6" t="s">
        <v>31</v>
      </c>
      <c r="B32" s="8" t="s">
        <v>2</v>
      </c>
      <c r="C32" s="8" t="s">
        <v>19</v>
      </c>
      <c r="D32" s="64">
        <v>338230</v>
      </c>
      <c r="E32" s="65">
        <v>42.43</v>
      </c>
      <c r="F32" s="65">
        <v>17.989999999999998</v>
      </c>
      <c r="G32" s="66" t="s">
        <v>38</v>
      </c>
      <c r="H32" s="74" t="s">
        <v>106</v>
      </c>
    </row>
    <row r="33" spans="1:8" ht="15.75" thickBot="1" x14ac:dyDescent="0.3">
      <c r="A33" s="48"/>
      <c r="D33" s="58"/>
      <c r="E33" s="58"/>
      <c r="F33" s="58"/>
      <c r="G33" s="49"/>
      <c r="H33" s="47"/>
    </row>
    <row r="34" spans="1:8" x14ac:dyDescent="0.25">
      <c r="A34" s="7" t="s">
        <v>32</v>
      </c>
      <c r="B34" s="9" t="str">
        <f>B24</f>
        <v>new_b1</v>
      </c>
      <c r="C34" s="9" t="str">
        <f>C24</f>
        <v>New band 1</v>
      </c>
      <c r="D34" s="68">
        <v>194103</v>
      </c>
      <c r="E34" s="69">
        <v>35.36</v>
      </c>
      <c r="F34" s="75">
        <v>23.49</v>
      </c>
      <c r="G34" s="70" t="s">
        <v>39</v>
      </c>
      <c r="H34" s="53" t="s">
        <v>106</v>
      </c>
    </row>
    <row r="35" spans="1:8" x14ac:dyDescent="0.25">
      <c r="A35" s="5" t="s">
        <v>32</v>
      </c>
      <c r="B35" s="1" t="str">
        <f>B25</f>
        <v>new_b23</v>
      </c>
      <c r="C35" s="1" t="str">
        <f>C25</f>
        <v>New band 2 &amp;3</v>
      </c>
      <c r="D35" s="59">
        <v>118717</v>
      </c>
      <c r="E35" s="60">
        <v>172.12</v>
      </c>
      <c r="F35" s="76">
        <v>61.79</v>
      </c>
      <c r="G35" s="21" t="s">
        <v>39</v>
      </c>
      <c r="H35" s="47" t="s">
        <v>106</v>
      </c>
    </row>
    <row r="36" spans="1:8" x14ac:dyDescent="0.25">
      <c r="A36" s="5" t="s">
        <v>32</v>
      </c>
      <c r="B36" s="1" t="str">
        <f t="shared" ref="B36:C41" si="1">B26</f>
        <v>new_hn_pat</v>
      </c>
      <c r="C36" s="1" t="str">
        <f t="shared" si="1"/>
        <v>New high needs patients</v>
      </c>
      <c r="D36" s="59">
        <v>37987</v>
      </c>
      <c r="E36" s="60">
        <v>527.6</v>
      </c>
      <c r="F36" s="76">
        <v>76.02</v>
      </c>
      <c r="G36" s="21" t="s">
        <v>39</v>
      </c>
      <c r="H36" s="47" t="s">
        <v>106</v>
      </c>
    </row>
    <row r="37" spans="1:8" x14ac:dyDescent="0.25">
      <c r="A37" s="5" t="s">
        <v>32</v>
      </c>
      <c r="B37" s="1" t="str">
        <f t="shared" si="1"/>
        <v>return_b23</v>
      </c>
      <c r="C37" s="1" t="str">
        <f t="shared" si="1"/>
        <v>Returning band 2 &amp; 3</v>
      </c>
      <c r="D37" s="59">
        <v>555712</v>
      </c>
      <c r="E37" s="60">
        <v>172.12</v>
      </c>
      <c r="F37" s="76">
        <v>61.79</v>
      </c>
      <c r="G37" s="21" t="s">
        <v>39</v>
      </c>
      <c r="H37" s="47" t="s">
        <v>106</v>
      </c>
    </row>
    <row r="38" spans="1:8" x14ac:dyDescent="0.25">
      <c r="A38" s="5" t="s">
        <v>32</v>
      </c>
      <c r="B38" s="1" t="str">
        <f t="shared" si="1"/>
        <v>perio</v>
      </c>
      <c r="C38" s="1" t="str">
        <f t="shared" si="1"/>
        <v>Perio patients</v>
      </c>
      <c r="D38" s="59">
        <v>33194</v>
      </c>
      <c r="E38" s="60">
        <v>256.89999999999998</v>
      </c>
      <c r="F38" s="76">
        <v>45.96</v>
      </c>
      <c r="G38" s="21" t="s">
        <v>39</v>
      </c>
      <c r="H38" s="47" t="s">
        <v>106</v>
      </c>
    </row>
    <row r="39" spans="1:8" x14ac:dyDescent="0.25">
      <c r="A39" s="5" t="s">
        <v>32</v>
      </c>
      <c r="B39" s="1" t="str">
        <f t="shared" si="1"/>
        <v>return_b1</v>
      </c>
      <c r="C39" s="1" t="str">
        <f t="shared" si="1"/>
        <v>Returning band 1</v>
      </c>
      <c r="D39" s="59">
        <v>1343248</v>
      </c>
      <c r="E39" s="60">
        <v>36.700000000000003</v>
      </c>
      <c r="F39" s="76">
        <v>23.49</v>
      </c>
      <c r="G39" s="21" t="s">
        <v>39</v>
      </c>
      <c r="H39" s="47" t="s">
        <v>106</v>
      </c>
    </row>
    <row r="40" spans="1:8" x14ac:dyDescent="0.25">
      <c r="A40" s="5" t="s">
        <v>32</v>
      </c>
      <c r="B40" s="1" t="str">
        <f t="shared" si="1"/>
        <v>child_b1</v>
      </c>
      <c r="C40" s="1" t="str">
        <f t="shared" si="1"/>
        <v>Child band 1</v>
      </c>
      <c r="D40" s="59">
        <v>1030281</v>
      </c>
      <c r="E40" s="60">
        <v>36.700000000000003</v>
      </c>
      <c r="F40" s="57">
        <v>0</v>
      </c>
      <c r="G40" s="21" t="s">
        <v>39</v>
      </c>
      <c r="H40" s="47" t="s">
        <v>106</v>
      </c>
    </row>
    <row r="41" spans="1:8" x14ac:dyDescent="0.25">
      <c r="A41" s="5" t="s">
        <v>32</v>
      </c>
      <c r="B41" s="1" t="str">
        <f t="shared" si="1"/>
        <v>child_b23</v>
      </c>
      <c r="C41" s="1" t="str">
        <f t="shared" si="1"/>
        <v>Child band 2 &amp; 3</v>
      </c>
      <c r="D41" s="59">
        <v>254654</v>
      </c>
      <c r="E41" s="60">
        <v>137.33000000000001</v>
      </c>
      <c r="F41" s="57">
        <v>0</v>
      </c>
      <c r="G41" s="21" t="s">
        <v>39</v>
      </c>
      <c r="H41" s="47" t="s">
        <v>106</v>
      </c>
    </row>
    <row r="42" spans="1:8" ht="15.75" thickBot="1" x14ac:dyDescent="0.3">
      <c r="A42" s="6" t="s">
        <v>32</v>
      </c>
      <c r="B42" s="8" t="str">
        <f>B32</f>
        <v>urgent</v>
      </c>
      <c r="C42" s="8" t="str">
        <f>C32</f>
        <v>Urgent care patients</v>
      </c>
      <c r="D42" s="77">
        <v>415444</v>
      </c>
      <c r="E42" s="65">
        <v>75</v>
      </c>
      <c r="F42" s="78">
        <v>17.989999999999998</v>
      </c>
      <c r="G42" s="50" t="s">
        <v>39</v>
      </c>
      <c r="H42" s="51" t="s">
        <v>106</v>
      </c>
    </row>
    <row r="43" spans="1:8" ht="15.75" thickBot="1" x14ac:dyDescent="0.3">
      <c r="D43" s="24"/>
      <c r="E43" s="24"/>
      <c r="F43" s="24"/>
    </row>
    <row r="44" spans="1:8" x14ac:dyDescent="0.25">
      <c r="A44" s="7" t="s">
        <v>31</v>
      </c>
      <c r="B44" s="9" t="s">
        <v>10</v>
      </c>
      <c r="C44" s="9" t="s">
        <v>11</v>
      </c>
      <c r="D44" s="68">
        <v>311147</v>
      </c>
      <c r="E44" s="69">
        <v>38.26</v>
      </c>
      <c r="F44" s="69">
        <v>23.49</v>
      </c>
      <c r="G44" s="52" t="s">
        <v>38</v>
      </c>
      <c r="H44" s="72" t="s">
        <v>108</v>
      </c>
    </row>
    <row r="45" spans="1:8" x14ac:dyDescent="0.25">
      <c r="A45" s="5" t="s">
        <v>31</v>
      </c>
      <c r="B45" s="1" t="s">
        <v>9</v>
      </c>
      <c r="C45" s="1" t="s">
        <v>12</v>
      </c>
      <c r="D45" s="59">
        <v>282495</v>
      </c>
      <c r="E45" s="60">
        <v>207.63</v>
      </c>
      <c r="F45" s="60">
        <v>61.79</v>
      </c>
      <c r="G45" s="20" t="s">
        <v>38</v>
      </c>
      <c r="H45" s="73" t="s">
        <v>108</v>
      </c>
    </row>
    <row r="46" spans="1:8" x14ac:dyDescent="0.25">
      <c r="A46" s="5" t="s">
        <v>31</v>
      </c>
      <c r="B46" s="1" t="s">
        <v>6</v>
      </c>
      <c r="C46" s="1" t="s">
        <v>15</v>
      </c>
      <c r="D46" s="59">
        <v>57825</v>
      </c>
      <c r="E46" s="60">
        <v>421.91</v>
      </c>
      <c r="F46" s="60">
        <v>60.17</v>
      </c>
      <c r="G46" s="20" t="s">
        <v>38</v>
      </c>
      <c r="H46" s="73" t="s">
        <v>108</v>
      </c>
    </row>
    <row r="47" spans="1:8" x14ac:dyDescent="0.25">
      <c r="A47" s="5" t="s">
        <v>31</v>
      </c>
      <c r="B47" s="1" t="s">
        <v>7</v>
      </c>
      <c r="C47" s="1" t="s">
        <v>14</v>
      </c>
      <c r="D47" s="59">
        <v>815420</v>
      </c>
      <c r="E47" s="60">
        <v>207.63</v>
      </c>
      <c r="F47" s="60">
        <v>61.79</v>
      </c>
      <c r="G47" s="20" t="s">
        <v>38</v>
      </c>
      <c r="H47" s="73" t="s">
        <v>108</v>
      </c>
    </row>
    <row r="48" spans="1:8" x14ac:dyDescent="0.25">
      <c r="A48" s="5" t="s">
        <v>31</v>
      </c>
      <c r="B48" s="1" t="s">
        <v>5</v>
      </c>
      <c r="C48" s="1" t="s">
        <v>16</v>
      </c>
      <c r="D48" s="59">
        <v>38012</v>
      </c>
      <c r="E48" s="60">
        <v>114.78</v>
      </c>
      <c r="F48" s="60">
        <v>45.96</v>
      </c>
      <c r="G48" s="20" t="s">
        <v>38</v>
      </c>
      <c r="H48" s="73" t="s">
        <v>108</v>
      </c>
    </row>
    <row r="49" spans="1:8" x14ac:dyDescent="0.25">
      <c r="A49" s="5" t="s">
        <v>31</v>
      </c>
      <c r="B49" s="1" t="s">
        <v>8</v>
      </c>
      <c r="C49" s="1" t="s">
        <v>13</v>
      </c>
      <c r="D49" s="59">
        <v>1098192</v>
      </c>
      <c r="E49" s="60">
        <v>38.26</v>
      </c>
      <c r="F49" s="60">
        <v>23.49</v>
      </c>
      <c r="G49" s="20" t="s">
        <v>38</v>
      </c>
      <c r="H49" s="73" t="s">
        <v>108</v>
      </c>
    </row>
    <row r="50" spans="1:8" x14ac:dyDescent="0.25">
      <c r="A50" s="5" t="s">
        <v>31</v>
      </c>
      <c r="B50" s="1" t="s">
        <v>4</v>
      </c>
      <c r="C50" s="1" t="s">
        <v>17</v>
      </c>
      <c r="D50" s="59">
        <v>944492</v>
      </c>
      <c r="E50" s="60">
        <v>38.26</v>
      </c>
      <c r="F50" s="71">
        <v>0</v>
      </c>
      <c r="G50" s="20" t="s">
        <v>38</v>
      </c>
      <c r="H50" s="73" t="s">
        <v>108</v>
      </c>
    </row>
    <row r="51" spans="1:8" x14ac:dyDescent="0.25">
      <c r="A51" s="5" t="s">
        <v>31</v>
      </c>
      <c r="B51" s="1" t="s">
        <v>3</v>
      </c>
      <c r="C51" s="1" t="s">
        <v>18</v>
      </c>
      <c r="D51" s="59">
        <v>407710</v>
      </c>
      <c r="E51" s="60">
        <v>165.66</v>
      </c>
      <c r="F51" s="71">
        <v>0</v>
      </c>
      <c r="G51" s="20" t="s">
        <v>38</v>
      </c>
      <c r="H51" s="73" t="s">
        <v>108</v>
      </c>
    </row>
    <row r="52" spans="1:8" ht="15.75" thickBot="1" x14ac:dyDescent="0.3">
      <c r="A52" s="6" t="s">
        <v>31</v>
      </c>
      <c r="B52" s="8" t="s">
        <v>2</v>
      </c>
      <c r="C52" s="8" t="s">
        <v>19</v>
      </c>
      <c r="D52" s="64">
        <v>490147</v>
      </c>
      <c r="E52" s="65">
        <v>45.91</v>
      </c>
      <c r="F52" s="65">
        <v>17.989999999999998</v>
      </c>
      <c r="G52" s="66" t="s">
        <v>38</v>
      </c>
      <c r="H52" s="74" t="s">
        <v>108</v>
      </c>
    </row>
    <row r="53" spans="1:8" ht="15.75" thickBot="1" x14ac:dyDescent="0.3">
      <c r="A53" s="48"/>
      <c r="D53" s="58"/>
      <c r="E53" s="58"/>
      <c r="F53" s="58"/>
      <c r="G53" s="49"/>
      <c r="H53" s="47"/>
    </row>
    <row r="54" spans="1:8" x14ac:dyDescent="0.25">
      <c r="A54" s="7" t="s">
        <v>32</v>
      </c>
      <c r="B54" s="9" t="str">
        <f>B44</f>
        <v>new_b1</v>
      </c>
      <c r="C54" s="9" t="str">
        <f>C44</f>
        <v>New band 1</v>
      </c>
      <c r="D54" s="68">
        <v>311147</v>
      </c>
      <c r="E54" s="69">
        <v>38.26</v>
      </c>
      <c r="F54" s="69">
        <v>23.49</v>
      </c>
      <c r="G54" s="70" t="s">
        <v>39</v>
      </c>
      <c r="H54" s="72" t="s">
        <v>108</v>
      </c>
    </row>
    <row r="55" spans="1:8" x14ac:dyDescent="0.25">
      <c r="A55" s="5" t="s">
        <v>32</v>
      </c>
      <c r="B55" s="1" t="str">
        <f>B45</f>
        <v>new_b23</v>
      </c>
      <c r="C55" s="1" t="str">
        <f>C45</f>
        <v>New band 2 &amp;3</v>
      </c>
      <c r="D55" s="59">
        <v>282495</v>
      </c>
      <c r="E55" s="60">
        <v>207.63</v>
      </c>
      <c r="F55" s="60">
        <v>61.79</v>
      </c>
      <c r="G55" s="21" t="s">
        <v>39</v>
      </c>
      <c r="H55" s="73" t="s">
        <v>108</v>
      </c>
    </row>
    <row r="56" spans="1:8" x14ac:dyDescent="0.25">
      <c r="A56" s="5" t="s">
        <v>32</v>
      </c>
      <c r="B56" s="1" t="str">
        <f t="shared" ref="B56:C61" si="2">B46</f>
        <v>new_hn_pat</v>
      </c>
      <c r="C56" s="1" t="str">
        <f t="shared" si="2"/>
        <v>New high needs patients</v>
      </c>
      <c r="D56" s="59">
        <v>57825</v>
      </c>
      <c r="E56" s="60">
        <v>527.6</v>
      </c>
      <c r="F56" s="60">
        <v>76.02</v>
      </c>
      <c r="G56" s="21" t="s">
        <v>39</v>
      </c>
      <c r="H56" s="73" t="s">
        <v>108</v>
      </c>
    </row>
    <row r="57" spans="1:8" x14ac:dyDescent="0.25">
      <c r="A57" s="5" t="s">
        <v>32</v>
      </c>
      <c r="B57" s="1" t="str">
        <f t="shared" si="2"/>
        <v>return_b23</v>
      </c>
      <c r="C57" s="1" t="str">
        <f t="shared" si="2"/>
        <v>Returning band 2 &amp; 3</v>
      </c>
      <c r="D57" s="59">
        <v>815420</v>
      </c>
      <c r="E57" s="60">
        <v>207.63</v>
      </c>
      <c r="F57" s="60">
        <v>61.79</v>
      </c>
      <c r="G57" s="21" t="s">
        <v>39</v>
      </c>
      <c r="H57" s="73" t="s">
        <v>108</v>
      </c>
    </row>
    <row r="58" spans="1:8" x14ac:dyDescent="0.25">
      <c r="A58" s="5" t="s">
        <v>32</v>
      </c>
      <c r="B58" s="1" t="str">
        <f t="shared" si="2"/>
        <v>perio</v>
      </c>
      <c r="C58" s="1" t="str">
        <f t="shared" si="2"/>
        <v>Perio patients</v>
      </c>
      <c r="D58" s="59">
        <v>38012</v>
      </c>
      <c r="E58" s="60">
        <v>256.89999999999998</v>
      </c>
      <c r="F58" s="60">
        <v>45.96</v>
      </c>
      <c r="G58" s="21" t="s">
        <v>39</v>
      </c>
      <c r="H58" s="73" t="s">
        <v>108</v>
      </c>
    </row>
    <row r="59" spans="1:8" x14ac:dyDescent="0.25">
      <c r="A59" s="5" t="s">
        <v>32</v>
      </c>
      <c r="B59" s="1" t="str">
        <f t="shared" si="2"/>
        <v>return_b1</v>
      </c>
      <c r="C59" s="1" t="str">
        <f t="shared" si="2"/>
        <v>Returning band 1</v>
      </c>
      <c r="D59" s="59">
        <v>1098192</v>
      </c>
      <c r="E59" s="60">
        <v>36.700000000000003</v>
      </c>
      <c r="F59" s="60">
        <v>23.49</v>
      </c>
      <c r="G59" s="21" t="s">
        <v>39</v>
      </c>
      <c r="H59" s="73" t="s">
        <v>108</v>
      </c>
    </row>
    <row r="60" spans="1:8" x14ac:dyDescent="0.25">
      <c r="A60" s="5" t="s">
        <v>32</v>
      </c>
      <c r="B60" s="1" t="str">
        <f t="shared" si="2"/>
        <v>child_b1</v>
      </c>
      <c r="C60" s="1" t="str">
        <f t="shared" si="2"/>
        <v>Child band 1</v>
      </c>
      <c r="D60" s="59">
        <v>944492</v>
      </c>
      <c r="E60" s="60">
        <v>36.700000000000003</v>
      </c>
      <c r="F60" s="71">
        <v>0</v>
      </c>
      <c r="G60" s="21" t="s">
        <v>39</v>
      </c>
      <c r="H60" s="73" t="s">
        <v>108</v>
      </c>
    </row>
    <row r="61" spans="1:8" x14ac:dyDescent="0.25">
      <c r="A61" s="5" t="s">
        <v>32</v>
      </c>
      <c r="B61" s="1" t="str">
        <f t="shared" si="2"/>
        <v>child_b23</v>
      </c>
      <c r="C61" s="1" t="str">
        <f t="shared" si="2"/>
        <v>Child band 2 &amp; 3</v>
      </c>
      <c r="D61" s="59">
        <v>407710</v>
      </c>
      <c r="E61" s="60">
        <v>165.66</v>
      </c>
      <c r="F61" s="71">
        <v>0</v>
      </c>
      <c r="G61" s="21" t="s">
        <v>39</v>
      </c>
      <c r="H61" s="73" t="s">
        <v>108</v>
      </c>
    </row>
    <row r="62" spans="1:8" ht="15.75" thickBot="1" x14ac:dyDescent="0.3">
      <c r="A62" s="6" t="s">
        <v>32</v>
      </c>
      <c r="B62" s="8" t="str">
        <f>B52</f>
        <v>urgent</v>
      </c>
      <c r="C62" s="8" t="str">
        <f>C52</f>
        <v>Urgent care patients</v>
      </c>
      <c r="D62" s="64">
        <v>593665</v>
      </c>
      <c r="E62" s="65">
        <v>75</v>
      </c>
      <c r="F62" s="65">
        <v>17.989999999999998</v>
      </c>
      <c r="G62" s="50" t="s">
        <v>39</v>
      </c>
      <c r="H62" s="74" t="s">
        <v>108</v>
      </c>
    </row>
    <row r="63" spans="1:8" ht="15.75" thickBot="1" x14ac:dyDescent="0.3">
      <c r="D63" s="24"/>
      <c r="E63" s="24"/>
      <c r="F63" s="24"/>
    </row>
    <row r="64" spans="1:8" x14ac:dyDescent="0.25">
      <c r="A64" s="7" t="s">
        <v>31</v>
      </c>
      <c r="B64" s="9" t="s">
        <v>10</v>
      </c>
      <c r="C64" s="9" t="s">
        <v>11</v>
      </c>
      <c r="D64" s="68">
        <v>322784</v>
      </c>
      <c r="E64" s="69">
        <v>34.6</v>
      </c>
      <c r="F64" s="69">
        <v>23.49</v>
      </c>
      <c r="G64" s="52" t="s">
        <v>38</v>
      </c>
      <c r="H64" s="79" t="s">
        <v>109</v>
      </c>
    </row>
    <row r="65" spans="1:8" x14ac:dyDescent="0.25">
      <c r="A65" s="5" t="s">
        <v>31</v>
      </c>
      <c r="B65" s="1" t="s">
        <v>9</v>
      </c>
      <c r="C65" s="1" t="s">
        <v>12</v>
      </c>
      <c r="D65" s="59">
        <v>266762</v>
      </c>
      <c r="E65" s="60">
        <v>166.97</v>
      </c>
      <c r="F65" s="60">
        <v>61.79</v>
      </c>
      <c r="G65" s="20" t="s">
        <v>38</v>
      </c>
      <c r="H65" s="80" t="s">
        <v>109</v>
      </c>
    </row>
    <row r="66" spans="1:8" x14ac:dyDescent="0.25">
      <c r="A66" s="5" t="s">
        <v>31</v>
      </c>
      <c r="B66" s="1" t="s">
        <v>6</v>
      </c>
      <c r="C66" s="1" t="s">
        <v>15</v>
      </c>
      <c r="D66" s="59">
        <v>81635</v>
      </c>
      <c r="E66" s="60">
        <v>359.59</v>
      </c>
      <c r="F66" s="60">
        <v>77.099999999999994</v>
      </c>
      <c r="G66" s="20" t="s">
        <v>38</v>
      </c>
      <c r="H66" s="80" t="s">
        <v>109</v>
      </c>
    </row>
    <row r="67" spans="1:8" x14ac:dyDescent="0.25">
      <c r="A67" s="5" t="s">
        <v>31</v>
      </c>
      <c r="B67" s="1" t="s">
        <v>7</v>
      </c>
      <c r="C67" s="1" t="s">
        <v>14</v>
      </c>
      <c r="D67" s="59">
        <v>1020093</v>
      </c>
      <c r="E67" s="60">
        <v>166.97</v>
      </c>
      <c r="F67" s="60">
        <v>61.79</v>
      </c>
      <c r="G67" s="20" t="s">
        <v>38</v>
      </c>
      <c r="H67" s="80" t="s">
        <v>109</v>
      </c>
    </row>
    <row r="68" spans="1:8" x14ac:dyDescent="0.25">
      <c r="A68" s="5" t="s">
        <v>31</v>
      </c>
      <c r="B68" s="1" t="s">
        <v>5</v>
      </c>
      <c r="C68" s="1" t="s">
        <v>16</v>
      </c>
      <c r="D68" s="59">
        <v>58874</v>
      </c>
      <c r="E68" s="60">
        <v>103.79</v>
      </c>
      <c r="F68" s="60">
        <v>45.96</v>
      </c>
      <c r="G68" s="20" t="s">
        <v>38</v>
      </c>
      <c r="H68" s="80" t="s">
        <v>109</v>
      </c>
    </row>
    <row r="69" spans="1:8" x14ac:dyDescent="0.25">
      <c r="A69" s="5" t="s">
        <v>31</v>
      </c>
      <c r="B69" s="1" t="s">
        <v>8</v>
      </c>
      <c r="C69" s="1" t="s">
        <v>13</v>
      </c>
      <c r="D69" s="59">
        <v>2214990</v>
      </c>
      <c r="E69" s="60">
        <v>34.6</v>
      </c>
      <c r="F69" s="60">
        <v>23.49</v>
      </c>
      <c r="G69" s="20" t="s">
        <v>38</v>
      </c>
      <c r="H69" s="80" t="s">
        <v>109</v>
      </c>
    </row>
    <row r="70" spans="1:8" x14ac:dyDescent="0.25">
      <c r="A70" s="5" t="s">
        <v>31</v>
      </c>
      <c r="B70" s="1" t="s">
        <v>4</v>
      </c>
      <c r="C70" s="1" t="s">
        <v>17</v>
      </c>
      <c r="D70" s="59">
        <v>1700730</v>
      </c>
      <c r="E70" s="60">
        <v>34.6</v>
      </c>
      <c r="F70" s="71">
        <v>0</v>
      </c>
      <c r="G70" s="20" t="s">
        <v>38</v>
      </c>
      <c r="H70" s="80" t="s">
        <v>109</v>
      </c>
    </row>
    <row r="71" spans="1:8" x14ac:dyDescent="0.25">
      <c r="A71" s="5" t="s">
        <v>31</v>
      </c>
      <c r="B71" s="1" t="s">
        <v>3</v>
      </c>
      <c r="C71" s="1" t="s">
        <v>18</v>
      </c>
      <c r="D71" s="59">
        <v>487498</v>
      </c>
      <c r="E71" s="60">
        <v>133.22</v>
      </c>
      <c r="F71" s="71">
        <v>0</v>
      </c>
      <c r="G71" s="20" t="s">
        <v>38</v>
      </c>
      <c r="H71" s="80" t="s">
        <v>109</v>
      </c>
    </row>
    <row r="72" spans="1:8" ht="15.75" thickBot="1" x14ac:dyDescent="0.3">
      <c r="A72" s="6" t="s">
        <v>31</v>
      </c>
      <c r="B72" s="8" t="s">
        <v>2</v>
      </c>
      <c r="C72" s="8" t="s">
        <v>19</v>
      </c>
      <c r="D72" s="64">
        <v>510157</v>
      </c>
      <c r="E72" s="65">
        <v>41.52</v>
      </c>
      <c r="F72" s="65">
        <v>17.989999999999998</v>
      </c>
      <c r="G72" s="66" t="s">
        <v>38</v>
      </c>
      <c r="H72" s="81" t="s">
        <v>109</v>
      </c>
    </row>
    <row r="73" spans="1:8" ht="15.75" thickBot="1" x14ac:dyDescent="0.3">
      <c r="A73" s="48"/>
      <c r="D73" s="58"/>
      <c r="E73" s="58"/>
      <c r="F73" s="58"/>
      <c r="G73" s="49"/>
      <c r="H73" s="47"/>
    </row>
    <row r="74" spans="1:8" x14ac:dyDescent="0.25">
      <c r="A74" s="7" t="s">
        <v>32</v>
      </c>
      <c r="B74" s="9" t="str">
        <f>B64</f>
        <v>new_b1</v>
      </c>
      <c r="C74" s="9" t="str">
        <f>C64</f>
        <v>New band 1</v>
      </c>
      <c r="D74" s="68">
        <v>322784</v>
      </c>
      <c r="E74" s="69">
        <v>34.6</v>
      </c>
      <c r="F74" s="75">
        <v>23.49</v>
      </c>
      <c r="G74" s="70" t="s">
        <v>39</v>
      </c>
      <c r="H74" s="54" t="s">
        <v>109</v>
      </c>
    </row>
    <row r="75" spans="1:8" x14ac:dyDescent="0.25">
      <c r="A75" s="5" t="s">
        <v>32</v>
      </c>
      <c r="B75" s="1" t="str">
        <f>B65</f>
        <v>new_b23</v>
      </c>
      <c r="C75" s="1" t="str">
        <f>C65</f>
        <v>New band 2 &amp;3</v>
      </c>
      <c r="D75" s="59">
        <v>266762</v>
      </c>
      <c r="E75" s="60">
        <v>166.97</v>
      </c>
      <c r="F75" s="76">
        <v>61.79</v>
      </c>
      <c r="G75" s="21" t="s">
        <v>39</v>
      </c>
      <c r="H75" s="55" t="s">
        <v>109</v>
      </c>
    </row>
    <row r="76" spans="1:8" x14ac:dyDescent="0.25">
      <c r="A76" s="5" t="s">
        <v>32</v>
      </c>
      <c r="B76" s="1" t="str">
        <f t="shared" ref="B76:C76" si="3">B66</f>
        <v>new_hn_pat</v>
      </c>
      <c r="C76" s="1" t="str">
        <f t="shared" si="3"/>
        <v>New high needs patients</v>
      </c>
      <c r="D76" s="59">
        <v>81635</v>
      </c>
      <c r="E76" s="60">
        <v>527.6</v>
      </c>
      <c r="F76" s="76">
        <v>76.02</v>
      </c>
      <c r="G76" s="21" t="s">
        <v>39</v>
      </c>
      <c r="H76" s="55" t="s">
        <v>109</v>
      </c>
    </row>
    <row r="77" spans="1:8" x14ac:dyDescent="0.25">
      <c r="A77" s="5" t="s">
        <v>32</v>
      </c>
      <c r="B77" s="1" t="str">
        <f t="shared" ref="B77:C77" si="4">B67</f>
        <v>return_b23</v>
      </c>
      <c r="C77" s="1" t="str">
        <f t="shared" si="4"/>
        <v>Returning band 2 &amp; 3</v>
      </c>
      <c r="D77" s="59">
        <v>1020093</v>
      </c>
      <c r="E77" s="60">
        <v>166.97</v>
      </c>
      <c r="F77" s="76">
        <v>61.79</v>
      </c>
      <c r="G77" s="21" t="s">
        <v>39</v>
      </c>
      <c r="H77" s="55" t="s">
        <v>109</v>
      </c>
    </row>
    <row r="78" spans="1:8" x14ac:dyDescent="0.25">
      <c r="A78" s="5" t="s">
        <v>32</v>
      </c>
      <c r="B78" s="1" t="str">
        <f t="shared" ref="B78:C78" si="5">B68</f>
        <v>perio</v>
      </c>
      <c r="C78" s="1" t="str">
        <f t="shared" si="5"/>
        <v>Perio patients</v>
      </c>
      <c r="D78" s="59">
        <v>58874</v>
      </c>
      <c r="E78" s="60">
        <v>256.89999999999998</v>
      </c>
      <c r="F78" s="76">
        <v>45.96</v>
      </c>
      <c r="G78" s="21" t="s">
        <v>39</v>
      </c>
      <c r="H78" s="55" t="s">
        <v>109</v>
      </c>
    </row>
    <row r="79" spans="1:8" x14ac:dyDescent="0.25">
      <c r="A79" s="5" t="s">
        <v>32</v>
      </c>
      <c r="B79" s="1" t="str">
        <f t="shared" ref="B79:C79" si="6">B69</f>
        <v>return_b1</v>
      </c>
      <c r="C79" s="1" t="str">
        <f t="shared" si="6"/>
        <v>Returning band 1</v>
      </c>
      <c r="D79" s="59">
        <v>2214990</v>
      </c>
      <c r="E79" s="60">
        <v>36.700000000000003</v>
      </c>
      <c r="F79" s="76">
        <v>23.49</v>
      </c>
      <c r="G79" s="21" t="s">
        <v>39</v>
      </c>
      <c r="H79" s="55" t="s">
        <v>109</v>
      </c>
    </row>
    <row r="80" spans="1:8" x14ac:dyDescent="0.25">
      <c r="A80" s="5" t="s">
        <v>32</v>
      </c>
      <c r="B80" s="1" t="str">
        <f t="shared" ref="B80:C80" si="7">B70</f>
        <v>child_b1</v>
      </c>
      <c r="C80" s="1" t="str">
        <f t="shared" si="7"/>
        <v>Child band 1</v>
      </c>
      <c r="D80" s="59">
        <v>1700730</v>
      </c>
      <c r="E80" s="60">
        <v>36.700000000000003</v>
      </c>
      <c r="F80" s="57">
        <v>0</v>
      </c>
      <c r="G80" s="21" t="s">
        <v>39</v>
      </c>
      <c r="H80" s="55" t="s">
        <v>109</v>
      </c>
    </row>
    <row r="81" spans="1:8" x14ac:dyDescent="0.25">
      <c r="A81" s="5" t="s">
        <v>32</v>
      </c>
      <c r="B81" s="1" t="str">
        <f t="shared" ref="B81:C81" si="8">B71</f>
        <v>child_b23</v>
      </c>
      <c r="C81" s="1" t="str">
        <f t="shared" si="8"/>
        <v>Child band 2 &amp; 3</v>
      </c>
      <c r="D81" s="59">
        <v>487498</v>
      </c>
      <c r="E81" s="60">
        <v>133.22</v>
      </c>
      <c r="F81" s="57">
        <v>0</v>
      </c>
      <c r="G81" s="21" t="s">
        <v>39</v>
      </c>
      <c r="H81" s="55" t="s">
        <v>109</v>
      </c>
    </row>
    <row r="82" spans="1:8" ht="15.75" thickBot="1" x14ac:dyDescent="0.3">
      <c r="A82" s="6" t="s">
        <v>32</v>
      </c>
      <c r="B82" s="8" t="str">
        <f>B72</f>
        <v>urgent</v>
      </c>
      <c r="C82" s="8" t="str">
        <f>C72</f>
        <v>Urgent care patients</v>
      </c>
      <c r="D82" s="77">
        <v>649270</v>
      </c>
      <c r="E82" s="65">
        <v>75</v>
      </c>
      <c r="F82" s="78">
        <v>17.989999999999998</v>
      </c>
      <c r="G82" s="50" t="s">
        <v>39</v>
      </c>
      <c r="H82" s="56" t="s">
        <v>109</v>
      </c>
    </row>
    <row r="83" spans="1:8" ht="15.75" thickBot="1" x14ac:dyDescent="0.3">
      <c r="D83" s="24"/>
      <c r="E83" s="24"/>
      <c r="F83" s="24"/>
    </row>
    <row r="84" spans="1:8" x14ac:dyDescent="0.25">
      <c r="A84" s="7" t="s">
        <v>31</v>
      </c>
      <c r="B84" s="9" t="s">
        <v>10</v>
      </c>
      <c r="C84" s="9" t="s">
        <v>11</v>
      </c>
      <c r="D84" s="68">
        <v>170846</v>
      </c>
      <c r="E84" s="69">
        <v>38.67</v>
      </c>
      <c r="F84" s="69">
        <v>23.49</v>
      </c>
      <c r="G84" s="52" t="s">
        <v>38</v>
      </c>
      <c r="H84" s="79" t="s">
        <v>110</v>
      </c>
    </row>
    <row r="85" spans="1:8" x14ac:dyDescent="0.25">
      <c r="A85" s="5" t="s">
        <v>31</v>
      </c>
      <c r="B85" s="1" t="s">
        <v>9</v>
      </c>
      <c r="C85" s="1" t="s">
        <v>12</v>
      </c>
      <c r="D85" s="59">
        <v>115637</v>
      </c>
      <c r="E85" s="60">
        <v>178.3</v>
      </c>
      <c r="F85" s="60">
        <v>61.79</v>
      </c>
      <c r="G85" s="20" t="s">
        <v>38</v>
      </c>
      <c r="H85" s="80" t="s">
        <v>110</v>
      </c>
    </row>
    <row r="86" spans="1:8" x14ac:dyDescent="0.25">
      <c r="A86" s="5" t="s">
        <v>31</v>
      </c>
      <c r="B86" s="1" t="s">
        <v>6</v>
      </c>
      <c r="C86" s="1" t="s">
        <v>15</v>
      </c>
      <c r="D86" s="59">
        <v>71990</v>
      </c>
      <c r="E86" s="60">
        <v>397.14</v>
      </c>
      <c r="F86" s="60">
        <v>63.58</v>
      </c>
      <c r="G86" s="20" t="s">
        <v>38</v>
      </c>
      <c r="H86" s="80" t="s">
        <v>110</v>
      </c>
    </row>
    <row r="87" spans="1:8" x14ac:dyDescent="0.25">
      <c r="A87" s="5" t="s">
        <v>31</v>
      </c>
      <c r="B87" s="1" t="s">
        <v>7</v>
      </c>
      <c r="C87" s="1" t="s">
        <v>14</v>
      </c>
      <c r="D87" s="59">
        <v>975498</v>
      </c>
      <c r="E87" s="60">
        <v>178.3</v>
      </c>
      <c r="F87" s="60">
        <v>61.79</v>
      </c>
      <c r="G87" s="20" t="s">
        <v>38</v>
      </c>
      <c r="H87" s="80" t="s">
        <v>110</v>
      </c>
    </row>
    <row r="88" spans="1:8" x14ac:dyDescent="0.25">
      <c r="A88" s="5" t="s">
        <v>31</v>
      </c>
      <c r="B88" s="1" t="s">
        <v>5</v>
      </c>
      <c r="C88" s="1" t="s">
        <v>16</v>
      </c>
      <c r="D88" s="59">
        <v>50247</v>
      </c>
      <c r="E88" s="60">
        <v>116.01</v>
      </c>
      <c r="F88" s="60">
        <v>45.96</v>
      </c>
      <c r="G88" s="20" t="s">
        <v>38</v>
      </c>
      <c r="H88" s="80" t="s">
        <v>110</v>
      </c>
    </row>
    <row r="89" spans="1:8" x14ac:dyDescent="0.25">
      <c r="A89" s="5" t="s">
        <v>31</v>
      </c>
      <c r="B89" s="1" t="s">
        <v>8</v>
      </c>
      <c r="C89" s="1" t="s">
        <v>13</v>
      </c>
      <c r="D89" s="59">
        <v>1911950</v>
      </c>
      <c r="E89" s="60">
        <v>38.67</v>
      </c>
      <c r="F89" s="60">
        <v>23.49</v>
      </c>
      <c r="G89" s="20" t="s">
        <v>38</v>
      </c>
      <c r="H89" s="80" t="s">
        <v>110</v>
      </c>
    </row>
    <row r="90" spans="1:8" x14ac:dyDescent="0.25">
      <c r="A90" s="5" t="s">
        <v>31</v>
      </c>
      <c r="B90" s="1" t="s">
        <v>4</v>
      </c>
      <c r="C90" s="1" t="s">
        <v>17</v>
      </c>
      <c r="D90" s="59">
        <v>1395820</v>
      </c>
      <c r="E90" s="60">
        <v>38.67</v>
      </c>
      <c r="F90" s="71">
        <v>0</v>
      </c>
      <c r="G90" s="20" t="s">
        <v>38</v>
      </c>
      <c r="H90" s="80" t="s">
        <v>110</v>
      </c>
    </row>
    <row r="91" spans="1:8" x14ac:dyDescent="0.25">
      <c r="A91" s="5" t="s">
        <v>31</v>
      </c>
      <c r="B91" s="1" t="s">
        <v>3</v>
      </c>
      <c r="C91" s="1" t="s">
        <v>18</v>
      </c>
      <c r="D91" s="59">
        <v>414412</v>
      </c>
      <c r="E91" s="60">
        <v>142.26</v>
      </c>
      <c r="F91" s="71">
        <v>0</v>
      </c>
      <c r="G91" s="20" t="s">
        <v>38</v>
      </c>
      <c r="H91" s="80" t="s">
        <v>110</v>
      </c>
    </row>
    <row r="92" spans="1:8" ht="15.75" thickBot="1" x14ac:dyDescent="0.3">
      <c r="A92" s="6" t="s">
        <v>31</v>
      </c>
      <c r="B92" s="8" t="s">
        <v>2</v>
      </c>
      <c r="C92" s="8" t="s">
        <v>19</v>
      </c>
      <c r="D92" s="64">
        <v>462759</v>
      </c>
      <c r="E92" s="65">
        <v>46.4</v>
      </c>
      <c r="F92" s="65">
        <v>17.989999999999998</v>
      </c>
      <c r="G92" s="66" t="s">
        <v>38</v>
      </c>
      <c r="H92" s="81" t="s">
        <v>110</v>
      </c>
    </row>
    <row r="93" spans="1:8" ht="15.75" thickBot="1" x14ac:dyDescent="0.3">
      <c r="A93" s="48"/>
      <c r="D93" s="58"/>
      <c r="E93" s="58"/>
      <c r="F93" s="58"/>
      <c r="G93" s="49"/>
      <c r="H93" s="47"/>
    </row>
    <row r="94" spans="1:8" x14ac:dyDescent="0.25">
      <c r="A94" s="7" t="s">
        <v>32</v>
      </c>
      <c r="B94" s="9" t="str">
        <f>B84</f>
        <v>new_b1</v>
      </c>
      <c r="C94" s="9" t="str">
        <f>C84</f>
        <v>New band 1</v>
      </c>
      <c r="D94" s="68">
        <v>170846</v>
      </c>
      <c r="E94" s="69">
        <v>38.67</v>
      </c>
      <c r="F94" s="69">
        <v>23.49</v>
      </c>
      <c r="G94" s="70" t="s">
        <v>39</v>
      </c>
      <c r="H94" s="79" t="s">
        <v>110</v>
      </c>
    </row>
    <row r="95" spans="1:8" x14ac:dyDescent="0.25">
      <c r="A95" s="5" t="s">
        <v>32</v>
      </c>
      <c r="B95" s="1" t="str">
        <f>B85</f>
        <v>new_b23</v>
      </c>
      <c r="C95" s="1" t="str">
        <f>C85</f>
        <v>New band 2 &amp;3</v>
      </c>
      <c r="D95" s="59">
        <v>115637</v>
      </c>
      <c r="E95" s="60">
        <v>178.3</v>
      </c>
      <c r="F95" s="60">
        <v>61.79</v>
      </c>
      <c r="G95" s="21" t="s">
        <v>39</v>
      </c>
      <c r="H95" s="80" t="s">
        <v>110</v>
      </c>
    </row>
    <row r="96" spans="1:8" x14ac:dyDescent="0.25">
      <c r="A96" s="5" t="s">
        <v>32</v>
      </c>
      <c r="B96" s="1" t="str">
        <f t="shared" ref="B96:C96" si="9">B86</f>
        <v>new_hn_pat</v>
      </c>
      <c r="C96" s="1" t="str">
        <f t="shared" si="9"/>
        <v>New high needs patients</v>
      </c>
      <c r="D96" s="59">
        <v>71990</v>
      </c>
      <c r="E96" s="60">
        <v>527.6</v>
      </c>
      <c r="F96" s="60">
        <v>76.02</v>
      </c>
      <c r="G96" s="21" t="s">
        <v>39</v>
      </c>
      <c r="H96" s="80" t="s">
        <v>110</v>
      </c>
    </row>
    <row r="97" spans="1:8" x14ac:dyDescent="0.25">
      <c r="A97" s="5" t="s">
        <v>32</v>
      </c>
      <c r="B97" s="1" t="str">
        <f t="shared" ref="B97:C97" si="10">B87</f>
        <v>return_b23</v>
      </c>
      <c r="C97" s="1" t="str">
        <f t="shared" si="10"/>
        <v>Returning band 2 &amp; 3</v>
      </c>
      <c r="D97" s="59">
        <v>975498</v>
      </c>
      <c r="E97" s="60">
        <v>178.3</v>
      </c>
      <c r="F97" s="60">
        <v>61.79</v>
      </c>
      <c r="G97" s="21" t="s">
        <v>39</v>
      </c>
      <c r="H97" s="80" t="s">
        <v>110</v>
      </c>
    </row>
    <row r="98" spans="1:8" x14ac:dyDescent="0.25">
      <c r="A98" s="5" t="s">
        <v>32</v>
      </c>
      <c r="B98" s="1" t="str">
        <f t="shared" ref="B98:C98" si="11">B88</f>
        <v>perio</v>
      </c>
      <c r="C98" s="1" t="str">
        <f t="shared" si="11"/>
        <v>Perio patients</v>
      </c>
      <c r="D98" s="59">
        <v>50247</v>
      </c>
      <c r="E98" s="60">
        <v>256.89999999999998</v>
      </c>
      <c r="F98" s="60">
        <v>45.96</v>
      </c>
      <c r="G98" s="21" t="s">
        <v>39</v>
      </c>
      <c r="H98" s="80" t="s">
        <v>110</v>
      </c>
    </row>
    <row r="99" spans="1:8" x14ac:dyDescent="0.25">
      <c r="A99" s="5" t="s">
        <v>32</v>
      </c>
      <c r="B99" s="1" t="str">
        <f t="shared" ref="B99:C99" si="12">B89</f>
        <v>return_b1</v>
      </c>
      <c r="C99" s="1" t="str">
        <f t="shared" si="12"/>
        <v>Returning band 1</v>
      </c>
      <c r="D99" s="59">
        <v>1911950</v>
      </c>
      <c r="E99" s="60">
        <v>36.700000000000003</v>
      </c>
      <c r="F99" s="60">
        <v>23.49</v>
      </c>
      <c r="G99" s="21" t="s">
        <v>39</v>
      </c>
      <c r="H99" s="80" t="s">
        <v>110</v>
      </c>
    </row>
    <row r="100" spans="1:8" x14ac:dyDescent="0.25">
      <c r="A100" s="5" t="s">
        <v>32</v>
      </c>
      <c r="B100" s="1" t="str">
        <f t="shared" ref="B100:C100" si="13">B90</f>
        <v>child_b1</v>
      </c>
      <c r="C100" s="1" t="str">
        <f t="shared" si="13"/>
        <v>Child band 1</v>
      </c>
      <c r="D100" s="59">
        <v>1395820</v>
      </c>
      <c r="E100" s="60">
        <v>36.700000000000003</v>
      </c>
      <c r="F100" s="71">
        <v>0</v>
      </c>
      <c r="G100" s="21" t="s">
        <v>39</v>
      </c>
      <c r="H100" s="80" t="s">
        <v>110</v>
      </c>
    </row>
    <row r="101" spans="1:8" x14ac:dyDescent="0.25">
      <c r="A101" s="5" t="s">
        <v>32</v>
      </c>
      <c r="B101" s="1" t="str">
        <f t="shared" ref="B101:C101" si="14">B91</f>
        <v>child_b23</v>
      </c>
      <c r="C101" s="1" t="str">
        <f t="shared" si="14"/>
        <v>Child band 2 &amp; 3</v>
      </c>
      <c r="D101" s="59">
        <v>414412</v>
      </c>
      <c r="E101" s="60">
        <v>142.26</v>
      </c>
      <c r="F101" s="71">
        <v>0</v>
      </c>
      <c r="G101" s="21" t="s">
        <v>39</v>
      </c>
      <c r="H101" s="80" t="s">
        <v>110</v>
      </c>
    </row>
    <row r="102" spans="1:8" ht="15.75" thickBot="1" x14ac:dyDescent="0.3">
      <c r="A102" s="6" t="s">
        <v>32</v>
      </c>
      <c r="B102" s="8" t="str">
        <f>B92</f>
        <v>urgent</v>
      </c>
      <c r="C102" s="8" t="str">
        <f>C92</f>
        <v>Urgent care patients</v>
      </c>
      <c r="D102" s="64">
        <v>580080</v>
      </c>
      <c r="E102" s="65">
        <v>75</v>
      </c>
      <c r="F102" s="65">
        <v>17.989999999999998</v>
      </c>
      <c r="G102" s="50" t="s">
        <v>39</v>
      </c>
      <c r="H102" s="81" t="s">
        <v>110</v>
      </c>
    </row>
    <row r="103" spans="1:8" ht="15.75" thickBot="1" x14ac:dyDescent="0.3">
      <c r="D103" s="24"/>
      <c r="E103" s="24"/>
      <c r="F103" s="24"/>
    </row>
    <row r="104" spans="1:8" x14ac:dyDescent="0.25">
      <c r="A104" s="7" t="s">
        <v>31</v>
      </c>
      <c r="B104" s="9" t="s">
        <v>10</v>
      </c>
      <c r="C104" s="9" t="s">
        <v>11</v>
      </c>
      <c r="D104" s="68">
        <v>106648</v>
      </c>
      <c r="E104" s="69">
        <v>37.75</v>
      </c>
      <c r="F104" s="69">
        <v>23.49</v>
      </c>
      <c r="G104" s="52" t="s">
        <v>38</v>
      </c>
      <c r="H104" s="79" t="s">
        <v>111</v>
      </c>
    </row>
    <row r="105" spans="1:8" x14ac:dyDescent="0.25">
      <c r="A105" s="5" t="s">
        <v>31</v>
      </c>
      <c r="B105" s="1" t="s">
        <v>9</v>
      </c>
      <c r="C105" s="1" t="s">
        <v>12</v>
      </c>
      <c r="D105" s="59">
        <v>57472</v>
      </c>
      <c r="E105" s="60">
        <v>181.45</v>
      </c>
      <c r="F105" s="60">
        <v>61.79</v>
      </c>
      <c r="G105" s="20" t="s">
        <v>38</v>
      </c>
      <c r="H105" s="80" t="s">
        <v>111</v>
      </c>
    </row>
    <row r="106" spans="1:8" x14ac:dyDescent="0.25">
      <c r="A106" s="5" t="s">
        <v>31</v>
      </c>
      <c r="B106" s="1" t="s">
        <v>6</v>
      </c>
      <c r="C106" s="1" t="s">
        <v>15</v>
      </c>
      <c r="D106" s="59">
        <v>62643</v>
      </c>
      <c r="E106" s="60">
        <v>397.31</v>
      </c>
      <c r="F106" s="60">
        <v>75.08</v>
      </c>
      <c r="G106" s="20" t="s">
        <v>38</v>
      </c>
      <c r="H106" s="80" t="s">
        <v>111</v>
      </c>
    </row>
    <row r="107" spans="1:8" x14ac:dyDescent="0.25">
      <c r="A107" s="5" t="s">
        <v>31</v>
      </c>
      <c r="B107" s="1" t="s">
        <v>7</v>
      </c>
      <c r="C107" s="1" t="s">
        <v>14</v>
      </c>
      <c r="D107" s="59">
        <v>941253</v>
      </c>
      <c r="E107" s="60">
        <v>181.45</v>
      </c>
      <c r="F107" s="60">
        <v>61.79</v>
      </c>
      <c r="G107" s="20" t="s">
        <v>38</v>
      </c>
      <c r="H107" s="80" t="s">
        <v>111</v>
      </c>
    </row>
    <row r="108" spans="1:8" x14ac:dyDescent="0.25">
      <c r="A108" s="5" t="s">
        <v>31</v>
      </c>
      <c r="B108" s="1" t="s">
        <v>5</v>
      </c>
      <c r="C108" s="1" t="s">
        <v>16</v>
      </c>
      <c r="D108" s="59">
        <v>42701</v>
      </c>
      <c r="E108" s="60">
        <v>113.25</v>
      </c>
      <c r="F108" s="60">
        <v>45.96</v>
      </c>
      <c r="G108" s="20" t="s">
        <v>38</v>
      </c>
      <c r="H108" s="80" t="s">
        <v>111</v>
      </c>
    </row>
    <row r="109" spans="1:8" x14ac:dyDescent="0.25">
      <c r="A109" s="5" t="s">
        <v>31</v>
      </c>
      <c r="B109" s="1" t="s">
        <v>8</v>
      </c>
      <c r="C109" s="1" t="s">
        <v>13</v>
      </c>
      <c r="D109" s="59">
        <v>1723985</v>
      </c>
      <c r="E109" s="60">
        <v>37.75</v>
      </c>
      <c r="F109" s="60">
        <v>23.49</v>
      </c>
      <c r="G109" s="20" t="s">
        <v>38</v>
      </c>
      <c r="H109" s="80" t="s">
        <v>111</v>
      </c>
    </row>
    <row r="110" spans="1:8" x14ac:dyDescent="0.25">
      <c r="A110" s="5" t="s">
        <v>31</v>
      </c>
      <c r="B110" s="1" t="s">
        <v>4</v>
      </c>
      <c r="C110" s="1" t="s">
        <v>17</v>
      </c>
      <c r="D110" s="59">
        <v>1226828</v>
      </c>
      <c r="E110" s="60">
        <v>37.75</v>
      </c>
      <c r="F110" s="71">
        <v>0</v>
      </c>
      <c r="G110" s="20" t="s">
        <v>38</v>
      </c>
      <c r="H110" s="80" t="s">
        <v>111</v>
      </c>
    </row>
    <row r="111" spans="1:8" x14ac:dyDescent="0.25">
      <c r="A111" s="5" t="s">
        <v>31</v>
      </c>
      <c r="B111" s="1" t="s">
        <v>3</v>
      </c>
      <c r="C111" s="1" t="s">
        <v>18</v>
      </c>
      <c r="D111" s="59">
        <v>377081</v>
      </c>
      <c r="E111" s="60">
        <v>144.77000000000001</v>
      </c>
      <c r="F111" s="71">
        <v>0</v>
      </c>
      <c r="G111" s="20" t="s">
        <v>38</v>
      </c>
      <c r="H111" s="80" t="s">
        <v>111</v>
      </c>
    </row>
    <row r="112" spans="1:8" ht="15.75" thickBot="1" x14ac:dyDescent="0.3">
      <c r="A112" s="6" t="s">
        <v>31</v>
      </c>
      <c r="B112" s="8" t="s">
        <v>2</v>
      </c>
      <c r="C112" s="8" t="s">
        <v>19</v>
      </c>
      <c r="D112" s="64">
        <v>489113</v>
      </c>
      <c r="E112" s="65">
        <v>45.3</v>
      </c>
      <c r="F112" s="65">
        <v>17.989999999999998</v>
      </c>
      <c r="G112" s="66" t="s">
        <v>38</v>
      </c>
      <c r="H112" s="81" t="s">
        <v>111</v>
      </c>
    </row>
    <row r="113" spans="1:8" ht="15.75" thickBot="1" x14ac:dyDescent="0.3">
      <c r="A113" s="48"/>
      <c r="D113" s="58"/>
      <c r="E113" s="58"/>
      <c r="F113" s="58"/>
      <c r="G113" s="49"/>
      <c r="H113" s="47"/>
    </row>
    <row r="114" spans="1:8" x14ac:dyDescent="0.25">
      <c r="A114" s="7" t="s">
        <v>32</v>
      </c>
      <c r="B114" s="9" t="str">
        <f>B104</f>
        <v>new_b1</v>
      </c>
      <c r="C114" s="9" t="str">
        <f>C104</f>
        <v>New band 1</v>
      </c>
      <c r="D114" s="68">
        <v>106648</v>
      </c>
      <c r="E114" s="69">
        <v>37.75</v>
      </c>
      <c r="F114" s="69">
        <v>23.49</v>
      </c>
      <c r="G114" s="70" t="s">
        <v>39</v>
      </c>
      <c r="H114" s="79" t="s">
        <v>111</v>
      </c>
    </row>
    <row r="115" spans="1:8" x14ac:dyDescent="0.25">
      <c r="A115" s="5" t="s">
        <v>32</v>
      </c>
      <c r="B115" s="1" t="str">
        <f>B105</f>
        <v>new_b23</v>
      </c>
      <c r="C115" s="1" t="str">
        <f>C105</f>
        <v>New band 2 &amp;3</v>
      </c>
      <c r="D115" s="59">
        <v>57472</v>
      </c>
      <c r="E115" s="60">
        <v>181.45</v>
      </c>
      <c r="F115" s="60">
        <v>61.79</v>
      </c>
      <c r="G115" s="21" t="s">
        <v>39</v>
      </c>
      <c r="H115" s="80" t="s">
        <v>111</v>
      </c>
    </row>
    <row r="116" spans="1:8" x14ac:dyDescent="0.25">
      <c r="A116" s="5" t="s">
        <v>32</v>
      </c>
      <c r="B116" s="1" t="str">
        <f t="shared" ref="B116:C116" si="15">B106</f>
        <v>new_hn_pat</v>
      </c>
      <c r="C116" s="1" t="str">
        <f t="shared" si="15"/>
        <v>New high needs patients</v>
      </c>
      <c r="D116" s="59">
        <v>62643</v>
      </c>
      <c r="E116" s="60">
        <v>527.6</v>
      </c>
      <c r="F116" s="60">
        <v>76.02</v>
      </c>
      <c r="G116" s="21" t="s">
        <v>39</v>
      </c>
      <c r="H116" s="80" t="s">
        <v>111</v>
      </c>
    </row>
    <row r="117" spans="1:8" x14ac:dyDescent="0.25">
      <c r="A117" s="5" t="s">
        <v>32</v>
      </c>
      <c r="B117" s="1" t="str">
        <f t="shared" ref="B117:C117" si="16">B107</f>
        <v>return_b23</v>
      </c>
      <c r="C117" s="1" t="str">
        <f t="shared" si="16"/>
        <v>Returning band 2 &amp; 3</v>
      </c>
      <c r="D117" s="59">
        <v>941253</v>
      </c>
      <c r="E117" s="60">
        <v>181.45</v>
      </c>
      <c r="F117" s="60">
        <v>61.79</v>
      </c>
      <c r="G117" s="21" t="s">
        <v>39</v>
      </c>
      <c r="H117" s="80" t="s">
        <v>111</v>
      </c>
    </row>
    <row r="118" spans="1:8" x14ac:dyDescent="0.25">
      <c r="A118" s="5" t="s">
        <v>32</v>
      </c>
      <c r="B118" s="1" t="str">
        <f t="shared" ref="B118:C118" si="17">B108</f>
        <v>perio</v>
      </c>
      <c r="C118" s="1" t="str">
        <f t="shared" si="17"/>
        <v>Perio patients</v>
      </c>
      <c r="D118" s="59">
        <v>42701</v>
      </c>
      <c r="E118" s="60">
        <v>256.89999999999998</v>
      </c>
      <c r="F118" s="60">
        <v>45.96</v>
      </c>
      <c r="G118" s="21" t="s">
        <v>39</v>
      </c>
      <c r="H118" s="80" t="s">
        <v>111</v>
      </c>
    </row>
    <row r="119" spans="1:8" x14ac:dyDescent="0.25">
      <c r="A119" s="5" t="s">
        <v>32</v>
      </c>
      <c r="B119" s="1" t="str">
        <f t="shared" ref="B119:C119" si="18">B109</f>
        <v>return_b1</v>
      </c>
      <c r="C119" s="1" t="str">
        <f t="shared" si="18"/>
        <v>Returning band 1</v>
      </c>
      <c r="D119" s="59">
        <v>1723985</v>
      </c>
      <c r="E119" s="60">
        <v>36.700000000000003</v>
      </c>
      <c r="F119" s="60">
        <v>23.49</v>
      </c>
      <c r="G119" s="21" t="s">
        <v>39</v>
      </c>
      <c r="H119" s="80" t="s">
        <v>111</v>
      </c>
    </row>
    <row r="120" spans="1:8" x14ac:dyDescent="0.25">
      <c r="A120" s="5" t="s">
        <v>32</v>
      </c>
      <c r="B120" s="1" t="str">
        <f t="shared" ref="B120:C120" si="19">B110</f>
        <v>child_b1</v>
      </c>
      <c r="C120" s="1" t="str">
        <f t="shared" si="19"/>
        <v>Child band 1</v>
      </c>
      <c r="D120" s="59">
        <v>1226828</v>
      </c>
      <c r="E120" s="60">
        <v>36.700000000000003</v>
      </c>
      <c r="F120" s="71">
        <v>0</v>
      </c>
      <c r="G120" s="21" t="s">
        <v>39</v>
      </c>
      <c r="H120" s="80" t="s">
        <v>111</v>
      </c>
    </row>
    <row r="121" spans="1:8" x14ac:dyDescent="0.25">
      <c r="A121" s="5" t="s">
        <v>32</v>
      </c>
      <c r="B121" s="1" t="str">
        <f t="shared" ref="B121:C121" si="20">B111</f>
        <v>child_b23</v>
      </c>
      <c r="C121" s="1" t="str">
        <f t="shared" si="20"/>
        <v>Child band 2 &amp; 3</v>
      </c>
      <c r="D121" s="59">
        <v>377081</v>
      </c>
      <c r="E121" s="60">
        <v>144.77000000000001</v>
      </c>
      <c r="F121" s="71">
        <v>0</v>
      </c>
      <c r="G121" s="21" t="s">
        <v>39</v>
      </c>
      <c r="H121" s="80" t="s">
        <v>111</v>
      </c>
    </row>
    <row r="122" spans="1:8" ht="15.75" thickBot="1" x14ac:dyDescent="0.3">
      <c r="A122" s="6" t="s">
        <v>32</v>
      </c>
      <c r="B122" s="8" t="str">
        <f>B112</f>
        <v>urgent</v>
      </c>
      <c r="C122" s="8" t="str">
        <f>C112</f>
        <v>Urgent care patients</v>
      </c>
      <c r="D122" s="64">
        <v>593029</v>
      </c>
      <c r="E122" s="65">
        <v>75</v>
      </c>
      <c r="F122" s="65">
        <v>17.989999999999998</v>
      </c>
      <c r="G122" s="50" t="s">
        <v>39</v>
      </c>
      <c r="H122" s="81" t="s">
        <v>111</v>
      </c>
    </row>
    <row r="123" spans="1:8" ht="15.75" thickBot="1" x14ac:dyDescent="0.3">
      <c r="D123" s="24"/>
      <c r="E123" s="24"/>
      <c r="F123" s="24"/>
    </row>
    <row r="124" spans="1:8" x14ac:dyDescent="0.25">
      <c r="A124" s="7" t="s">
        <v>31</v>
      </c>
      <c r="B124" s="9" t="s">
        <v>10</v>
      </c>
      <c r="C124" s="9" t="s">
        <v>11</v>
      </c>
      <c r="D124" s="68">
        <v>248695</v>
      </c>
      <c r="E124" s="69">
        <v>35.840000000000003</v>
      </c>
      <c r="F124" s="69">
        <v>23.49</v>
      </c>
      <c r="G124" s="52" t="s">
        <v>38</v>
      </c>
      <c r="H124" s="79" t="s">
        <v>112</v>
      </c>
    </row>
    <row r="125" spans="1:8" x14ac:dyDescent="0.25">
      <c r="A125" s="5" t="s">
        <v>31</v>
      </c>
      <c r="B125" s="1" t="s">
        <v>9</v>
      </c>
      <c r="C125" s="1" t="s">
        <v>12</v>
      </c>
      <c r="D125" s="59">
        <v>145992</v>
      </c>
      <c r="E125" s="60">
        <v>176.71</v>
      </c>
      <c r="F125" s="60">
        <v>61.79</v>
      </c>
      <c r="G125" s="20" t="s">
        <v>38</v>
      </c>
      <c r="H125" s="80" t="s">
        <v>112</v>
      </c>
    </row>
    <row r="126" spans="1:8" x14ac:dyDescent="0.25">
      <c r="A126" s="5" t="s">
        <v>31</v>
      </c>
      <c r="B126" s="1" t="s">
        <v>6</v>
      </c>
      <c r="C126" s="1" t="s">
        <v>15</v>
      </c>
      <c r="D126" s="59">
        <v>48289</v>
      </c>
      <c r="E126" s="60">
        <v>371.08</v>
      </c>
      <c r="F126" s="60">
        <v>92.96</v>
      </c>
      <c r="G126" s="20" t="s">
        <v>38</v>
      </c>
      <c r="H126" s="80" t="s">
        <v>112</v>
      </c>
    </row>
    <row r="127" spans="1:8" x14ac:dyDescent="0.25">
      <c r="A127" s="5" t="s">
        <v>31</v>
      </c>
      <c r="B127" s="1" t="s">
        <v>7</v>
      </c>
      <c r="C127" s="1" t="s">
        <v>14</v>
      </c>
      <c r="D127" s="59">
        <v>712958</v>
      </c>
      <c r="E127" s="60">
        <v>176.71</v>
      </c>
      <c r="F127" s="60">
        <v>61.79</v>
      </c>
      <c r="G127" s="20" t="s">
        <v>38</v>
      </c>
      <c r="H127" s="80" t="s">
        <v>112</v>
      </c>
    </row>
    <row r="128" spans="1:8" x14ac:dyDescent="0.25">
      <c r="A128" s="5" t="s">
        <v>31</v>
      </c>
      <c r="B128" s="1" t="s">
        <v>5</v>
      </c>
      <c r="C128" s="1" t="s">
        <v>16</v>
      </c>
      <c r="D128" s="59">
        <v>42217</v>
      </c>
      <c r="E128" s="60">
        <v>107.52</v>
      </c>
      <c r="F128" s="60">
        <v>45.96</v>
      </c>
      <c r="G128" s="20" t="s">
        <v>38</v>
      </c>
      <c r="H128" s="80" t="s">
        <v>112</v>
      </c>
    </row>
    <row r="129" spans="1:8" x14ac:dyDescent="0.25">
      <c r="A129" s="5" t="s">
        <v>31</v>
      </c>
      <c r="B129" s="1" t="s">
        <v>8</v>
      </c>
      <c r="C129" s="1" t="s">
        <v>13</v>
      </c>
      <c r="D129" s="59">
        <v>1660157</v>
      </c>
      <c r="E129" s="60">
        <v>35.840000000000003</v>
      </c>
      <c r="F129" s="60">
        <v>23.49</v>
      </c>
      <c r="G129" s="20" t="s">
        <v>38</v>
      </c>
      <c r="H129" s="80" t="s">
        <v>112</v>
      </c>
    </row>
    <row r="130" spans="1:8" x14ac:dyDescent="0.25">
      <c r="A130" s="5" t="s">
        <v>31</v>
      </c>
      <c r="B130" s="1" t="s">
        <v>4</v>
      </c>
      <c r="C130" s="1" t="s">
        <v>17</v>
      </c>
      <c r="D130" s="59">
        <v>1279249</v>
      </c>
      <c r="E130" s="60">
        <v>35.840000000000003</v>
      </c>
      <c r="F130" s="71">
        <v>0</v>
      </c>
      <c r="G130" s="20" t="s">
        <v>38</v>
      </c>
      <c r="H130" s="80" t="s">
        <v>112</v>
      </c>
    </row>
    <row r="131" spans="1:8" x14ac:dyDescent="0.25">
      <c r="A131" s="5" t="s">
        <v>31</v>
      </c>
      <c r="B131" s="1" t="s">
        <v>3</v>
      </c>
      <c r="C131" s="1" t="s">
        <v>18</v>
      </c>
      <c r="D131" s="59">
        <v>324274</v>
      </c>
      <c r="E131" s="60">
        <v>140.99</v>
      </c>
      <c r="F131" s="71">
        <v>0</v>
      </c>
      <c r="G131" s="20" t="s">
        <v>38</v>
      </c>
      <c r="H131" s="80" t="s">
        <v>112</v>
      </c>
    </row>
    <row r="132" spans="1:8" ht="15.75" thickBot="1" x14ac:dyDescent="0.3">
      <c r="A132" s="6" t="s">
        <v>31</v>
      </c>
      <c r="B132" s="8" t="s">
        <v>2</v>
      </c>
      <c r="C132" s="8" t="s">
        <v>19</v>
      </c>
      <c r="D132" s="64">
        <v>427592</v>
      </c>
      <c r="E132" s="65">
        <v>43.01</v>
      </c>
      <c r="F132" s="65">
        <v>17.989999999999998</v>
      </c>
      <c r="G132" s="66" t="s">
        <v>38</v>
      </c>
      <c r="H132" s="81" t="s">
        <v>112</v>
      </c>
    </row>
    <row r="133" spans="1:8" ht="15.75" thickBot="1" x14ac:dyDescent="0.3">
      <c r="A133" s="48"/>
      <c r="D133" s="58"/>
      <c r="E133" s="58"/>
      <c r="F133" s="58"/>
      <c r="G133" s="49"/>
      <c r="H133" s="47"/>
    </row>
    <row r="134" spans="1:8" x14ac:dyDescent="0.25">
      <c r="A134" s="7" t="s">
        <v>32</v>
      </c>
      <c r="B134" s="9" t="str">
        <f>B124</f>
        <v>new_b1</v>
      </c>
      <c r="C134" s="9" t="str">
        <f>C124</f>
        <v>New band 1</v>
      </c>
      <c r="D134" s="68">
        <v>248695</v>
      </c>
      <c r="E134" s="69">
        <v>35.840000000000003</v>
      </c>
      <c r="F134" s="69">
        <v>23.49</v>
      </c>
      <c r="G134" s="70" t="s">
        <v>39</v>
      </c>
      <c r="H134" s="79" t="s">
        <v>112</v>
      </c>
    </row>
    <row r="135" spans="1:8" x14ac:dyDescent="0.25">
      <c r="A135" s="5" t="s">
        <v>32</v>
      </c>
      <c r="B135" s="1" t="str">
        <f>B125</f>
        <v>new_b23</v>
      </c>
      <c r="C135" s="1" t="str">
        <f>C125</f>
        <v>New band 2 &amp;3</v>
      </c>
      <c r="D135" s="59">
        <v>145992</v>
      </c>
      <c r="E135" s="60">
        <v>176.71</v>
      </c>
      <c r="F135" s="60">
        <v>61.79</v>
      </c>
      <c r="G135" s="21" t="s">
        <v>39</v>
      </c>
      <c r="H135" s="80" t="s">
        <v>112</v>
      </c>
    </row>
    <row r="136" spans="1:8" x14ac:dyDescent="0.25">
      <c r="A136" s="5" t="s">
        <v>32</v>
      </c>
      <c r="B136" s="1" t="str">
        <f t="shared" ref="B136:C136" si="21">B126</f>
        <v>new_hn_pat</v>
      </c>
      <c r="C136" s="1" t="str">
        <f t="shared" si="21"/>
        <v>New high needs patients</v>
      </c>
      <c r="D136" s="59">
        <v>48289</v>
      </c>
      <c r="E136" s="60">
        <v>527.6</v>
      </c>
      <c r="F136" s="60">
        <v>76.02</v>
      </c>
      <c r="G136" s="21" t="s">
        <v>39</v>
      </c>
      <c r="H136" s="80" t="s">
        <v>112</v>
      </c>
    </row>
    <row r="137" spans="1:8" x14ac:dyDescent="0.25">
      <c r="A137" s="5" t="s">
        <v>32</v>
      </c>
      <c r="B137" s="1" t="str">
        <f t="shared" ref="B137:C137" si="22">B127</f>
        <v>return_b23</v>
      </c>
      <c r="C137" s="1" t="str">
        <f t="shared" si="22"/>
        <v>Returning band 2 &amp; 3</v>
      </c>
      <c r="D137" s="59">
        <v>712958</v>
      </c>
      <c r="E137" s="60">
        <v>176.71</v>
      </c>
      <c r="F137" s="60">
        <v>61.79</v>
      </c>
      <c r="G137" s="21" t="s">
        <v>39</v>
      </c>
      <c r="H137" s="80" t="s">
        <v>112</v>
      </c>
    </row>
    <row r="138" spans="1:8" x14ac:dyDescent="0.25">
      <c r="A138" s="5" t="s">
        <v>32</v>
      </c>
      <c r="B138" s="1" t="str">
        <f t="shared" ref="B138:C138" si="23">B128</f>
        <v>perio</v>
      </c>
      <c r="C138" s="1" t="str">
        <f t="shared" si="23"/>
        <v>Perio patients</v>
      </c>
      <c r="D138" s="59">
        <v>42217</v>
      </c>
      <c r="E138" s="60">
        <v>256.89999999999998</v>
      </c>
      <c r="F138" s="60">
        <v>45.96</v>
      </c>
      <c r="G138" s="21" t="s">
        <v>39</v>
      </c>
      <c r="H138" s="80" t="s">
        <v>112</v>
      </c>
    </row>
    <row r="139" spans="1:8" x14ac:dyDescent="0.25">
      <c r="A139" s="5" t="s">
        <v>32</v>
      </c>
      <c r="B139" s="1" t="str">
        <f t="shared" ref="B139:C139" si="24">B129</f>
        <v>return_b1</v>
      </c>
      <c r="C139" s="1" t="str">
        <f t="shared" si="24"/>
        <v>Returning band 1</v>
      </c>
      <c r="D139" s="59">
        <v>1660157</v>
      </c>
      <c r="E139" s="60">
        <v>36.700000000000003</v>
      </c>
      <c r="F139" s="60">
        <v>23.49</v>
      </c>
      <c r="G139" s="21" t="s">
        <v>39</v>
      </c>
      <c r="H139" s="80" t="s">
        <v>112</v>
      </c>
    </row>
    <row r="140" spans="1:8" x14ac:dyDescent="0.25">
      <c r="A140" s="5" t="s">
        <v>32</v>
      </c>
      <c r="B140" s="1" t="str">
        <f t="shared" ref="B140:C140" si="25">B130</f>
        <v>child_b1</v>
      </c>
      <c r="C140" s="1" t="str">
        <f t="shared" si="25"/>
        <v>Child band 1</v>
      </c>
      <c r="D140" s="59">
        <v>1279249</v>
      </c>
      <c r="E140" s="60">
        <v>36.700000000000003</v>
      </c>
      <c r="F140" s="71">
        <v>0</v>
      </c>
      <c r="G140" s="21" t="s">
        <v>39</v>
      </c>
      <c r="H140" s="80" t="s">
        <v>112</v>
      </c>
    </row>
    <row r="141" spans="1:8" x14ac:dyDescent="0.25">
      <c r="A141" s="5" t="s">
        <v>32</v>
      </c>
      <c r="B141" s="1" t="str">
        <f t="shared" ref="B141:C141" si="26">B131</f>
        <v>child_b23</v>
      </c>
      <c r="C141" s="1" t="str">
        <f t="shared" si="26"/>
        <v>Child band 2 &amp; 3</v>
      </c>
      <c r="D141" s="59">
        <v>324274</v>
      </c>
      <c r="E141" s="60">
        <v>140.99</v>
      </c>
      <c r="F141" s="71">
        <v>0</v>
      </c>
      <c r="G141" s="21" t="s">
        <v>39</v>
      </c>
      <c r="H141" s="80" t="s">
        <v>112</v>
      </c>
    </row>
    <row r="142" spans="1:8" ht="15.75" thickBot="1" x14ac:dyDescent="0.3">
      <c r="A142" s="6" t="s">
        <v>32</v>
      </c>
      <c r="B142" s="8" t="str">
        <f>B132</f>
        <v>urgent</v>
      </c>
      <c r="C142" s="8" t="str">
        <f>C132</f>
        <v>Urgent care patients</v>
      </c>
      <c r="D142" s="64">
        <v>526584</v>
      </c>
      <c r="E142" s="65">
        <v>75</v>
      </c>
      <c r="F142" s="65">
        <v>17.989999999999998</v>
      </c>
      <c r="G142" s="50" t="s">
        <v>39</v>
      </c>
      <c r="H142" s="81" t="s">
        <v>112</v>
      </c>
    </row>
    <row r="143" spans="1:8" ht="15.75" thickBot="1" x14ac:dyDescent="0.3">
      <c r="D143" s="24"/>
      <c r="E143" s="24"/>
      <c r="F143" s="24"/>
    </row>
    <row r="144" spans="1:8" x14ac:dyDescent="0.25">
      <c r="A144" s="7" t="s">
        <v>31</v>
      </c>
      <c r="B144" s="9" t="s">
        <v>10</v>
      </c>
      <c r="C144" s="9" t="s">
        <v>11</v>
      </c>
      <c r="D144" s="68">
        <v>100295</v>
      </c>
      <c r="E144" s="69">
        <v>36.36</v>
      </c>
      <c r="F144" s="69">
        <v>23.49</v>
      </c>
      <c r="G144" s="52" t="s">
        <v>38</v>
      </c>
      <c r="H144" s="79" t="s">
        <v>113</v>
      </c>
    </row>
    <row r="145" spans="1:8" x14ac:dyDescent="0.25">
      <c r="A145" s="5" t="s">
        <v>31</v>
      </c>
      <c r="B145" s="1" t="s">
        <v>9</v>
      </c>
      <c r="C145" s="1" t="s">
        <v>12</v>
      </c>
      <c r="D145" s="59">
        <v>61668</v>
      </c>
      <c r="E145" s="60">
        <v>169.2</v>
      </c>
      <c r="F145" s="60">
        <v>61.79</v>
      </c>
      <c r="G145" s="20" t="s">
        <v>38</v>
      </c>
      <c r="H145" s="80" t="s">
        <v>113</v>
      </c>
    </row>
    <row r="146" spans="1:8" x14ac:dyDescent="0.25">
      <c r="A146" s="5" t="s">
        <v>31</v>
      </c>
      <c r="B146" s="1" t="s">
        <v>6</v>
      </c>
      <c r="C146" s="1" t="s">
        <v>15</v>
      </c>
      <c r="D146" s="59">
        <v>27518</v>
      </c>
      <c r="E146" s="60">
        <v>364.62</v>
      </c>
      <c r="F146" s="60">
        <v>87.68</v>
      </c>
      <c r="G146" s="20" t="s">
        <v>38</v>
      </c>
      <c r="H146" s="80" t="s">
        <v>113</v>
      </c>
    </row>
    <row r="147" spans="1:8" x14ac:dyDescent="0.25">
      <c r="A147" s="5" t="s">
        <v>31</v>
      </c>
      <c r="B147" s="1" t="s">
        <v>7</v>
      </c>
      <c r="C147" s="1" t="s">
        <v>14</v>
      </c>
      <c r="D147" s="59">
        <v>382813</v>
      </c>
      <c r="E147" s="60">
        <v>169.2</v>
      </c>
      <c r="F147" s="60">
        <v>61.79</v>
      </c>
      <c r="G147" s="20" t="s">
        <v>38</v>
      </c>
      <c r="H147" s="80" t="s">
        <v>113</v>
      </c>
    </row>
    <row r="148" spans="1:8" x14ac:dyDescent="0.25">
      <c r="A148" s="5" t="s">
        <v>31</v>
      </c>
      <c r="B148" s="1" t="s">
        <v>5</v>
      </c>
      <c r="C148" s="1" t="s">
        <v>16</v>
      </c>
      <c r="D148" s="59">
        <v>23229</v>
      </c>
      <c r="E148" s="60">
        <v>109.07</v>
      </c>
      <c r="F148" s="60">
        <v>45.96</v>
      </c>
      <c r="G148" s="20" t="s">
        <v>38</v>
      </c>
      <c r="H148" s="80" t="s">
        <v>113</v>
      </c>
    </row>
    <row r="149" spans="1:8" x14ac:dyDescent="0.25">
      <c r="A149" s="5" t="s">
        <v>31</v>
      </c>
      <c r="B149" s="1" t="s">
        <v>8</v>
      </c>
      <c r="C149" s="1" t="s">
        <v>13</v>
      </c>
      <c r="D149" s="59">
        <v>914352</v>
      </c>
      <c r="E149" s="60">
        <v>36.36</v>
      </c>
      <c r="F149" s="60">
        <v>23.49</v>
      </c>
      <c r="G149" s="20" t="s">
        <v>38</v>
      </c>
      <c r="H149" s="80" t="s">
        <v>113</v>
      </c>
    </row>
    <row r="150" spans="1:8" x14ac:dyDescent="0.25">
      <c r="A150" s="5" t="s">
        <v>31</v>
      </c>
      <c r="B150" s="1" t="s">
        <v>4</v>
      </c>
      <c r="C150" s="1" t="s">
        <v>17</v>
      </c>
      <c r="D150" s="59">
        <v>679983</v>
      </c>
      <c r="E150" s="60">
        <v>36.36</v>
      </c>
      <c r="F150" s="71">
        <v>0</v>
      </c>
      <c r="G150" s="20" t="s">
        <v>38</v>
      </c>
      <c r="H150" s="80" t="s">
        <v>113</v>
      </c>
    </row>
    <row r="151" spans="1:8" x14ac:dyDescent="0.25">
      <c r="A151" s="5" t="s">
        <v>31</v>
      </c>
      <c r="B151" s="1" t="s">
        <v>3</v>
      </c>
      <c r="C151" s="1" t="s">
        <v>18</v>
      </c>
      <c r="D151" s="59">
        <v>169139</v>
      </c>
      <c r="E151" s="60">
        <v>135</v>
      </c>
      <c r="F151" s="71">
        <v>0</v>
      </c>
      <c r="G151" s="20" t="s">
        <v>38</v>
      </c>
      <c r="H151" s="80" t="s">
        <v>113</v>
      </c>
    </row>
    <row r="152" spans="1:8" ht="15.75" thickBot="1" x14ac:dyDescent="0.3">
      <c r="A152" s="6" t="s">
        <v>31</v>
      </c>
      <c r="B152" s="8" t="s">
        <v>2</v>
      </c>
      <c r="C152" s="8" t="s">
        <v>19</v>
      </c>
      <c r="D152" s="64">
        <v>208822</v>
      </c>
      <c r="E152" s="65">
        <v>43.63</v>
      </c>
      <c r="F152" s="65">
        <v>17.989999999999998</v>
      </c>
      <c r="G152" s="66" t="s">
        <v>38</v>
      </c>
      <c r="H152" s="81" t="s">
        <v>113</v>
      </c>
    </row>
    <row r="153" spans="1:8" ht="15.75" thickBot="1" x14ac:dyDescent="0.3">
      <c r="A153" s="48"/>
      <c r="D153" s="58"/>
      <c r="E153" s="58"/>
      <c r="F153" s="58"/>
      <c r="G153" s="49"/>
      <c r="H153" s="47"/>
    </row>
    <row r="154" spans="1:8" x14ac:dyDescent="0.25">
      <c r="A154" s="7" t="s">
        <v>32</v>
      </c>
      <c r="B154" s="9" t="str">
        <f>B144</f>
        <v>new_b1</v>
      </c>
      <c r="C154" s="9" t="str">
        <f>C144</f>
        <v>New band 1</v>
      </c>
      <c r="D154" s="68">
        <v>100295</v>
      </c>
      <c r="E154" s="69">
        <v>36.36</v>
      </c>
      <c r="F154" s="69">
        <v>23.49</v>
      </c>
      <c r="G154" s="70" t="s">
        <v>39</v>
      </c>
      <c r="H154" s="79" t="s">
        <v>113</v>
      </c>
    </row>
    <row r="155" spans="1:8" x14ac:dyDescent="0.25">
      <c r="A155" s="5" t="s">
        <v>32</v>
      </c>
      <c r="B155" s="1" t="str">
        <f>B145</f>
        <v>new_b23</v>
      </c>
      <c r="C155" s="1" t="str">
        <f>C145</f>
        <v>New band 2 &amp;3</v>
      </c>
      <c r="D155" s="59">
        <v>61668</v>
      </c>
      <c r="E155" s="60">
        <v>169.2</v>
      </c>
      <c r="F155" s="60">
        <v>61.79</v>
      </c>
      <c r="G155" s="21" t="s">
        <v>39</v>
      </c>
      <c r="H155" s="80" t="s">
        <v>113</v>
      </c>
    </row>
    <row r="156" spans="1:8" x14ac:dyDescent="0.25">
      <c r="A156" s="5" t="s">
        <v>32</v>
      </c>
      <c r="B156" s="1" t="str">
        <f t="shared" ref="B156:C156" si="27">B146</f>
        <v>new_hn_pat</v>
      </c>
      <c r="C156" s="1" t="str">
        <f t="shared" si="27"/>
        <v>New high needs patients</v>
      </c>
      <c r="D156" s="59">
        <v>27518</v>
      </c>
      <c r="E156" s="60">
        <v>527.6</v>
      </c>
      <c r="F156" s="60">
        <v>76.02</v>
      </c>
      <c r="G156" s="21" t="s">
        <v>39</v>
      </c>
      <c r="H156" s="80" t="s">
        <v>113</v>
      </c>
    </row>
    <row r="157" spans="1:8" x14ac:dyDescent="0.25">
      <c r="A157" s="5" t="s">
        <v>32</v>
      </c>
      <c r="B157" s="1" t="str">
        <f t="shared" ref="B157:C157" si="28">B147</f>
        <v>return_b23</v>
      </c>
      <c r="C157" s="1" t="str">
        <f t="shared" si="28"/>
        <v>Returning band 2 &amp; 3</v>
      </c>
      <c r="D157" s="59">
        <v>382813</v>
      </c>
      <c r="E157" s="60">
        <v>169.2</v>
      </c>
      <c r="F157" s="60">
        <v>61.79</v>
      </c>
      <c r="G157" s="21" t="s">
        <v>39</v>
      </c>
      <c r="H157" s="80" t="s">
        <v>113</v>
      </c>
    </row>
    <row r="158" spans="1:8" x14ac:dyDescent="0.25">
      <c r="A158" s="5" t="s">
        <v>32</v>
      </c>
      <c r="B158" s="1" t="str">
        <f t="shared" ref="B158:C158" si="29">B148</f>
        <v>perio</v>
      </c>
      <c r="C158" s="1" t="str">
        <f t="shared" si="29"/>
        <v>Perio patients</v>
      </c>
      <c r="D158" s="59">
        <v>23229</v>
      </c>
      <c r="E158" s="60">
        <v>256.89999999999998</v>
      </c>
      <c r="F158" s="60">
        <v>45.96</v>
      </c>
      <c r="G158" s="21" t="s">
        <v>39</v>
      </c>
      <c r="H158" s="80" t="s">
        <v>113</v>
      </c>
    </row>
    <row r="159" spans="1:8" x14ac:dyDescent="0.25">
      <c r="A159" s="5" t="s">
        <v>32</v>
      </c>
      <c r="B159" s="1" t="str">
        <f t="shared" ref="B159:C159" si="30">B149</f>
        <v>return_b1</v>
      </c>
      <c r="C159" s="1" t="str">
        <f t="shared" si="30"/>
        <v>Returning band 1</v>
      </c>
      <c r="D159" s="59">
        <v>914352</v>
      </c>
      <c r="E159" s="60">
        <v>36.700000000000003</v>
      </c>
      <c r="F159" s="60">
        <v>23.49</v>
      </c>
      <c r="G159" s="21" t="s">
        <v>39</v>
      </c>
      <c r="H159" s="80" t="s">
        <v>113</v>
      </c>
    </row>
    <row r="160" spans="1:8" x14ac:dyDescent="0.25">
      <c r="A160" s="5" t="s">
        <v>32</v>
      </c>
      <c r="B160" s="1" t="str">
        <f t="shared" ref="B160:C160" si="31">B150</f>
        <v>child_b1</v>
      </c>
      <c r="C160" s="1" t="str">
        <f t="shared" si="31"/>
        <v>Child band 1</v>
      </c>
      <c r="D160" s="59">
        <v>679983</v>
      </c>
      <c r="E160" s="60">
        <v>36.700000000000003</v>
      </c>
      <c r="F160" s="71">
        <v>0</v>
      </c>
      <c r="G160" s="21" t="s">
        <v>39</v>
      </c>
      <c r="H160" s="80" t="s">
        <v>113</v>
      </c>
    </row>
    <row r="161" spans="1:8" x14ac:dyDescent="0.25">
      <c r="A161" s="5" t="s">
        <v>32</v>
      </c>
      <c r="B161" s="1" t="str">
        <f t="shared" ref="B161:C161" si="32">B151</f>
        <v>child_b23</v>
      </c>
      <c r="C161" s="1" t="str">
        <f t="shared" si="32"/>
        <v>Child band 2 &amp; 3</v>
      </c>
      <c r="D161" s="59">
        <v>169139</v>
      </c>
      <c r="E161" s="60">
        <v>135</v>
      </c>
      <c r="F161" s="71">
        <v>0</v>
      </c>
      <c r="G161" s="21" t="s">
        <v>39</v>
      </c>
      <c r="H161" s="80" t="s">
        <v>113</v>
      </c>
    </row>
    <row r="162" spans="1:8" ht="15.75" thickBot="1" x14ac:dyDescent="0.3">
      <c r="A162" s="6" t="s">
        <v>32</v>
      </c>
      <c r="B162" s="8" t="str">
        <f>B152</f>
        <v>urgent</v>
      </c>
      <c r="C162" s="8" t="str">
        <f>C152</f>
        <v>Urgent care patients</v>
      </c>
      <c r="D162" s="64">
        <v>268748</v>
      </c>
      <c r="E162" s="65">
        <v>75</v>
      </c>
      <c r="F162" s="65">
        <v>17.989999999999998</v>
      </c>
      <c r="G162" s="50" t="s">
        <v>39</v>
      </c>
      <c r="H162" s="81" t="s">
        <v>113</v>
      </c>
    </row>
  </sheetData>
  <protectedRanges>
    <protectedRange algorithmName="SHA-512" hashValue="a0NQKJrAiC9JySWa//J4XqLyu0XY6b00OXCb9uwrMxhxnPuHIecVfeXj4q8bQ5Sgl4b0n/fuygU9vJJHGQIobg==" saltValue="iKASTgUY+6pKSerUGSuErw==" spinCount="100000" sqref="A1:C22 A24:C42 A44:C62 A64:C82 A84:C102 A104:C122 A124:C142 A144:C162" name="Range1_1"/>
  </protectedRanges>
  <mergeCells count="4">
    <mergeCell ref="D2:F2"/>
    <mergeCell ref="A1:C1"/>
    <mergeCell ref="B2:C2"/>
    <mergeCell ref="D1:G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286F2-FF6F-45B3-A738-FE22A26EE32A}">
  <dimension ref="A1:L5"/>
  <sheetViews>
    <sheetView workbookViewId="0">
      <selection activeCell="K16" sqref="K16"/>
    </sheetView>
  </sheetViews>
  <sheetFormatPr defaultRowHeight="15" x14ac:dyDescent="0.25"/>
  <cols>
    <col min="1" max="1" width="23.140625" style="11" customWidth="1"/>
    <col min="2" max="2" width="76.5703125" customWidth="1"/>
  </cols>
  <sheetData>
    <row r="1" spans="1:12" s="2" customFormat="1" x14ac:dyDescent="0.25">
      <c r="A1" s="12" t="s">
        <v>79</v>
      </c>
      <c r="B1" s="2" t="s">
        <v>42</v>
      </c>
      <c r="C1" s="13" t="s">
        <v>47</v>
      </c>
      <c r="D1" s="13" t="s">
        <v>48</v>
      </c>
      <c r="E1" s="13" t="s">
        <v>49</v>
      </c>
      <c r="F1" s="13" t="s">
        <v>50</v>
      </c>
      <c r="G1" s="13" t="s">
        <v>51</v>
      </c>
      <c r="H1" s="13" t="s">
        <v>52</v>
      </c>
      <c r="I1" s="13" t="s">
        <v>53</v>
      </c>
      <c r="J1" s="13" t="s">
        <v>54</v>
      </c>
      <c r="K1" s="13" t="s">
        <v>55</v>
      </c>
      <c r="L1" s="13" t="s">
        <v>56</v>
      </c>
    </row>
    <row r="2" spans="1:12" x14ac:dyDescent="0.25">
      <c r="A2" s="17" t="s">
        <v>80</v>
      </c>
      <c r="B2" s="1" t="s">
        <v>43</v>
      </c>
      <c r="C2" s="22">
        <v>0.85</v>
      </c>
      <c r="D2" s="22">
        <v>0.8</v>
      </c>
      <c r="E2" s="22">
        <v>0.72</v>
      </c>
      <c r="F2" s="22">
        <v>0.72</v>
      </c>
      <c r="G2" s="22">
        <v>0.72</v>
      </c>
      <c r="H2" s="22">
        <v>0.72</v>
      </c>
      <c r="I2" s="22">
        <v>0.72</v>
      </c>
      <c r="J2" s="22">
        <v>0.72</v>
      </c>
      <c r="K2" s="22">
        <v>0.72</v>
      </c>
      <c r="L2" s="22">
        <v>0.72</v>
      </c>
    </row>
    <row r="3" spans="1:12" x14ac:dyDescent="0.25">
      <c r="A3" s="17" t="s">
        <v>81</v>
      </c>
      <c r="B3" s="1" t="s">
        <v>44</v>
      </c>
      <c r="C3" s="22">
        <v>1</v>
      </c>
      <c r="D3" s="22">
        <v>1</v>
      </c>
      <c r="E3" s="22">
        <v>1</v>
      </c>
      <c r="F3" s="22">
        <v>1</v>
      </c>
      <c r="G3" s="22">
        <v>1</v>
      </c>
      <c r="H3" s="22">
        <v>1</v>
      </c>
      <c r="I3" s="22">
        <v>1</v>
      </c>
      <c r="J3" s="22">
        <v>1</v>
      </c>
      <c r="K3" s="22">
        <v>1</v>
      </c>
      <c r="L3" s="22">
        <v>1</v>
      </c>
    </row>
    <row r="4" spans="1:12" x14ac:dyDescent="0.25">
      <c r="A4" s="17" t="s">
        <v>82</v>
      </c>
      <c r="B4" s="10" t="s">
        <v>45</v>
      </c>
      <c r="C4" s="23">
        <v>4.7998862692809278E-2</v>
      </c>
      <c r="D4" s="23">
        <v>4.7998862692809278E-2</v>
      </c>
      <c r="E4" s="23">
        <v>4.7998862692809278E-2</v>
      </c>
      <c r="F4" s="23">
        <v>4.7998862692809278E-2</v>
      </c>
      <c r="G4" s="23">
        <v>4.7998862692809278E-2</v>
      </c>
      <c r="H4" s="23">
        <v>4.7998862692809278E-2</v>
      </c>
      <c r="I4" s="23">
        <v>4.7998862692809278E-2</v>
      </c>
      <c r="J4" s="23">
        <v>4.7998862692809278E-2</v>
      </c>
      <c r="K4" s="23">
        <v>4.7998862692809278E-2</v>
      </c>
      <c r="L4" s="23">
        <v>4.7998862692809278E-2</v>
      </c>
    </row>
    <row r="5" spans="1:12" x14ac:dyDescent="0.25">
      <c r="A5" s="17" t="s">
        <v>83</v>
      </c>
      <c r="B5" s="1" t="s">
        <v>40</v>
      </c>
      <c r="C5" s="22">
        <v>2.9924534510158678E-3</v>
      </c>
      <c r="D5" s="22">
        <v>9.4504239496421543E-3</v>
      </c>
      <c r="E5" s="22">
        <v>1.9783176747444231E-2</v>
      </c>
      <c r="F5" s="22">
        <v>1.9783176747444231E-2</v>
      </c>
      <c r="G5" s="22">
        <v>1.9783176747444231E-2</v>
      </c>
      <c r="H5" s="22">
        <v>1.9783176747444231E-2</v>
      </c>
      <c r="I5" s="22">
        <v>1.9783176747444231E-2</v>
      </c>
      <c r="J5" s="22">
        <v>1.9783176747444231E-2</v>
      </c>
      <c r="K5" s="22">
        <v>1.9783176747444231E-2</v>
      </c>
      <c r="L5" s="22">
        <v>1.9783176747444231E-2</v>
      </c>
    </row>
  </sheetData>
  <sheetProtection algorithmName="SHA-512" hashValue="JJwlg6xLu9y4Ea2xt6KlbsaWFq4NXPCuc/Uzxq7TJpn3jH8XQmAhiDk67sYH8jQaOyFz2wAjdHMnaTY4e06zFw==" saltValue="h/weLejgdle8tPcUEQDYmw==" spinCount="100000"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251D4-EE4C-4596-950C-CFE9A687CADF}">
  <sheetPr>
    <tabColor theme="9"/>
  </sheetPr>
  <dimension ref="A1:J2"/>
  <sheetViews>
    <sheetView workbookViewId="0">
      <selection activeCell="J15" sqref="J15"/>
    </sheetView>
  </sheetViews>
  <sheetFormatPr defaultRowHeight="15" x14ac:dyDescent="0.25"/>
  <cols>
    <col min="1" max="1" width="14.85546875" customWidth="1"/>
  </cols>
  <sheetData>
    <row r="1" spans="1:10" x14ac:dyDescent="0.25">
      <c r="A1" s="14" t="s">
        <v>47</v>
      </c>
      <c r="B1" s="14" t="s">
        <v>48</v>
      </c>
      <c r="C1" s="14" t="s">
        <v>49</v>
      </c>
      <c r="D1" s="14" t="s">
        <v>50</v>
      </c>
      <c r="E1" s="14" t="s">
        <v>51</v>
      </c>
      <c r="F1" s="14" t="s">
        <v>52</v>
      </c>
      <c r="G1" s="14" t="s">
        <v>53</v>
      </c>
      <c r="H1" s="14" t="s">
        <v>54</v>
      </c>
      <c r="I1" s="14" t="s">
        <v>55</v>
      </c>
      <c r="J1" s="14" t="s">
        <v>56</v>
      </c>
    </row>
    <row r="2" spans="1:10" x14ac:dyDescent="0.25">
      <c r="A2" s="15">
        <v>1</v>
      </c>
      <c r="B2" s="15">
        <v>1.0349999999999999</v>
      </c>
      <c r="C2" s="15">
        <v>1.0712249999999999</v>
      </c>
      <c r="D2" s="15">
        <v>1.1087178749999997</v>
      </c>
      <c r="E2" s="15">
        <v>1.1475230006249997</v>
      </c>
      <c r="F2" s="15">
        <v>1.1876863056468745</v>
      </c>
      <c r="G2" s="15">
        <v>1.229255326344515</v>
      </c>
      <c r="H2" s="15">
        <v>1.2722792627665729</v>
      </c>
      <c r="I2" s="15">
        <v>1.3168090369634029</v>
      </c>
      <c r="J2" s="15">
        <v>1.3628973532571218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6E1DE1-07DE-433C-95F2-E18D70EFD397}">
  <sheetPr>
    <tabColor theme="9"/>
  </sheetPr>
  <dimension ref="A1:L9"/>
  <sheetViews>
    <sheetView workbookViewId="0">
      <selection activeCell="S12" sqref="S12"/>
    </sheetView>
  </sheetViews>
  <sheetFormatPr defaultRowHeight="15" x14ac:dyDescent="0.25"/>
  <cols>
    <col min="1" max="1" width="32.42578125" customWidth="1"/>
  </cols>
  <sheetData>
    <row r="1" spans="1:12" x14ac:dyDescent="0.25">
      <c r="A1" s="25" t="s">
        <v>93</v>
      </c>
    </row>
    <row r="2" spans="1:12" x14ac:dyDescent="0.25">
      <c r="A2" s="25" t="s">
        <v>59</v>
      </c>
    </row>
    <row r="3" spans="1:12" x14ac:dyDescent="0.25">
      <c r="A3" t="s">
        <v>94</v>
      </c>
    </row>
    <row r="4" spans="1:12" x14ac:dyDescent="0.25">
      <c r="A4" t="s">
        <v>95</v>
      </c>
    </row>
    <row r="5" spans="1:12" x14ac:dyDescent="0.25">
      <c r="A5" t="s">
        <v>96</v>
      </c>
    </row>
    <row r="6" spans="1:12" x14ac:dyDescent="0.25">
      <c r="A6" s="26" t="s">
        <v>97</v>
      </c>
      <c r="B6" s="26" t="s">
        <v>98</v>
      </c>
      <c r="C6" s="27" t="s">
        <v>60</v>
      </c>
      <c r="D6" s="27" t="s">
        <v>61</v>
      </c>
      <c r="E6" s="27" t="s">
        <v>62</v>
      </c>
      <c r="F6" s="27" t="s">
        <v>63</v>
      </c>
      <c r="G6" s="27" t="s">
        <v>64</v>
      </c>
      <c r="H6" s="27" t="s">
        <v>65</v>
      </c>
      <c r="I6" s="27" t="s">
        <v>66</v>
      </c>
      <c r="J6" s="27" t="s">
        <v>67</v>
      </c>
      <c r="K6" s="27" t="s">
        <v>68</v>
      </c>
      <c r="L6" s="27" t="s">
        <v>69</v>
      </c>
    </row>
    <row r="7" spans="1:12" x14ac:dyDescent="0.25">
      <c r="A7" s="28" t="s">
        <v>99</v>
      </c>
      <c r="B7" s="28" t="s">
        <v>70</v>
      </c>
      <c r="C7" s="29">
        <v>8717015</v>
      </c>
      <c r="D7" s="29">
        <v>1896</v>
      </c>
      <c r="E7" s="29">
        <v>5154363</v>
      </c>
      <c r="F7" s="29">
        <v>3964435</v>
      </c>
      <c r="G7" s="29">
        <v>81977</v>
      </c>
      <c r="H7" s="29">
        <v>921840</v>
      </c>
      <c r="I7" s="29">
        <v>674606.4</v>
      </c>
      <c r="J7" s="29">
        <v>199.8</v>
      </c>
      <c r="K7" s="29"/>
      <c r="L7" s="29">
        <v>19516332.199999999</v>
      </c>
    </row>
    <row r="8" spans="1:12" x14ac:dyDescent="0.25">
      <c r="A8" s="28" t="s">
        <v>99</v>
      </c>
      <c r="B8" s="28" t="s">
        <v>71</v>
      </c>
      <c r="C8" s="29">
        <v>1802903</v>
      </c>
      <c r="D8" s="29">
        <v>1791</v>
      </c>
      <c r="E8" s="29">
        <v>4345656</v>
      </c>
      <c r="F8" s="29">
        <v>2393425</v>
      </c>
      <c r="G8" s="29">
        <v>175672</v>
      </c>
      <c r="H8" s="29">
        <v>8063952</v>
      </c>
      <c r="I8" s="29">
        <v>1266554.3999999999</v>
      </c>
      <c r="J8" s="29">
        <v>17</v>
      </c>
      <c r="K8" s="29">
        <v>24</v>
      </c>
      <c r="L8" s="29">
        <v>18049994.399999999</v>
      </c>
    </row>
    <row r="9" spans="1:12" x14ac:dyDescent="0.25">
      <c r="A9" s="28" t="s">
        <v>99</v>
      </c>
      <c r="B9" s="28" t="s">
        <v>72</v>
      </c>
      <c r="C9" s="29">
        <v>10796071</v>
      </c>
      <c r="D9" s="29">
        <v>1752</v>
      </c>
      <c r="E9" s="29">
        <v>10177272</v>
      </c>
      <c r="F9" s="29">
        <v>4833105</v>
      </c>
      <c r="G9" s="29">
        <v>521353</v>
      </c>
      <c r="H9" s="29">
        <v>6596976</v>
      </c>
      <c r="I9" s="29">
        <v>2409288</v>
      </c>
      <c r="J9" s="29">
        <v>71577.2</v>
      </c>
      <c r="K9" s="29">
        <v>114756</v>
      </c>
      <c r="L9" s="29">
        <v>35522150.200000003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B2F5-0A1B-42E3-881E-2DE37A1B56A1}">
  <sheetPr>
    <tabColor theme="9"/>
  </sheetPr>
  <dimension ref="A1:K9"/>
  <sheetViews>
    <sheetView workbookViewId="0">
      <selection activeCell="G17" sqref="G17"/>
    </sheetView>
  </sheetViews>
  <sheetFormatPr defaultRowHeight="15" x14ac:dyDescent="0.25"/>
  <cols>
    <col min="1" max="1" width="34.28515625" customWidth="1"/>
    <col min="2" max="10" width="16.140625" customWidth="1"/>
  </cols>
  <sheetData>
    <row r="1" spans="1:11" x14ac:dyDescent="0.25">
      <c r="A1" s="25" t="s">
        <v>100</v>
      </c>
    </row>
    <row r="2" spans="1:11" x14ac:dyDescent="0.25">
      <c r="A2" s="25" t="s">
        <v>59</v>
      </c>
    </row>
    <row r="3" spans="1:11" x14ac:dyDescent="0.25">
      <c r="A3" t="s">
        <v>94</v>
      </c>
    </row>
    <row r="4" spans="1:11" x14ac:dyDescent="0.25">
      <c r="A4" t="s">
        <v>95</v>
      </c>
    </row>
    <row r="5" spans="1:11" x14ac:dyDescent="0.25">
      <c r="A5" t="s">
        <v>101</v>
      </c>
    </row>
    <row r="6" spans="1:11" x14ac:dyDescent="0.25">
      <c r="A6" s="26" t="s">
        <v>97</v>
      </c>
      <c r="B6" s="27" t="s">
        <v>60</v>
      </c>
      <c r="C6" s="27" t="s">
        <v>61</v>
      </c>
      <c r="D6" s="27" t="s">
        <v>62</v>
      </c>
      <c r="E6" s="27" t="s">
        <v>63</v>
      </c>
      <c r="F6" s="27" t="s">
        <v>64</v>
      </c>
      <c r="G6" s="27" t="s">
        <v>65</v>
      </c>
      <c r="H6" s="27" t="s">
        <v>66</v>
      </c>
      <c r="I6" s="27" t="s">
        <v>68</v>
      </c>
      <c r="J6" s="27" t="s">
        <v>69</v>
      </c>
      <c r="K6" s="27"/>
    </row>
    <row r="7" spans="1:11" x14ac:dyDescent="0.25">
      <c r="A7" s="28" t="s">
        <v>99</v>
      </c>
      <c r="B7" s="30">
        <v>290263601.31</v>
      </c>
      <c r="C7" s="30">
        <v>43227.6</v>
      </c>
      <c r="D7" s="30">
        <v>218258842.97999999</v>
      </c>
      <c r="E7" s="30">
        <v>68731102.239999995</v>
      </c>
      <c r="F7" s="30">
        <v>4458887.38</v>
      </c>
      <c r="G7" s="30">
        <v>169488461.13999999</v>
      </c>
      <c r="H7" s="30">
        <v>54307295.539999999</v>
      </c>
      <c r="I7" s="30">
        <v>953289.4</v>
      </c>
      <c r="J7" s="30">
        <v>806504707.59000003</v>
      </c>
      <c r="K7" s="31"/>
    </row>
    <row r="9" spans="1:11" x14ac:dyDescent="0.25">
      <c r="B9" s="16"/>
      <c r="C9" s="16"/>
      <c r="D9" s="16"/>
      <c r="E9" s="16"/>
      <c r="F9" s="16"/>
      <c r="G9" s="16"/>
      <c r="H9" s="16"/>
      <c r="I9" s="16"/>
      <c r="J9" s="1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9FB8-29AF-40DF-A699-89C971AE8789}">
  <dimension ref="A1:B1"/>
  <sheetViews>
    <sheetView workbookViewId="0">
      <selection activeCell="B1" sqref="B1"/>
    </sheetView>
  </sheetViews>
  <sheetFormatPr defaultRowHeight="15" x14ac:dyDescent="0.25"/>
  <cols>
    <col min="1" max="1" width="40.5703125" customWidth="1"/>
  </cols>
  <sheetData>
    <row r="1" spans="1:2" x14ac:dyDescent="0.25">
      <c r="A1" t="s">
        <v>75</v>
      </c>
      <c r="B1" t="s">
        <v>73</v>
      </c>
    </row>
  </sheetData>
  <sheetProtection algorithmName="SHA-512" hashValue="JQaZaMtDaisSih9C9EnP8OafHD+6QMpjUr15JBf0/GKUgxavbxOlszFa4IGAPwPjPb5XZ9PMCJtA5dfCchAxLQ==" saltValue="5Hi0vek961xPcjRic7hK6A==" spinCount="100000" sheet="1" objects="1" scenario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3cae1bba-4e65-48a6-a71a-8e3da6106e23">
      <Terms xmlns="http://schemas.microsoft.com/office/infopath/2007/PartnerControls"/>
    </lcf76f155ced4ddcb4097134ff3c332f>
    <TaxCatchAll xmlns="9dda9b5d-bec3-4bb1-aa3e-36b953cbc3a4" xsi:nil="true"/>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23CEB47A3A02045B6F2DCDFB32E39E0" ma:contentTypeVersion="17" ma:contentTypeDescription="Create a new document." ma:contentTypeScope="" ma:versionID="4997c10e2bfde837ec4696a9c931eed3">
  <xsd:schema xmlns:xsd="http://www.w3.org/2001/XMLSchema" xmlns:xs="http://www.w3.org/2001/XMLSchema" xmlns:p="http://schemas.microsoft.com/office/2006/metadata/properties" xmlns:ns1="http://schemas.microsoft.com/sharepoint/v3" xmlns:ns2="3cae1bba-4e65-48a6-a71a-8e3da6106e23" xmlns:ns3="9dda9b5d-bec3-4bb1-aa3e-36b953cbc3a4" targetNamespace="http://schemas.microsoft.com/office/2006/metadata/properties" ma:root="true" ma:fieldsID="086ee537026ec87015cd255953686a31" ns1:_="" ns2:_="" ns3:_="">
    <xsd:import namespace="http://schemas.microsoft.com/sharepoint/v3"/>
    <xsd:import namespace="3cae1bba-4e65-48a6-a71a-8e3da6106e23"/>
    <xsd:import namespace="9dda9b5d-bec3-4bb1-aa3e-36b953cbc3a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1:_ip_UnifiedCompliancePolicyProperties" minOccurs="0"/>
                <xsd:element ref="ns1:_ip_UnifiedCompliancePolicyUIAction" minOccurs="0"/>
                <xsd:element ref="ns2:MediaServiceSearchPropertie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3:SharedWithUsers" minOccurs="0"/>
                <xsd:element ref="ns3:SharedWithDetails" minOccurs="0"/>
                <xsd:element ref="ns2:MediaLengthInSecond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1" nillable="true" ma:displayName="Unified Compliance Policy Properties" ma:hidden="true" ma:internalName="_ip_UnifiedCompliancePolicyProperties">
      <xsd:simpleType>
        <xsd:restriction base="dms:Note"/>
      </xsd:simpleType>
    </xsd:element>
    <xsd:element name="_ip_UnifiedCompliancePolicyUIAction" ma:index="12"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cae1bba-4e65-48a6-a71a-8e3da6106e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2c8d5fda-b97d-42c6-97e2-f76465e161c0"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Location" ma:index="24"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dda9b5d-bec3-4bb1-aa3e-36b953cbc3a4"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74a565d7-f467-472b-bc19-2ef71c54da8b}" ma:internalName="TaxCatchAll" ma:showField="CatchAllData" ma:web="9dda9b5d-bec3-4bb1-aa3e-36b953cbc3a4">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766752A-83BD-4217-AD9D-94A049873B31}">
  <ds:schemaRefs>
    <ds:schemaRef ds:uri="http://schemas.microsoft.com/office/2006/metadata/properties"/>
    <ds:schemaRef ds:uri="http://schemas.microsoft.com/office/infopath/2007/PartnerControls"/>
    <ds:schemaRef ds:uri="3cae1bba-4e65-48a6-a71a-8e3da6106e23"/>
    <ds:schemaRef ds:uri="9dda9b5d-bec3-4bb1-aa3e-36b953cbc3a4"/>
    <ds:schemaRef ds:uri="http://schemas.microsoft.com/sharepoint/v3"/>
  </ds:schemaRefs>
</ds:datastoreItem>
</file>

<file path=customXml/itemProps2.xml><?xml version="1.0" encoding="utf-8"?>
<ds:datastoreItem xmlns:ds="http://schemas.openxmlformats.org/officeDocument/2006/customXml" ds:itemID="{34F1A255-E3A0-41B6-B096-D5E2D81B67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cae1bba-4e65-48a6-a71a-8e3da6106e23"/>
    <ds:schemaRef ds:uri="9dda9b5d-bec3-4bb1-aa3e-36b953cbc3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F50563E-D3BD-4B1F-8F16-B11C9744F5E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Assumptions</vt:lpstr>
      <vt:lpstr>Patient_Segment</vt:lpstr>
      <vt:lpstr>Behaviour_Change</vt:lpstr>
      <vt:lpstr>Discount_index</vt:lpstr>
      <vt:lpstr>dental_stats_2c</vt:lpstr>
      <vt:lpstr>dental_stats_6a</vt:lpstr>
      <vt:lpstr>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TONG, Jin (NHS ENGLAND)</dc:creator>
  <cp:lastModifiedBy>TONG, Jin (NHS ENGLAND)</cp:lastModifiedBy>
  <dcterms:created xsi:type="dcterms:W3CDTF">2025-07-15T16:57:45Z</dcterms:created>
  <dcterms:modified xsi:type="dcterms:W3CDTF">2025-09-09T13:29:47Z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0x010100B23CEB47A3A02045B6F2DCDFB32E39E0</vt:lpwstr>
  </property>
</Properties>
</file>