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a78cf3323befb90/2025/Advanced Excel/"/>
    </mc:Choice>
  </mc:AlternateContent>
  <xr:revisionPtr revIDLastSave="1" documentId="8_{AD5017FB-D4FD-458F-9FCA-528BB771935C}" xr6:coauthVersionLast="47" xr6:coauthVersionMax="47" xr10:uidLastSave="{DC6811A0-EFB6-4907-ACAF-153C5AA0EA3A}"/>
  <bookViews>
    <workbookView xWindow="28680" yWindow="-120" windowWidth="29040" windowHeight="15720" xr2:uid="{36068C16-351A-4464-A81D-03BC8C08BD86}"/>
  </bookViews>
  <sheets>
    <sheet name="SUMIFS - COUNTIFS" sheetId="2" r:id="rId1"/>
    <sheet name="If(Nested Functions)" sheetId="4" r:id="rId2"/>
    <sheet name="IFERROR" sheetId="3" r:id="rId3"/>
    <sheet name="VLOOKUP &amp; HLOOKUP" sheetId="5" r:id="rId4"/>
    <sheet name="INDEX &amp; MATCH" sheetId="7" r:id="rId5"/>
  </sheets>
  <definedNames>
    <definedName name="_xlnm._FilterDatabase" localSheetId="4">'INDEX &amp; MATCH'!$A$3:$D$26</definedName>
    <definedName name="_xlnm._FilterDatabase" localSheetId="0" hidden="1">'SUMIFS - COUNTIFS'!$A$1:$H$181</definedName>
    <definedName name="_xlnm._FilterDatabase" localSheetId="3">'VLOOKUP &amp; HLOOKUP'!$A$3:$D$26</definedName>
  </definedNames>
  <calcPr calcId="0"/>
</workbook>
</file>

<file path=xl/calcChain.xml><?xml version="1.0" encoding="utf-8"?>
<calcChain xmlns="http://schemas.openxmlformats.org/spreadsheetml/2006/main">
  <c r="G16" i="7" l="1"/>
  <c r="G11" i="7"/>
  <c r="G7" i="7"/>
  <c r="G6" i="7"/>
  <c r="H39" i="5"/>
  <c r="H38" i="5"/>
  <c r="H7" i="5"/>
  <c r="H6" i="5"/>
  <c r="E5" i="3"/>
  <c r="E6" i="3"/>
  <c r="E11" i="3"/>
  <c r="E12" i="3"/>
  <c r="E13" i="3"/>
  <c r="D5" i="3"/>
  <c r="D7" i="3"/>
  <c r="E7" i="3" s="1"/>
  <c r="D8" i="3"/>
  <c r="E8" i="3" s="1"/>
  <c r="D9" i="3"/>
  <c r="E9" i="3" s="1"/>
  <c r="D10" i="3"/>
  <c r="E10" i="3" s="1"/>
  <c r="D11" i="3"/>
  <c r="D12" i="3"/>
  <c r="D13" i="3"/>
  <c r="D14" i="3"/>
  <c r="E14" i="3" s="1"/>
  <c r="D15" i="3"/>
  <c r="E15" i="3" s="1"/>
  <c r="D4" i="3"/>
  <c r="E4" i="3" s="1"/>
  <c r="F5" i="4"/>
  <c r="F6" i="4"/>
  <c r="F7" i="4"/>
  <c r="F8" i="4"/>
  <c r="F9" i="4"/>
  <c r="F10" i="4"/>
  <c r="F11" i="4"/>
  <c r="F12" i="4"/>
  <c r="F13" i="4"/>
  <c r="F14" i="4"/>
  <c r="F15" i="4"/>
  <c r="F4" i="4"/>
  <c r="E5" i="4"/>
  <c r="E6" i="4"/>
  <c r="E7" i="4"/>
  <c r="E8" i="4"/>
  <c r="E9" i="4"/>
  <c r="E10" i="4"/>
  <c r="E11" i="4"/>
  <c r="E12" i="4"/>
  <c r="E13" i="4"/>
  <c r="E14" i="4"/>
  <c r="E15" i="4"/>
  <c r="E4" i="4"/>
  <c r="D5" i="4"/>
  <c r="D6" i="4"/>
  <c r="D7" i="4"/>
  <c r="D8" i="4"/>
  <c r="D9" i="4"/>
  <c r="D10" i="4"/>
  <c r="D11" i="4"/>
  <c r="D12" i="4"/>
  <c r="D13" i="4"/>
  <c r="D14" i="4"/>
  <c r="D15" i="4"/>
  <c r="D4" i="4"/>
  <c r="D165" i="2"/>
  <c r="D162" i="2"/>
  <c r="D147" i="2"/>
  <c r="D127" i="2"/>
  <c r="D125" i="2"/>
  <c r="D105" i="2"/>
  <c r="D84" i="2"/>
  <c r="D69" i="2"/>
  <c r="D51" i="2"/>
  <c r="D49" i="2"/>
  <c r="D35" i="2"/>
  <c r="D34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4" i="2"/>
  <c r="D163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6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0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N17" i="2" l="1"/>
  <c r="N21" i="2"/>
  <c r="N13" i="2"/>
  <c r="N9" i="2"/>
  <c r="N5" i="2"/>
</calcChain>
</file>

<file path=xl/sharedStrings.xml><?xml version="1.0" encoding="utf-8"?>
<sst xmlns="http://schemas.openxmlformats.org/spreadsheetml/2006/main" count="932" uniqueCount="130">
  <si>
    <t>CustomerName</t>
  </si>
  <si>
    <t>ProductName</t>
  </si>
  <si>
    <t>Revenue</t>
  </si>
  <si>
    <t>Cost</t>
  </si>
  <si>
    <t>Date</t>
  </si>
  <si>
    <t>Category</t>
  </si>
  <si>
    <t>SalesRep</t>
  </si>
  <si>
    <t>Nike</t>
  </si>
  <si>
    <t>jeans</t>
  </si>
  <si>
    <t>apparel</t>
  </si>
  <si>
    <t>Taral</t>
  </si>
  <si>
    <t>Ikea</t>
  </si>
  <si>
    <t>totes</t>
  </si>
  <si>
    <t>home</t>
  </si>
  <si>
    <t>Jinal</t>
  </si>
  <si>
    <t>Cello</t>
  </si>
  <si>
    <t>ballpen</t>
  </si>
  <si>
    <t>study</t>
  </si>
  <si>
    <t>Oscar</t>
  </si>
  <si>
    <t>Kiddies</t>
  </si>
  <si>
    <t>dolls</t>
  </si>
  <si>
    <t>toys</t>
  </si>
  <si>
    <t>Robin</t>
  </si>
  <si>
    <t>flipflops</t>
  </si>
  <si>
    <t>Steven</t>
  </si>
  <si>
    <t>Google</t>
  </si>
  <si>
    <t>watches</t>
  </si>
  <si>
    <t>luxury</t>
  </si>
  <si>
    <t>Jennifer</t>
  </si>
  <si>
    <t>Dyson</t>
  </si>
  <si>
    <t>vacuum</t>
  </si>
  <si>
    <t>Sales Revenue</t>
  </si>
  <si>
    <t>2023-03</t>
  </si>
  <si>
    <t>Year -Month</t>
  </si>
  <si>
    <t>What is the Total sales for March 2023 ?</t>
  </si>
  <si>
    <t>What is the sum of the 'Sales' column for 'Nike' customers in October 2023?</t>
  </si>
  <si>
    <t>2023-10</t>
  </si>
  <si>
    <t>Crocs</t>
  </si>
  <si>
    <t>2023-08</t>
  </si>
  <si>
    <t>Tracy</t>
  </si>
  <si>
    <t>What is the total sales of 'Home' products in August for Sales represntative named ' Tracy'?</t>
  </si>
  <si>
    <t>Home</t>
  </si>
  <si>
    <t>How many product sold in March 2023?</t>
  </si>
  <si>
    <t>How many "Jeans" product sold in March 2023?</t>
  </si>
  <si>
    <t>SUMIFS, COUNTIFS</t>
  </si>
  <si>
    <t>Quantity</t>
  </si>
  <si>
    <t>Product Name</t>
  </si>
  <si>
    <t>Product Quantity</t>
  </si>
  <si>
    <t>Revenue ($)</t>
  </si>
  <si>
    <t>Sofa</t>
  </si>
  <si>
    <t>Dining Table</t>
  </si>
  <si>
    <t>Chair</t>
  </si>
  <si>
    <t>Bed Frame</t>
  </si>
  <si>
    <t>Bookshelf</t>
  </si>
  <si>
    <t>Coffee Table</t>
  </si>
  <si>
    <t>TV Stand</t>
  </si>
  <si>
    <t>Wardrobe</t>
  </si>
  <si>
    <t>Desk</t>
  </si>
  <si>
    <t>Nightstand</t>
  </si>
  <si>
    <t>Lamp</t>
  </si>
  <si>
    <t>Rug</t>
  </si>
  <si>
    <t>Flag if quantity &lt;10</t>
  </si>
  <si>
    <t>Flag if quantity &lt;10 and Revenue&lt;=3000</t>
  </si>
  <si>
    <t>If Revenue &gt;=5000 and if only quantity &gt;=15 then "Category 1" otherwise if Revenue &gt;=3000 then "Category 2" otherwise leave empty</t>
  </si>
  <si>
    <t>Nested Formulas - IF Function</t>
  </si>
  <si>
    <t>Margin</t>
  </si>
  <si>
    <t>Margin%</t>
  </si>
  <si>
    <t>Follow this</t>
  </si>
  <si>
    <t>IFERROR Function</t>
  </si>
  <si>
    <t>Customer Name</t>
  </si>
  <si>
    <t>Sales Rep</t>
  </si>
  <si>
    <t>Tyrol Johnson</t>
  </si>
  <si>
    <t>Adidas</t>
  </si>
  <si>
    <t>Sarah Patel</t>
  </si>
  <si>
    <t>Puma</t>
  </si>
  <si>
    <t>Alex Carter</t>
  </si>
  <si>
    <t>Under Armour</t>
  </si>
  <si>
    <t>Reebok</t>
  </si>
  <si>
    <t>New Balance</t>
  </si>
  <si>
    <t>Converse</t>
  </si>
  <si>
    <t>Vans</t>
  </si>
  <si>
    <t>Asics</t>
  </si>
  <si>
    <t>Skechers</t>
  </si>
  <si>
    <t>Timberland</t>
  </si>
  <si>
    <t>Columbia Sportswear</t>
  </si>
  <si>
    <t>Patagonia</t>
  </si>
  <si>
    <t>Levi’s</t>
  </si>
  <si>
    <t>The North Face</t>
  </si>
  <si>
    <t>Lululemon</t>
  </si>
  <si>
    <t>Gap</t>
  </si>
  <si>
    <t>H&amp;M</t>
  </si>
  <si>
    <t>Zara</t>
  </si>
  <si>
    <t>Uniqlo</t>
  </si>
  <si>
    <t>Forever 21</t>
  </si>
  <si>
    <t>Abercrombie &amp; Fitch</t>
  </si>
  <si>
    <t>Hollister</t>
  </si>
  <si>
    <t>Sales Rep Report</t>
  </si>
  <si>
    <t>Select Sales Rep Name:</t>
  </si>
  <si>
    <t>Ella Thompson</t>
  </si>
  <si>
    <t>Ryan Murphy</t>
  </si>
  <si>
    <t>Jessica Taylor</t>
  </si>
  <si>
    <t>Andrew Garcia</t>
  </si>
  <si>
    <t>Linda Martinez</t>
  </si>
  <si>
    <t>Peter Brown</t>
  </si>
  <si>
    <t>Emily Davis</t>
  </si>
  <si>
    <t>Mark Thompson</t>
  </si>
  <si>
    <t>Susan Lee</t>
  </si>
  <si>
    <t>Christopher Lopez</t>
  </si>
  <si>
    <t>Jennifer White</t>
  </si>
  <si>
    <t>Karen Martinez</t>
  </si>
  <si>
    <t>Michael Miller</t>
  </si>
  <si>
    <t>John Smith</t>
  </si>
  <si>
    <t>Patricia Harris</t>
  </si>
  <si>
    <t>David Wilson</t>
  </si>
  <si>
    <t>Anna Baker</t>
  </si>
  <si>
    <t>Oscar Reed</t>
  </si>
  <si>
    <t>Diana Ross</t>
  </si>
  <si>
    <t>Ethan Moore</t>
  </si>
  <si>
    <t>Customer:</t>
  </si>
  <si>
    <t>VLOOKUP &amp; HLOOKUP</t>
  </si>
  <si>
    <t>VLOOKUP:</t>
  </si>
  <si>
    <t>HLOOKUP:</t>
  </si>
  <si>
    <t>INDEX &amp; MATCH</t>
  </si>
  <si>
    <t xml:space="preserve">Revenue: </t>
  </si>
  <si>
    <t>Revenue:</t>
  </si>
  <si>
    <t>Select Customer</t>
  </si>
  <si>
    <t>Find Sales Rep :</t>
  </si>
  <si>
    <t>Select Sales Rep:</t>
  </si>
  <si>
    <t>Select Variable:</t>
  </si>
  <si>
    <t>Answer: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</si>
</sst>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72" formatCode="&quot;$&quot;#,##0"/>
  </numFmts>
  <fonts count="2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4"/>
      <color theme="3" tint="0.249977111117893"/>
      <name val="Calibri"/>
      <family val="2"/>
    </font>
    <font>
      <b/>
      <sz val="16"/>
      <color theme="3" tint="0.249977111117893"/>
      <name val="Calibri"/>
      <family val="2"/>
    </font>
    <font>
      <b/>
      <sz val="11"/>
      <name val="Calibri"/>
      <family val="2"/>
    </font>
    <font>
      <b/>
      <sz val="18"/>
      <color theme="3" tint="0.249977111117893"/>
      <name val="Calibri"/>
      <family val="2"/>
    </font>
    <font>
      <b/>
      <sz val="18"/>
      <color theme="1"/>
      <name val="Calibri"/>
      <family val="2"/>
    </font>
    <font>
      <b/>
      <i/>
      <sz val="11"/>
      <color rgb="FFFF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0" fontId="18" fillId="0" borderId="0" xfId="0" applyFont="1"/>
    <xf numFmtId="14" fontId="0" fillId="0" borderId="0" xfId="0" applyNumberFormat="1"/>
    <xf numFmtId="44" fontId="0" fillId="0" borderId="0" xfId="0" applyNumberFormat="1"/>
    <xf numFmtId="0" fontId="19" fillId="0" borderId="0" xfId="0" applyFont="1"/>
    <xf numFmtId="0" fontId="18" fillId="0" borderId="0" xfId="0" applyFont="1" applyAlignment="1">
      <alignment horizontal="center"/>
    </xf>
    <xf numFmtId="164" fontId="18" fillId="34" borderId="0" xfId="0" applyNumberFormat="1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164" fontId="18" fillId="34" borderId="0" xfId="0" applyNumberFormat="1" applyFont="1" applyFill="1"/>
    <xf numFmtId="0" fontId="19" fillId="33" borderId="10" xfId="0" applyFont="1" applyFill="1" applyBorder="1"/>
    <xf numFmtId="14" fontId="19" fillId="33" borderId="10" xfId="0" applyNumberFormat="1" applyFont="1" applyFill="1" applyBorder="1"/>
    <xf numFmtId="14" fontId="19" fillId="33" borderId="10" xfId="0" applyNumberFormat="1" applyFont="1" applyFill="1" applyBorder="1" applyAlignment="1">
      <alignment horizontal="center" vertical="center"/>
    </xf>
    <xf numFmtId="44" fontId="19" fillId="33" borderId="10" xfId="0" applyNumberFormat="1" applyFont="1" applyFill="1" applyBorder="1"/>
    <xf numFmtId="0" fontId="18" fillId="0" borderId="10" xfId="0" applyFont="1" applyBorder="1"/>
    <xf numFmtId="14" fontId="18" fillId="0" borderId="10" xfId="0" applyNumberFormat="1" applyFont="1" applyBorder="1"/>
    <xf numFmtId="14" fontId="18" fillId="0" borderId="10" xfId="0" applyNumberFormat="1" applyFont="1" applyBorder="1" applyAlignment="1">
      <alignment horizontal="center"/>
    </xf>
    <xf numFmtId="44" fontId="18" fillId="0" borderId="10" xfId="0" applyNumberFormat="1" applyFont="1" applyBorder="1"/>
    <xf numFmtId="172" fontId="0" fillId="0" borderId="0" xfId="0" applyNumberFormat="1"/>
    <xf numFmtId="172" fontId="18" fillId="0" borderId="0" xfId="0" applyNumberFormat="1" applyFont="1"/>
    <xf numFmtId="0" fontId="19" fillId="33" borderId="10" xfId="0" applyFont="1" applyFill="1" applyBorder="1" applyAlignment="1">
      <alignment horizontal="center" vertical="center" wrapText="1"/>
    </xf>
    <xf numFmtId="172" fontId="19" fillId="33" borderId="10" xfId="0" applyNumberFormat="1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vertical="center" wrapText="1"/>
    </xf>
    <xf numFmtId="172" fontId="18" fillId="0" borderId="10" xfId="0" applyNumberFormat="1" applyFont="1" applyBorder="1" applyAlignment="1">
      <alignment vertical="center" wrapText="1"/>
    </xf>
    <xf numFmtId="14" fontId="24" fillId="34" borderId="10" xfId="0" applyNumberFormat="1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vertical="center" wrapText="1"/>
    </xf>
    <xf numFmtId="0" fontId="25" fillId="35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19" fillId="36" borderId="10" xfId="0" applyFont="1" applyFill="1" applyBorder="1"/>
    <xf numFmtId="0" fontId="19" fillId="36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3" fontId="18" fillId="0" borderId="10" xfId="0" applyNumberFormat="1" applyFont="1" applyBorder="1"/>
    <xf numFmtId="3" fontId="0" fillId="0" borderId="10" xfId="0" applyNumberFormat="1" applyBorder="1"/>
    <xf numFmtId="9" fontId="0" fillId="0" borderId="10" xfId="0" applyNumberFormat="1" applyBorder="1"/>
    <xf numFmtId="3" fontId="0" fillId="0" borderId="10" xfId="0" applyNumberFormat="1" applyBorder="1" applyAlignment="1">
      <alignment horizontal="center" vertical="center"/>
    </xf>
    <xf numFmtId="0" fontId="22" fillId="35" borderId="0" xfId="0" applyFont="1" applyFill="1" applyAlignment="1">
      <alignment horizontal="center"/>
    </xf>
    <xf numFmtId="3" fontId="18" fillId="37" borderId="10" xfId="0" applyNumberFormat="1" applyFont="1" applyFill="1" applyBorder="1"/>
    <xf numFmtId="172" fontId="18" fillId="0" borderId="10" xfId="0" applyNumberFormat="1" applyFont="1" applyBorder="1"/>
    <xf numFmtId="0" fontId="21" fillId="0" borderId="10" xfId="0" applyFont="1" applyBorder="1"/>
    <xf numFmtId="0" fontId="21" fillId="34" borderId="10" xfId="0" applyFont="1" applyFill="1" applyBorder="1" applyAlignment="1">
      <alignment horizontal="center"/>
    </xf>
    <xf numFmtId="172" fontId="21" fillId="34" borderId="10" xfId="0" applyNumberFormat="1" applyFont="1" applyFill="1" applyBorder="1" applyAlignment="1">
      <alignment horizontal="center"/>
    </xf>
    <xf numFmtId="0" fontId="21" fillId="39" borderId="10" xfId="0" applyFont="1" applyFill="1" applyBorder="1" applyAlignment="1">
      <alignment horizontal="center"/>
    </xf>
    <xf numFmtId="0" fontId="19" fillId="38" borderId="10" xfId="0" applyFont="1" applyFill="1" applyBorder="1"/>
    <xf numFmtId="172" fontId="19" fillId="38" borderId="10" xfId="0" applyNumberFormat="1" applyFont="1" applyFill="1" applyBorder="1"/>
    <xf numFmtId="0" fontId="18" fillId="0" borderId="10" xfId="0" applyFont="1" applyBorder="1" applyAlignment="1">
      <alignment horizontal="center" vertical="center"/>
    </xf>
    <xf numFmtId="172" fontId="18" fillId="0" borderId="10" xfId="0" applyNumberFormat="1" applyFont="1" applyBorder="1" applyAlignment="1">
      <alignment horizontal="center" vertical="center"/>
    </xf>
    <xf numFmtId="0" fontId="26" fillId="35" borderId="0" xfId="0" applyFont="1" applyFill="1" applyAlignment="1">
      <alignment horizontal="center"/>
    </xf>
    <xf numFmtId="0" fontId="20" fillId="38" borderId="10" xfId="0" applyFont="1" applyFill="1" applyBorder="1" applyAlignment="1">
      <alignment horizontal="center" vertical="center"/>
    </xf>
    <xf numFmtId="0" fontId="27" fillId="0" borderId="0" xfId="0" applyFont="1" applyFill="1" applyBorder="1"/>
    <xf numFmtId="0" fontId="20" fillId="0" borderId="10" xfId="0" applyFont="1" applyBorder="1"/>
    <xf numFmtId="0" fontId="20" fillId="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E89F1-60ED-4022-911B-C654AE891D30}">
  <dimension ref="A1:R181"/>
  <sheetViews>
    <sheetView showGridLines="0" tabSelected="1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3.36328125" customWidth="1"/>
    <col min="2" max="2" width="11.54296875" customWidth="1"/>
    <col min="3" max="3" width="13.6328125" style="2" customWidth="1"/>
    <col min="4" max="4" width="15.36328125" style="2" customWidth="1"/>
    <col min="5" max="5" width="13.26953125" customWidth="1"/>
    <col min="6" max="6" width="12.453125" customWidth="1"/>
    <col min="7" max="8" width="12.54296875" style="3" customWidth="1"/>
    <col min="10" max="10" width="6.6328125" customWidth="1"/>
    <col min="11" max="11" width="8.7265625" style="1" customWidth="1"/>
    <col min="12" max="12" width="9.26953125" style="1" customWidth="1"/>
    <col min="13" max="13" width="9" style="1" customWidth="1"/>
    <col min="14" max="14" width="12.26953125" style="1" customWidth="1"/>
    <col min="15" max="18" width="8.7265625" style="1"/>
  </cols>
  <sheetData>
    <row r="1" spans="1:18" ht="21.5" customHeight="1" x14ac:dyDescent="0.5">
      <c r="A1" s="9" t="s">
        <v>0</v>
      </c>
      <c r="B1" s="9" t="s">
        <v>1</v>
      </c>
      <c r="C1" s="10" t="s">
        <v>4</v>
      </c>
      <c r="D1" s="11" t="s">
        <v>33</v>
      </c>
      <c r="E1" s="9" t="s">
        <v>5</v>
      </c>
      <c r="F1" s="9" t="s">
        <v>6</v>
      </c>
      <c r="G1" s="12" t="s">
        <v>31</v>
      </c>
      <c r="H1" s="12" t="s">
        <v>3</v>
      </c>
      <c r="J1" s="26" t="s">
        <v>44</v>
      </c>
      <c r="K1" s="26"/>
      <c r="L1" s="26"/>
      <c r="M1" s="26"/>
      <c r="N1" s="26"/>
      <c r="O1" s="26"/>
      <c r="P1" s="26"/>
    </row>
    <row r="2" spans="1:18" x14ac:dyDescent="0.35">
      <c r="A2" s="13" t="s">
        <v>7</v>
      </c>
      <c r="B2" s="13" t="s">
        <v>8</v>
      </c>
      <c r="C2" s="14">
        <v>44960.656944444447</v>
      </c>
      <c r="D2" s="15" t="str">
        <f>TEXT(C2, "yyyy-mm")</f>
        <v>2023-02</v>
      </c>
      <c r="E2" s="13" t="s">
        <v>9</v>
      </c>
      <c r="F2" s="13" t="s">
        <v>10</v>
      </c>
      <c r="G2" s="16">
        <v>954.8</v>
      </c>
      <c r="H2" s="16">
        <v>24.22</v>
      </c>
    </row>
    <row r="3" spans="1:18" x14ac:dyDescent="0.35">
      <c r="A3" s="13" t="s">
        <v>7</v>
      </c>
      <c r="B3" s="13" t="s">
        <v>8</v>
      </c>
      <c r="C3" s="14">
        <v>45186.784722222219</v>
      </c>
      <c r="D3" s="15" t="str">
        <f t="shared" ref="D3:D52" si="0">TEXT(C3, "yyyy-mm")</f>
        <v>2023-09</v>
      </c>
      <c r="E3" s="13" t="s">
        <v>9</v>
      </c>
      <c r="F3" s="13" t="s">
        <v>10</v>
      </c>
      <c r="G3" s="16">
        <v>560</v>
      </c>
      <c r="H3" s="16">
        <v>19.09</v>
      </c>
      <c r="K3" s="4" t="s">
        <v>34</v>
      </c>
      <c r="R3" s="4"/>
    </row>
    <row r="4" spans="1:18" x14ac:dyDescent="0.35">
      <c r="A4" s="13" t="s">
        <v>11</v>
      </c>
      <c r="B4" s="13" t="s">
        <v>12</v>
      </c>
      <c r="C4" s="14">
        <v>45044.249305555553</v>
      </c>
      <c r="D4" s="15" t="str">
        <f t="shared" si="0"/>
        <v>2023-04</v>
      </c>
      <c r="E4" s="13" t="s">
        <v>13</v>
      </c>
      <c r="F4" s="13" t="s">
        <v>14</v>
      </c>
      <c r="G4" s="16">
        <v>509.51</v>
      </c>
      <c r="H4" s="16">
        <v>12.81</v>
      </c>
    </row>
    <row r="5" spans="1:18" x14ac:dyDescent="0.35">
      <c r="A5" s="13" t="s">
        <v>7</v>
      </c>
      <c r="B5" s="13" t="s">
        <v>8</v>
      </c>
      <c r="C5" s="14">
        <v>45073.938888888886</v>
      </c>
      <c r="D5" s="15" t="str">
        <f t="shared" si="0"/>
        <v>2023-05</v>
      </c>
      <c r="E5" s="13" t="s">
        <v>9</v>
      </c>
      <c r="F5" s="13" t="s">
        <v>10</v>
      </c>
      <c r="G5" s="16">
        <v>284.23</v>
      </c>
      <c r="H5" s="16">
        <v>26.84</v>
      </c>
      <c r="K5" s="5" t="s">
        <v>32</v>
      </c>
      <c r="N5" s="8">
        <f>SUMIF(D2:D181,K5,G2:G181)</f>
        <v>14322.25</v>
      </c>
    </row>
    <row r="6" spans="1:18" x14ac:dyDescent="0.35">
      <c r="A6" s="13" t="s">
        <v>7</v>
      </c>
      <c r="B6" s="13" t="s">
        <v>8</v>
      </c>
      <c r="C6" s="14">
        <v>45028.888194444444</v>
      </c>
      <c r="D6" s="15" t="str">
        <f t="shared" si="0"/>
        <v>2023-04</v>
      </c>
      <c r="E6" s="13" t="s">
        <v>9</v>
      </c>
      <c r="F6" s="13" t="s">
        <v>10</v>
      </c>
      <c r="G6" s="16">
        <v>840.6</v>
      </c>
      <c r="H6" s="16">
        <v>44.66</v>
      </c>
    </row>
    <row r="7" spans="1:18" x14ac:dyDescent="0.35">
      <c r="A7" s="13" t="s">
        <v>15</v>
      </c>
      <c r="B7" s="13" t="s">
        <v>16</v>
      </c>
      <c r="C7" s="14">
        <v>45089.157638888886</v>
      </c>
      <c r="D7" s="15" t="str">
        <f t="shared" si="0"/>
        <v>2023-06</v>
      </c>
      <c r="E7" s="13" t="s">
        <v>17</v>
      </c>
      <c r="F7" s="13" t="s">
        <v>18</v>
      </c>
      <c r="G7" s="16">
        <v>594.33000000000004</v>
      </c>
      <c r="H7" s="16">
        <v>10.08</v>
      </c>
      <c r="K7" s="4" t="s">
        <v>35</v>
      </c>
    </row>
    <row r="8" spans="1:18" x14ac:dyDescent="0.35">
      <c r="A8" s="13" t="s">
        <v>19</v>
      </c>
      <c r="B8" s="13" t="s">
        <v>20</v>
      </c>
      <c r="C8" s="14">
        <v>45209.268055555556</v>
      </c>
      <c r="D8" s="15" t="str">
        <f t="shared" si="0"/>
        <v>2023-10</v>
      </c>
      <c r="E8" s="13" t="s">
        <v>21</v>
      </c>
      <c r="F8" s="13" t="s">
        <v>22</v>
      </c>
      <c r="G8" s="16">
        <v>766.58</v>
      </c>
      <c r="H8" s="16">
        <v>27.08</v>
      </c>
    </row>
    <row r="9" spans="1:18" x14ac:dyDescent="0.35">
      <c r="A9" s="13" t="s">
        <v>15</v>
      </c>
      <c r="B9" s="13" t="s">
        <v>16</v>
      </c>
      <c r="C9" s="14">
        <v>44997.984027777777</v>
      </c>
      <c r="D9" s="15" t="str">
        <f t="shared" si="0"/>
        <v>2023-03</v>
      </c>
      <c r="E9" s="13" t="s">
        <v>17</v>
      </c>
      <c r="F9" s="13" t="s">
        <v>18</v>
      </c>
      <c r="G9" s="16">
        <v>802.02</v>
      </c>
      <c r="H9" s="16">
        <v>17.260000000000002</v>
      </c>
      <c r="K9" s="5" t="s">
        <v>36</v>
      </c>
      <c r="L9" s="5" t="s">
        <v>7</v>
      </c>
      <c r="N9" s="6">
        <f>SUMIFS(G2:G181,D2:D181,K9,A2:A181,L9)</f>
        <v>2240</v>
      </c>
    </row>
    <row r="10" spans="1:18" x14ac:dyDescent="0.35">
      <c r="A10" s="13" t="s">
        <v>37</v>
      </c>
      <c r="B10" s="13" t="s">
        <v>23</v>
      </c>
      <c r="C10" s="14">
        <v>45280.40625</v>
      </c>
      <c r="D10" s="15" t="str">
        <f t="shared" si="0"/>
        <v>2023-12</v>
      </c>
      <c r="E10" s="13" t="s">
        <v>9</v>
      </c>
      <c r="F10" s="13" t="s">
        <v>24</v>
      </c>
      <c r="G10" s="16">
        <v>803.38</v>
      </c>
      <c r="H10" s="16">
        <v>8.73</v>
      </c>
      <c r="K10" s="5"/>
    </row>
    <row r="11" spans="1:18" x14ac:dyDescent="0.35">
      <c r="A11" s="13" t="s">
        <v>25</v>
      </c>
      <c r="B11" s="13" t="s">
        <v>26</v>
      </c>
      <c r="C11" s="14">
        <v>45133.71875</v>
      </c>
      <c r="D11" s="15" t="str">
        <f t="shared" si="0"/>
        <v>2023-07</v>
      </c>
      <c r="E11" s="13" t="s">
        <v>27</v>
      </c>
      <c r="F11" s="13" t="s">
        <v>28</v>
      </c>
      <c r="G11" s="16">
        <v>985.21</v>
      </c>
      <c r="H11" s="16">
        <v>230.05</v>
      </c>
      <c r="K11" s="4" t="s">
        <v>40</v>
      </c>
    </row>
    <row r="12" spans="1:18" x14ac:dyDescent="0.35">
      <c r="A12" s="13" t="s">
        <v>11</v>
      </c>
      <c r="B12" s="13" t="s">
        <v>12</v>
      </c>
      <c r="C12" s="14">
        <v>45026.263194444444</v>
      </c>
      <c r="D12" s="15" t="str">
        <f t="shared" si="0"/>
        <v>2023-04</v>
      </c>
      <c r="E12" s="13" t="s">
        <v>13</v>
      </c>
      <c r="F12" s="13" t="s">
        <v>14</v>
      </c>
      <c r="G12" s="16">
        <v>815.84</v>
      </c>
      <c r="H12" s="16">
        <v>30.27</v>
      </c>
    </row>
    <row r="13" spans="1:18" x14ac:dyDescent="0.35">
      <c r="A13" s="13" t="s">
        <v>19</v>
      </c>
      <c r="B13" s="13" t="s">
        <v>20</v>
      </c>
      <c r="C13" s="14">
        <v>45151.783333333333</v>
      </c>
      <c r="D13" s="15" t="str">
        <f t="shared" si="0"/>
        <v>2023-08</v>
      </c>
      <c r="E13" s="13" t="s">
        <v>21</v>
      </c>
      <c r="F13" s="13" t="s">
        <v>22</v>
      </c>
      <c r="G13" s="16">
        <v>962.87</v>
      </c>
      <c r="H13" s="16">
        <v>21.14</v>
      </c>
      <c r="K13" s="5" t="s">
        <v>38</v>
      </c>
      <c r="L13" s="5" t="s">
        <v>41</v>
      </c>
      <c r="M13" s="5" t="s">
        <v>39</v>
      </c>
      <c r="N13" s="6">
        <f>SUMIFS(G2:G181,D2:D181,K13,E2:E181,L13,F2:F181,M13)</f>
        <v>4317.18</v>
      </c>
    </row>
    <row r="14" spans="1:18" x14ac:dyDescent="0.35">
      <c r="A14" s="13" t="s">
        <v>11</v>
      </c>
      <c r="B14" s="13" t="s">
        <v>12</v>
      </c>
      <c r="C14" s="14">
        <v>45069.97152777778</v>
      </c>
      <c r="D14" s="15" t="str">
        <f t="shared" si="0"/>
        <v>2023-05</v>
      </c>
      <c r="E14" s="13" t="s">
        <v>13</v>
      </c>
      <c r="F14" s="13" t="s">
        <v>14</v>
      </c>
      <c r="G14" s="16">
        <v>325.57</v>
      </c>
      <c r="H14" s="16">
        <v>15.87</v>
      </c>
    </row>
    <row r="15" spans="1:18" x14ac:dyDescent="0.35">
      <c r="A15" s="13" t="s">
        <v>11</v>
      </c>
      <c r="B15" s="13" t="s">
        <v>12</v>
      </c>
      <c r="C15" s="14">
        <v>45006.747916666667</v>
      </c>
      <c r="D15" s="15" t="str">
        <f t="shared" si="0"/>
        <v>2023-03</v>
      </c>
      <c r="E15" s="13" t="s">
        <v>13</v>
      </c>
      <c r="F15" s="13" t="s">
        <v>14</v>
      </c>
      <c r="G15" s="16">
        <v>928.44</v>
      </c>
      <c r="H15" s="16">
        <v>12.03</v>
      </c>
      <c r="K15" s="4" t="s">
        <v>42</v>
      </c>
    </row>
    <row r="16" spans="1:18" x14ac:dyDescent="0.35">
      <c r="A16" s="13" t="s">
        <v>37</v>
      </c>
      <c r="B16" s="13" t="s">
        <v>23</v>
      </c>
      <c r="C16" s="14">
        <v>45055.107638888891</v>
      </c>
      <c r="D16" s="15" t="str">
        <f t="shared" si="0"/>
        <v>2023-05</v>
      </c>
      <c r="E16" s="13" t="s">
        <v>9</v>
      </c>
      <c r="F16" s="13" t="s">
        <v>24</v>
      </c>
      <c r="G16" s="16">
        <v>281.94</v>
      </c>
      <c r="H16" s="16">
        <v>15.5</v>
      </c>
    </row>
    <row r="17" spans="1:14" x14ac:dyDescent="0.35">
      <c r="A17" s="13" t="s">
        <v>15</v>
      </c>
      <c r="B17" s="13" t="s">
        <v>16</v>
      </c>
      <c r="C17" s="14">
        <v>45112.206250000003</v>
      </c>
      <c r="D17" s="15" t="str">
        <f t="shared" si="0"/>
        <v>2023-07</v>
      </c>
      <c r="E17" s="13" t="s">
        <v>17</v>
      </c>
      <c r="F17" s="13" t="s">
        <v>18</v>
      </c>
      <c r="G17" s="16">
        <v>468.55</v>
      </c>
      <c r="H17" s="16">
        <v>11.39</v>
      </c>
      <c r="K17" s="5" t="s">
        <v>32</v>
      </c>
      <c r="N17" s="7">
        <f>COUNTIF(D2:D181,K17)</f>
        <v>25</v>
      </c>
    </row>
    <row r="18" spans="1:14" x14ac:dyDescent="0.35">
      <c r="A18" s="13" t="s">
        <v>15</v>
      </c>
      <c r="B18" s="13" t="s">
        <v>16</v>
      </c>
      <c r="C18" s="14">
        <v>45041.892361111109</v>
      </c>
      <c r="D18" s="15" t="str">
        <f t="shared" si="0"/>
        <v>2023-04</v>
      </c>
      <c r="E18" s="13" t="s">
        <v>17</v>
      </c>
      <c r="F18" s="13" t="s">
        <v>18</v>
      </c>
      <c r="G18" s="16">
        <v>704.9</v>
      </c>
      <c r="H18" s="16">
        <v>12.99</v>
      </c>
    </row>
    <row r="19" spans="1:14" x14ac:dyDescent="0.35">
      <c r="A19" s="13" t="s">
        <v>15</v>
      </c>
      <c r="B19" s="13" t="s">
        <v>16</v>
      </c>
      <c r="C19" s="14">
        <v>45137.052083333336</v>
      </c>
      <c r="D19" s="15" t="str">
        <f t="shared" si="0"/>
        <v>2023-07</v>
      </c>
      <c r="E19" s="13" t="s">
        <v>17</v>
      </c>
      <c r="F19" s="13" t="s">
        <v>18</v>
      </c>
      <c r="G19" s="16">
        <v>724.19</v>
      </c>
      <c r="H19" s="16">
        <v>7.38</v>
      </c>
      <c r="K19" s="4" t="s">
        <v>43</v>
      </c>
    </row>
    <row r="20" spans="1:14" x14ac:dyDescent="0.35">
      <c r="A20" s="13" t="s">
        <v>29</v>
      </c>
      <c r="B20" s="13" t="s">
        <v>30</v>
      </c>
      <c r="C20" s="14">
        <v>45099.345833333333</v>
      </c>
      <c r="D20" s="15" t="str">
        <f t="shared" si="0"/>
        <v>2023-06</v>
      </c>
      <c r="E20" s="13" t="s">
        <v>13</v>
      </c>
      <c r="F20" s="13" t="s">
        <v>39</v>
      </c>
      <c r="G20" s="16">
        <v>194.09</v>
      </c>
      <c r="H20" s="16">
        <v>348.13</v>
      </c>
    </row>
    <row r="21" spans="1:14" x14ac:dyDescent="0.35">
      <c r="A21" s="13" t="s">
        <v>11</v>
      </c>
      <c r="B21" s="13" t="s">
        <v>12</v>
      </c>
      <c r="C21" s="14">
        <v>44963.595833333333</v>
      </c>
      <c r="D21" s="15" t="str">
        <f t="shared" si="0"/>
        <v>2023-02</v>
      </c>
      <c r="E21" s="13" t="s">
        <v>13</v>
      </c>
      <c r="F21" s="13" t="s">
        <v>14</v>
      </c>
      <c r="G21" s="16">
        <v>237.84</v>
      </c>
      <c r="H21" s="16">
        <v>16.84</v>
      </c>
      <c r="K21" s="5" t="s">
        <v>32</v>
      </c>
      <c r="L21" s="5" t="s">
        <v>8</v>
      </c>
      <c r="N21" s="7">
        <f>COUNTIFS(D2:D181,K21,B2:B181,L21)</f>
        <v>10</v>
      </c>
    </row>
    <row r="22" spans="1:14" x14ac:dyDescent="0.35">
      <c r="A22" s="13" t="s">
        <v>7</v>
      </c>
      <c r="B22" s="13" t="s">
        <v>8</v>
      </c>
      <c r="C22" s="14">
        <v>44941.987500000003</v>
      </c>
      <c r="D22" s="15" t="str">
        <f t="shared" si="0"/>
        <v>2023-01</v>
      </c>
      <c r="E22" s="13" t="s">
        <v>9</v>
      </c>
      <c r="F22" s="13" t="s">
        <v>10</v>
      </c>
      <c r="G22" s="16">
        <v>501</v>
      </c>
      <c r="H22" s="16">
        <v>55.43</v>
      </c>
    </row>
    <row r="23" spans="1:14" x14ac:dyDescent="0.35">
      <c r="A23" s="13" t="s">
        <v>37</v>
      </c>
      <c r="B23" s="13" t="s">
        <v>23</v>
      </c>
      <c r="C23" s="14">
        <v>45258.952777777777</v>
      </c>
      <c r="D23" s="15" t="str">
        <f t="shared" si="0"/>
        <v>2023-11</v>
      </c>
      <c r="E23" s="13" t="s">
        <v>9</v>
      </c>
      <c r="F23" s="13" t="s">
        <v>24</v>
      </c>
      <c r="G23" s="16">
        <v>803.23</v>
      </c>
      <c r="H23" s="16">
        <v>18.05</v>
      </c>
    </row>
    <row r="24" spans="1:14" x14ac:dyDescent="0.35">
      <c r="A24" s="13" t="s">
        <v>15</v>
      </c>
      <c r="B24" s="13" t="s">
        <v>16</v>
      </c>
      <c r="C24" s="14">
        <v>44962.709027777775</v>
      </c>
      <c r="D24" s="15" t="str">
        <f t="shared" si="0"/>
        <v>2023-02</v>
      </c>
      <c r="E24" s="13" t="s">
        <v>17</v>
      </c>
      <c r="F24" s="13" t="s">
        <v>18</v>
      </c>
      <c r="G24" s="16">
        <v>837.51</v>
      </c>
      <c r="H24" s="16">
        <v>9.82</v>
      </c>
    </row>
    <row r="25" spans="1:14" x14ac:dyDescent="0.35">
      <c r="A25" s="13" t="s">
        <v>29</v>
      </c>
      <c r="B25" s="13" t="s">
        <v>30</v>
      </c>
      <c r="C25" s="14">
        <v>44996.918749999997</v>
      </c>
      <c r="D25" s="15" t="str">
        <f t="shared" si="0"/>
        <v>2023-03</v>
      </c>
      <c r="E25" s="13" t="s">
        <v>13</v>
      </c>
      <c r="F25" s="13" t="s">
        <v>39</v>
      </c>
      <c r="G25" s="16">
        <v>725.73</v>
      </c>
      <c r="H25" s="16">
        <v>523.86</v>
      </c>
    </row>
    <row r="26" spans="1:14" x14ac:dyDescent="0.35">
      <c r="A26" s="13" t="s">
        <v>25</v>
      </c>
      <c r="B26" s="13" t="s">
        <v>26</v>
      </c>
      <c r="C26" s="14">
        <v>45110.265972222223</v>
      </c>
      <c r="D26" s="15" t="str">
        <f t="shared" si="0"/>
        <v>2023-07</v>
      </c>
      <c r="E26" s="13" t="s">
        <v>27</v>
      </c>
      <c r="F26" s="13" t="s">
        <v>28</v>
      </c>
      <c r="G26" s="16">
        <v>580.04</v>
      </c>
      <c r="H26" s="16">
        <v>187.18</v>
      </c>
    </row>
    <row r="27" spans="1:14" x14ac:dyDescent="0.35">
      <c r="A27" s="13" t="s">
        <v>29</v>
      </c>
      <c r="B27" s="13" t="s">
        <v>30</v>
      </c>
      <c r="C27" s="14">
        <v>45229.536111111112</v>
      </c>
      <c r="D27" s="15" t="str">
        <f t="shared" si="0"/>
        <v>2023-10</v>
      </c>
      <c r="E27" s="13" t="s">
        <v>13</v>
      </c>
      <c r="F27" s="13" t="s">
        <v>39</v>
      </c>
      <c r="G27" s="16">
        <v>592.64</v>
      </c>
      <c r="H27" s="16">
        <v>412.04</v>
      </c>
    </row>
    <row r="28" spans="1:14" x14ac:dyDescent="0.35">
      <c r="A28" s="13" t="s">
        <v>15</v>
      </c>
      <c r="B28" s="13" t="s">
        <v>16</v>
      </c>
      <c r="C28" s="14">
        <v>45122.486111111109</v>
      </c>
      <c r="D28" s="15" t="str">
        <f t="shared" si="0"/>
        <v>2023-07</v>
      </c>
      <c r="E28" s="13" t="s">
        <v>17</v>
      </c>
      <c r="F28" s="13" t="s">
        <v>18</v>
      </c>
      <c r="G28" s="16">
        <v>470.51</v>
      </c>
      <c r="H28" s="16">
        <v>11.02</v>
      </c>
    </row>
    <row r="29" spans="1:14" x14ac:dyDescent="0.35">
      <c r="A29" s="13" t="s">
        <v>25</v>
      </c>
      <c r="B29" s="13" t="s">
        <v>26</v>
      </c>
      <c r="C29" s="14">
        <v>45101.20208333333</v>
      </c>
      <c r="D29" s="15" t="str">
        <f t="shared" si="0"/>
        <v>2023-06</v>
      </c>
      <c r="E29" s="13" t="s">
        <v>27</v>
      </c>
      <c r="F29" s="13" t="s">
        <v>28</v>
      </c>
      <c r="G29" s="16">
        <v>870.69</v>
      </c>
      <c r="H29" s="16">
        <v>160.15</v>
      </c>
    </row>
    <row r="30" spans="1:14" x14ac:dyDescent="0.35">
      <c r="A30" s="13" t="s">
        <v>29</v>
      </c>
      <c r="B30" s="13" t="s">
        <v>30</v>
      </c>
      <c r="C30" s="14">
        <v>45027.45</v>
      </c>
      <c r="D30" s="15" t="str">
        <f t="shared" si="0"/>
        <v>2023-04</v>
      </c>
      <c r="E30" s="13" t="s">
        <v>13</v>
      </c>
      <c r="F30" s="13" t="s">
        <v>39</v>
      </c>
      <c r="G30" s="16">
        <v>224.5</v>
      </c>
      <c r="H30" s="16">
        <v>516.39</v>
      </c>
    </row>
    <row r="31" spans="1:14" x14ac:dyDescent="0.35">
      <c r="A31" s="13" t="s">
        <v>19</v>
      </c>
      <c r="B31" s="13" t="s">
        <v>20</v>
      </c>
      <c r="C31" s="14">
        <v>44963.321527777778</v>
      </c>
      <c r="D31" s="15" t="str">
        <f t="shared" si="0"/>
        <v>2023-02</v>
      </c>
      <c r="E31" s="13" t="s">
        <v>21</v>
      </c>
      <c r="F31" s="13" t="s">
        <v>22</v>
      </c>
      <c r="G31" s="16">
        <v>737.1</v>
      </c>
      <c r="H31" s="16">
        <v>24.99</v>
      </c>
    </row>
    <row r="32" spans="1:14" x14ac:dyDescent="0.35">
      <c r="A32" s="13" t="s">
        <v>7</v>
      </c>
      <c r="B32" s="13" t="s">
        <v>8</v>
      </c>
      <c r="C32" s="14">
        <v>45207.162499999999</v>
      </c>
      <c r="D32" s="15" t="str">
        <f t="shared" si="0"/>
        <v>2023-10</v>
      </c>
      <c r="E32" s="13" t="s">
        <v>9</v>
      </c>
      <c r="F32" s="13" t="s">
        <v>10</v>
      </c>
      <c r="G32" s="16">
        <v>430</v>
      </c>
      <c r="H32" s="16">
        <v>67.56</v>
      </c>
    </row>
    <row r="33" spans="1:8" x14ac:dyDescent="0.35">
      <c r="A33" s="13" t="s">
        <v>11</v>
      </c>
      <c r="B33" s="13" t="s">
        <v>12</v>
      </c>
      <c r="C33" s="14">
        <v>45189.904861111114</v>
      </c>
      <c r="D33" s="15" t="str">
        <f t="shared" si="0"/>
        <v>2023-09</v>
      </c>
      <c r="E33" s="13" t="s">
        <v>13</v>
      </c>
      <c r="F33" s="13" t="s">
        <v>14</v>
      </c>
      <c r="G33" s="16">
        <v>191.61</v>
      </c>
      <c r="H33" s="16">
        <v>23.9</v>
      </c>
    </row>
    <row r="34" spans="1:8" x14ac:dyDescent="0.35">
      <c r="A34" s="13" t="s">
        <v>11</v>
      </c>
      <c r="B34" s="13" t="s">
        <v>12</v>
      </c>
      <c r="C34" s="14">
        <v>45148</v>
      </c>
      <c r="D34" s="15" t="str">
        <f t="shared" si="0"/>
        <v>2023-08</v>
      </c>
      <c r="E34" s="13" t="s">
        <v>13</v>
      </c>
      <c r="F34" s="13" t="s">
        <v>14</v>
      </c>
      <c r="G34" s="16">
        <v>297.58999999999997</v>
      </c>
      <c r="H34" s="16">
        <v>29.38</v>
      </c>
    </row>
    <row r="35" spans="1:8" x14ac:dyDescent="0.35">
      <c r="A35" s="13" t="s">
        <v>29</v>
      </c>
      <c r="B35" s="13" t="s">
        <v>30</v>
      </c>
      <c r="C35" s="14">
        <v>45153.741666666669</v>
      </c>
      <c r="D35" s="15" t="str">
        <f t="shared" si="0"/>
        <v>2023-08</v>
      </c>
      <c r="E35" s="13" t="s">
        <v>13</v>
      </c>
      <c r="F35" s="13" t="s">
        <v>39</v>
      </c>
      <c r="G35" s="16">
        <v>957.13</v>
      </c>
      <c r="H35" s="16">
        <v>452.02</v>
      </c>
    </row>
    <row r="36" spans="1:8" x14ac:dyDescent="0.35">
      <c r="A36" s="13" t="s">
        <v>29</v>
      </c>
      <c r="B36" s="13" t="s">
        <v>30</v>
      </c>
      <c r="C36" s="14">
        <v>45149.811805555553</v>
      </c>
      <c r="D36" s="15" t="str">
        <f t="shared" si="0"/>
        <v>2023-08</v>
      </c>
      <c r="E36" s="13" t="s">
        <v>13</v>
      </c>
      <c r="F36" s="13" t="s">
        <v>39</v>
      </c>
      <c r="G36" s="16">
        <v>247.94</v>
      </c>
      <c r="H36" s="16">
        <v>596.08000000000004</v>
      </c>
    </row>
    <row r="37" spans="1:8" x14ac:dyDescent="0.35">
      <c r="A37" s="13" t="s">
        <v>19</v>
      </c>
      <c r="B37" s="13" t="s">
        <v>20</v>
      </c>
      <c r="C37" s="14">
        <v>44986.363194444442</v>
      </c>
      <c r="D37" s="15" t="str">
        <f t="shared" si="0"/>
        <v>2023-03</v>
      </c>
      <c r="E37" s="13" t="s">
        <v>21</v>
      </c>
      <c r="F37" s="13" t="s">
        <v>22</v>
      </c>
      <c r="G37" s="16">
        <v>528.6</v>
      </c>
      <c r="H37" s="16">
        <v>16.41</v>
      </c>
    </row>
    <row r="38" spans="1:8" x14ac:dyDescent="0.35">
      <c r="A38" s="13" t="s">
        <v>25</v>
      </c>
      <c r="B38" s="13" t="s">
        <v>26</v>
      </c>
      <c r="C38" s="14">
        <v>44970.544444444444</v>
      </c>
      <c r="D38" s="15" t="str">
        <f t="shared" si="0"/>
        <v>2023-02</v>
      </c>
      <c r="E38" s="13" t="s">
        <v>27</v>
      </c>
      <c r="F38" s="13" t="s">
        <v>28</v>
      </c>
      <c r="G38" s="16">
        <v>395.33</v>
      </c>
      <c r="H38" s="16">
        <v>182.53</v>
      </c>
    </row>
    <row r="39" spans="1:8" x14ac:dyDescent="0.35">
      <c r="A39" s="13" t="s">
        <v>19</v>
      </c>
      <c r="B39" s="13" t="s">
        <v>20</v>
      </c>
      <c r="C39" s="14">
        <v>44927.629861111112</v>
      </c>
      <c r="D39" s="15" t="str">
        <f t="shared" si="0"/>
        <v>2023-01</v>
      </c>
      <c r="E39" s="13" t="s">
        <v>21</v>
      </c>
      <c r="F39" s="13" t="s">
        <v>22</v>
      </c>
      <c r="G39" s="16">
        <v>834.25</v>
      </c>
      <c r="H39" s="16">
        <v>27.95</v>
      </c>
    </row>
    <row r="40" spans="1:8" x14ac:dyDescent="0.35">
      <c r="A40" s="13" t="s">
        <v>25</v>
      </c>
      <c r="B40" s="13" t="s">
        <v>26</v>
      </c>
      <c r="C40" s="14">
        <v>45207.011805555558</v>
      </c>
      <c r="D40" s="15" t="str">
        <f t="shared" si="0"/>
        <v>2023-10</v>
      </c>
      <c r="E40" s="13" t="s">
        <v>27</v>
      </c>
      <c r="F40" s="13" t="s">
        <v>28</v>
      </c>
      <c r="G40" s="16">
        <v>503.56</v>
      </c>
      <c r="H40" s="16">
        <v>238.1</v>
      </c>
    </row>
    <row r="41" spans="1:8" x14ac:dyDescent="0.35">
      <c r="A41" s="13" t="s">
        <v>11</v>
      </c>
      <c r="B41" s="13" t="s">
        <v>12</v>
      </c>
      <c r="C41" s="14">
        <v>45212.659722222219</v>
      </c>
      <c r="D41" s="15" t="str">
        <f t="shared" si="0"/>
        <v>2023-10</v>
      </c>
      <c r="E41" s="13" t="s">
        <v>13</v>
      </c>
      <c r="F41" s="13" t="s">
        <v>14</v>
      </c>
      <c r="G41" s="16">
        <v>972.99</v>
      </c>
      <c r="H41" s="16">
        <v>15.6</v>
      </c>
    </row>
    <row r="42" spans="1:8" x14ac:dyDescent="0.35">
      <c r="A42" s="13" t="s">
        <v>7</v>
      </c>
      <c r="B42" s="13" t="s">
        <v>8</v>
      </c>
      <c r="C42" s="14">
        <v>45212.463194444441</v>
      </c>
      <c r="D42" s="15" t="str">
        <f t="shared" si="0"/>
        <v>2023-10</v>
      </c>
      <c r="E42" s="13" t="s">
        <v>9</v>
      </c>
      <c r="F42" s="13" t="s">
        <v>10</v>
      </c>
      <c r="G42" s="16">
        <v>920</v>
      </c>
      <c r="H42" s="16">
        <v>28.56</v>
      </c>
    </row>
    <row r="43" spans="1:8" x14ac:dyDescent="0.35">
      <c r="A43" s="13" t="s">
        <v>11</v>
      </c>
      <c r="B43" s="13" t="s">
        <v>12</v>
      </c>
      <c r="C43" s="14">
        <v>45228.314583333333</v>
      </c>
      <c r="D43" s="15" t="str">
        <f t="shared" si="0"/>
        <v>2023-10</v>
      </c>
      <c r="E43" s="13" t="s">
        <v>13</v>
      </c>
      <c r="F43" s="13" t="s">
        <v>14</v>
      </c>
      <c r="G43" s="16">
        <v>405.01</v>
      </c>
      <c r="H43" s="16">
        <v>30.36</v>
      </c>
    </row>
    <row r="44" spans="1:8" x14ac:dyDescent="0.35">
      <c r="A44" s="13" t="s">
        <v>7</v>
      </c>
      <c r="B44" s="13" t="s">
        <v>8</v>
      </c>
      <c r="C44" s="14">
        <v>45172.552083333336</v>
      </c>
      <c r="D44" s="15" t="str">
        <f t="shared" si="0"/>
        <v>2023-09</v>
      </c>
      <c r="E44" s="13" t="s">
        <v>9</v>
      </c>
      <c r="F44" s="13" t="s">
        <v>10</v>
      </c>
      <c r="G44" s="16">
        <v>335.98</v>
      </c>
      <c r="H44" s="16">
        <v>23.99</v>
      </c>
    </row>
    <row r="45" spans="1:8" x14ac:dyDescent="0.35">
      <c r="A45" s="13" t="s">
        <v>29</v>
      </c>
      <c r="B45" s="13" t="s">
        <v>30</v>
      </c>
      <c r="C45" s="14">
        <v>45203.984722222223</v>
      </c>
      <c r="D45" s="15" t="str">
        <f t="shared" si="0"/>
        <v>2023-10</v>
      </c>
      <c r="E45" s="13" t="s">
        <v>13</v>
      </c>
      <c r="F45" s="13" t="s">
        <v>39</v>
      </c>
      <c r="G45" s="16">
        <v>221.97</v>
      </c>
      <c r="H45" s="16">
        <v>276.08</v>
      </c>
    </row>
    <row r="46" spans="1:8" x14ac:dyDescent="0.35">
      <c r="A46" s="13" t="s">
        <v>7</v>
      </c>
      <c r="B46" s="13" t="s">
        <v>8</v>
      </c>
      <c r="C46" s="14">
        <v>45001.331944444442</v>
      </c>
      <c r="D46" s="15" t="str">
        <f t="shared" si="0"/>
        <v>2023-03</v>
      </c>
      <c r="E46" s="13" t="s">
        <v>9</v>
      </c>
      <c r="F46" s="13" t="s">
        <v>10</v>
      </c>
      <c r="G46" s="16">
        <v>455.8</v>
      </c>
      <c r="H46" s="16">
        <v>33.65</v>
      </c>
    </row>
    <row r="47" spans="1:8" x14ac:dyDescent="0.35">
      <c r="A47" s="13" t="s">
        <v>19</v>
      </c>
      <c r="B47" s="13" t="s">
        <v>20</v>
      </c>
      <c r="C47" s="14">
        <v>45167.32708333333</v>
      </c>
      <c r="D47" s="15" t="str">
        <f t="shared" si="0"/>
        <v>2023-08</v>
      </c>
      <c r="E47" s="13" t="s">
        <v>21</v>
      </c>
      <c r="F47" s="13" t="s">
        <v>22</v>
      </c>
      <c r="G47" s="16">
        <v>378.47</v>
      </c>
      <c r="H47" s="16">
        <v>14.73</v>
      </c>
    </row>
    <row r="48" spans="1:8" x14ac:dyDescent="0.35">
      <c r="A48" s="13" t="s">
        <v>29</v>
      </c>
      <c r="B48" s="13" t="s">
        <v>30</v>
      </c>
      <c r="C48" s="14">
        <v>45103.726388888892</v>
      </c>
      <c r="D48" s="15" t="str">
        <f t="shared" si="0"/>
        <v>2023-06</v>
      </c>
      <c r="E48" s="13" t="s">
        <v>13</v>
      </c>
      <c r="F48" s="13" t="s">
        <v>39</v>
      </c>
      <c r="G48" s="16">
        <v>874.02</v>
      </c>
      <c r="H48" s="16">
        <v>289.49</v>
      </c>
    </row>
    <row r="49" spans="1:8" x14ac:dyDescent="0.35">
      <c r="A49" s="13" t="s">
        <v>29</v>
      </c>
      <c r="B49" s="13" t="s">
        <v>30</v>
      </c>
      <c r="C49" s="14">
        <v>45169.362500000003</v>
      </c>
      <c r="D49" s="15" t="str">
        <f t="shared" si="0"/>
        <v>2023-08</v>
      </c>
      <c r="E49" s="13" t="s">
        <v>13</v>
      </c>
      <c r="F49" s="13" t="s">
        <v>39</v>
      </c>
      <c r="G49" s="16">
        <v>783.04</v>
      </c>
      <c r="H49" s="16">
        <v>451.9</v>
      </c>
    </row>
    <row r="50" spans="1:8" x14ac:dyDescent="0.35">
      <c r="A50" s="13" t="s">
        <v>29</v>
      </c>
      <c r="B50" s="13" t="s">
        <v>30</v>
      </c>
      <c r="C50" s="14">
        <v>45173.192361111112</v>
      </c>
      <c r="D50" s="15" t="str">
        <f t="shared" si="0"/>
        <v>2023-09</v>
      </c>
      <c r="E50" s="13" t="s">
        <v>13</v>
      </c>
      <c r="F50" s="13" t="s">
        <v>39</v>
      </c>
      <c r="G50" s="16">
        <v>548.58000000000004</v>
      </c>
      <c r="H50" s="16">
        <v>242.84</v>
      </c>
    </row>
    <row r="51" spans="1:8" x14ac:dyDescent="0.35">
      <c r="A51" s="13" t="s">
        <v>29</v>
      </c>
      <c r="B51" s="13" t="s">
        <v>30</v>
      </c>
      <c r="C51" s="14">
        <v>45140.329861111109</v>
      </c>
      <c r="D51" s="15" t="str">
        <f t="shared" si="0"/>
        <v>2023-08</v>
      </c>
      <c r="E51" s="13" t="s">
        <v>13</v>
      </c>
      <c r="F51" s="13" t="s">
        <v>39</v>
      </c>
      <c r="G51" s="16">
        <v>577.54999999999995</v>
      </c>
      <c r="H51" s="16">
        <v>539.25</v>
      </c>
    </row>
    <row r="52" spans="1:8" x14ac:dyDescent="0.35">
      <c r="A52" s="13" t="s">
        <v>25</v>
      </c>
      <c r="B52" s="13" t="s">
        <v>26</v>
      </c>
      <c r="C52" s="14">
        <v>45219.681250000001</v>
      </c>
      <c r="D52" s="15" t="str">
        <f t="shared" si="0"/>
        <v>2023-10</v>
      </c>
      <c r="E52" s="13" t="s">
        <v>27</v>
      </c>
      <c r="F52" s="13" t="s">
        <v>28</v>
      </c>
      <c r="G52" s="16">
        <v>859.59</v>
      </c>
      <c r="H52" s="16">
        <v>199.65</v>
      </c>
    </row>
    <row r="53" spans="1:8" x14ac:dyDescent="0.35">
      <c r="A53" s="13" t="s">
        <v>7</v>
      </c>
      <c r="B53" s="13" t="s">
        <v>8</v>
      </c>
      <c r="C53" s="14">
        <v>45282.826388888891</v>
      </c>
      <c r="D53" s="15" t="str">
        <f t="shared" ref="D53:D81" si="1">TEXT(C53, "yyyy-mm")</f>
        <v>2023-12</v>
      </c>
      <c r="E53" s="13" t="s">
        <v>9</v>
      </c>
      <c r="F53" s="13" t="s">
        <v>10</v>
      </c>
      <c r="G53" s="16">
        <v>766.9</v>
      </c>
      <c r="H53" s="16">
        <v>63.74</v>
      </c>
    </row>
    <row r="54" spans="1:8" x14ac:dyDescent="0.35">
      <c r="A54" s="13" t="s">
        <v>29</v>
      </c>
      <c r="B54" s="13" t="s">
        <v>30</v>
      </c>
      <c r="C54" s="14">
        <v>44975.121527777781</v>
      </c>
      <c r="D54" s="15" t="str">
        <f t="shared" si="1"/>
        <v>2023-02</v>
      </c>
      <c r="E54" s="13" t="s">
        <v>13</v>
      </c>
      <c r="F54" s="13" t="s">
        <v>39</v>
      </c>
      <c r="G54" s="16">
        <v>495.1</v>
      </c>
      <c r="H54" s="16">
        <v>441.45</v>
      </c>
    </row>
    <row r="55" spans="1:8" x14ac:dyDescent="0.35">
      <c r="A55" s="13" t="s">
        <v>19</v>
      </c>
      <c r="B55" s="13" t="s">
        <v>20</v>
      </c>
      <c r="C55" s="14">
        <v>45156.432638888888</v>
      </c>
      <c r="D55" s="15" t="str">
        <f t="shared" si="1"/>
        <v>2023-08</v>
      </c>
      <c r="E55" s="13" t="s">
        <v>21</v>
      </c>
      <c r="F55" s="13" t="s">
        <v>22</v>
      </c>
      <c r="G55" s="16">
        <v>664.04</v>
      </c>
      <c r="H55" s="16">
        <v>11.72</v>
      </c>
    </row>
    <row r="56" spans="1:8" x14ac:dyDescent="0.35">
      <c r="A56" s="13" t="s">
        <v>19</v>
      </c>
      <c r="B56" s="13" t="s">
        <v>20</v>
      </c>
      <c r="C56" s="14">
        <v>44968.204861111109</v>
      </c>
      <c r="D56" s="15" t="str">
        <f t="shared" si="1"/>
        <v>2023-02</v>
      </c>
      <c r="E56" s="13" t="s">
        <v>21</v>
      </c>
      <c r="F56" s="13" t="s">
        <v>22</v>
      </c>
      <c r="G56" s="16">
        <v>745.33</v>
      </c>
      <c r="H56" s="16">
        <v>15.88</v>
      </c>
    </row>
    <row r="57" spans="1:8" x14ac:dyDescent="0.35">
      <c r="A57" s="13" t="s">
        <v>29</v>
      </c>
      <c r="B57" s="13" t="s">
        <v>30</v>
      </c>
      <c r="C57" s="14">
        <v>45175.074999999997</v>
      </c>
      <c r="D57" s="15" t="str">
        <f t="shared" si="1"/>
        <v>2023-09</v>
      </c>
      <c r="E57" s="13" t="s">
        <v>13</v>
      </c>
      <c r="F57" s="13" t="s">
        <v>39</v>
      </c>
      <c r="G57" s="16">
        <v>890.33</v>
      </c>
      <c r="H57" s="16">
        <v>418.79</v>
      </c>
    </row>
    <row r="58" spans="1:8" x14ac:dyDescent="0.35">
      <c r="A58" s="13" t="s">
        <v>29</v>
      </c>
      <c r="B58" s="13" t="s">
        <v>30</v>
      </c>
      <c r="C58" s="14">
        <v>44962.286111111112</v>
      </c>
      <c r="D58" s="15" t="str">
        <f t="shared" si="1"/>
        <v>2023-02</v>
      </c>
      <c r="E58" s="13" t="s">
        <v>13</v>
      </c>
      <c r="F58" s="13" t="s">
        <v>39</v>
      </c>
      <c r="G58" s="16">
        <v>721.39</v>
      </c>
      <c r="H58" s="16">
        <v>322.77</v>
      </c>
    </row>
    <row r="59" spans="1:8" x14ac:dyDescent="0.35">
      <c r="A59" s="13" t="s">
        <v>25</v>
      </c>
      <c r="B59" s="13" t="s">
        <v>26</v>
      </c>
      <c r="C59" s="14">
        <v>45111.288194444445</v>
      </c>
      <c r="D59" s="15" t="str">
        <f t="shared" si="1"/>
        <v>2023-07</v>
      </c>
      <c r="E59" s="13" t="s">
        <v>27</v>
      </c>
      <c r="F59" s="13" t="s">
        <v>28</v>
      </c>
      <c r="G59" s="16">
        <v>497.39</v>
      </c>
      <c r="H59" s="16">
        <v>192.81</v>
      </c>
    </row>
    <row r="60" spans="1:8" x14ac:dyDescent="0.35">
      <c r="A60" s="13" t="s">
        <v>29</v>
      </c>
      <c r="B60" s="13" t="s">
        <v>30</v>
      </c>
      <c r="C60" s="14">
        <v>45210.320833333331</v>
      </c>
      <c r="D60" s="15" t="str">
        <f t="shared" si="1"/>
        <v>2023-10</v>
      </c>
      <c r="E60" s="13" t="s">
        <v>13</v>
      </c>
      <c r="F60" s="13" t="s">
        <v>39</v>
      </c>
      <c r="G60" s="16">
        <v>720.6</v>
      </c>
      <c r="H60" s="16">
        <v>213.43</v>
      </c>
    </row>
    <row r="61" spans="1:8" x14ac:dyDescent="0.35">
      <c r="A61" s="13" t="s">
        <v>29</v>
      </c>
      <c r="B61" s="13" t="s">
        <v>30</v>
      </c>
      <c r="C61" s="14">
        <v>44934.959027777775</v>
      </c>
      <c r="D61" s="15" t="str">
        <f t="shared" si="1"/>
        <v>2023-01</v>
      </c>
      <c r="E61" s="13" t="s">
        <v>13</v>
      </c>
      <c r="F61" s="13" t="s">
        <v>39</v>
      </c>
      <c r="G61" s="16">
        <v>918.55</v>
      </c>
      <c r="H61" s="16">
        <v>455.63</v>
      </c>
    </row>
    <row r="62" spans="1:8" x14ac:dyDescent="0.35">
      <c r="A62" s="13" t="s">
        <v>7</v>
      </c>
      <c r="B62" s="13" t="s">
        <v>8</v>
      </c>
      <c r="C62" s="14">
        <v>45097.665277777778</v>
      </c>
      <c r="D62" s="15" t="str">
        <f t="shared" si="1"/>
        <v>2023-06</v>
      </c>
      <c r="E62" s="13" t="s">
        <v>9</v>
      </c>
      <c r="F62" s="13" t="s">
        <v>10</v>
      </c>
      <c r="G62" s="16">
        <v>475.85</v>
      </c>
      <c r="H62" s="16">
        <v>38.1</v>
      </c>
    </row>
    <row r="63" spans="1:8" x14ac:dyDescent="0.35">
      <c r="A63" s="13" t="s">
        <v>29</v>
      </c>
      <c r="B63" s="13" t="s">
        <v>30</v>
      </c>
      <c r="C63" s="14">
        <v>44985.355555555558</v>
      </c>
      <c r="D63" s="15" t="str">
        <f t="shared" si="1"/>
        <v>2023-02</v>
      </c>
      <c r="E63" s="13" t="s">
        <v>13</v>
      </c>
      <c r="F63" s="13" t="s">
        <v>39</v>
      </c>
      <c r="G63" s="16">
        <v>872.72</v>
      </c>
      <c r="H63" s="16">
        <v>304.43</v>
      </c>
    </row>
    <row r="64" spans="1:8" x14ac:dyDescent="0.35">
      <c r="A64" s="13" t="s">
        <v>25</v>
      </c>
      <c r="B64" s="13" t="s">
        <v>26</v>
      </c>
      <c r="C64" s="14">
        <v>44960.692361111112</v>
      </c>
      <c r="D64" s="15" t="str">
        <f t="shared" si="1"/>
        <v>2023-02</v>
      </c>
      <c r="E64" s="13" t="s">
        <v>27</v>
      </c>
      <c r="F64" s="13" t="s">
        <v>28</v>
      </c>
      <c r="G64" s="16">
        <v>617.77</v>
      </c>
      <c r="H64" s="16">
        <v>176.02</v>
      </c>
    </row>
    <row r="65" spans="1:8" x14ac:dyDescent="0.35">
      <c r="A65" s="13" t="s">
        <v>29</v>
      </c>
      <c r="B65" s="13" t="s">
        <v>30</v>
      </c>
      <c r="C65" s="14">
        <v>45216.406944444447</v>
      </c>
      <c r="D65" s="15" t="str">
        <f t="shared" si="1"/>
        <v>2023-10</v>
      </c>
      <c r="E65" s="13" t="s">
        <v>13</v>
      </c>
      <c r="F65" s="13" t="s">
        <v>39</v>
      </c>
      <c r="G65" s="16">
        <v>627.9</v>
      </c>
      <c r="H65" s="16">
        <v>454.77</v>
      </c>
    </row>
    <row r="66" spans="1:8" x14ac:dyDescent="0.35">
      <c r="A66" s="13" t="s">
        <v>25</v>
      </c>
      <c r="B66" s="13" t="s">
        <v>26</v>
      </c>
      <c r="C66" s="14">
        <v>45214.831944444442</v>
      </c>
      <c r="D66" s="15" t="str">
        <f t="shared" si="1"/>
        <v>2023-10</v>
      </c>
      <c r="E66" s="13" t="s">
        <v>27</v>
      </c>
      <c r="F66" s="13" t="s">
        <v>28</v>
      </c>
      <c r="G66" s="16">
        <v>406.8</v>
      </c>
      <c r="H66" s="16">
        <v>213.83</v>
      </c>
    </row>
    <row r="67" spans="1:8" x14ac:dyDescent="0.35">
      <c r="A67" s="13" t="s">
        <v>29</v>
      </c>
      <c r="B67" s="13" t="s">
        <v>30</v>
      </c>
      <c r="C67" s="14">
        <v>44948.684027777781</v>
      </c>
      <c r="D67" s="15" t="str">
        <f t="shared" si="1"/>
        <v>2023-01</v>
      </c>
      <c r="E67" s="13" t="s">
        <v>13</v>
      </c>
      <c r="F67" s="13" t="s">
        <v>39</v>
      </c>
      <c r="G67" s="16">
        <v>961.1</v>
      </c>
      <c r="H67" s="16">
        <v>471.97</v>
      </c>
    </row>
    <row r="68" spans="1:8" x14ac:dyDescent="0.35">
      <c r="A68" s="13" t="s">
        <v>19</v>
      </c>
      <c r="B68" s="13" t="s">
        <v>20</v>
      </c>
      <c r="C68" s="14">
        <v>45095.152083333334</v>
      </c>
      <c r="D68" s="15" t="str">
        <f t="shared" si="1"/>
        <v>2023-06</v>
      </c>
      <c r="E68" s="13" t="s">
        <v>21</v>
      </c>
      <c r="F68" s="13" t="s">
        <v>22</v>
      </c>
      <c r="G68" s="16">
        <v>558.88</v>
      </c>
      <c r="H68" s="16">
        <v>19.739999999999998</v>
      </c>
    </row>
    <row r="69" spans="1:8" x14ac:dyDescent="0.35">
      <c r="A69" s="13" t="s">
        <v>29</v>
      </c>
      <c r="B69" s="13" t="s">
        <v>30</v>
      </c>
      <c r="C69" s="14">
        <v>45155.568055555559</v>
      </c>
      <c r="D69" s="15" t="str">
        <f t="shared" si="1"/>
        <v>2023-08</v>
      </c>
      <c r="E69" s="13" t="s">
        <v>13</v>
      </c>
      <c r="F69" s="13" t="s">
        <v>39</v>
      </c>
      <c r="G69" s="16">
        <v>600.58000000000004</v>
      </c>
      <c r="H69" s="16">
        <v>447.95</v>
      </c>
    </row>
    <row r="70" spans="1:8" x14ac:dyDescent="0.35">
      <c r="A70" s="13" t="s">
        <v>25</v>
      </c>
      <c r="B70" s="13" t="s">
        <v>26</v>
      </c>
      <c r="C70" s="14">
        <v>44990.15</v>
      </c>
      <c r="D70" s="15" t="str">
        <f t="shared" si="1"/>
        <v>2023-03</v>
      </c>
      <c r="E70" s="13" t="s">
        <v>27</v>
      </c>
      <c r="F70" s="13" t="s">
        <v>28</v>
      </c>
      <c r="G70" s="16">
        <v>319.58</v>
      </c>
      <c r="H70" s="16">
        <v>185.12</v>
      </c>
    </row>
    <row r="71" spans="1:8" x14ac:dyDescent="0.35">
      <c r="A71" s="13" t="s">
        <v>25</v>
      </c>
      <c r="B71" s="13" t="s">
        <v>26</v>
      </c>
      <c r="C71" s="14">
        <v>45175.324999999997</v>
      </c>
      <c r="D71" s="15" t="str">
        <f t="shared" si="1"/>
        <v>2023-09</v>
      </c>
      <c r="E71" s="13" t="s">
        <v>27</v>
      </c>
      <c r="F71" s="13" t="s">
        <v>28</v>
      </c>
      <c r="G71" s="16">
        <v>397.75</v>
      </c>
      <c r="H71" s="16">
        <v>145.96</v>
      </c>
    </row>
    <row r="72" spans="1:8" x14ac:dyDescent="0.35">
      <c r="A72" s="13" t="s">
        <v>29</v>
      </c>
      <c r="B72" s="13" t="s">
        <v>30</v>
      </c>
      <c r="C72" s="14">
        <v>45003.810416666667</v>
      </c>
      <c r="D72" s="15" t="str">
        <f t="shared" si="1"/>
        <v>2023-03</v>
      </c>
      <c r="E72" s="13" t="s">
        <v>13</v>
      </c>
      <c r="F72" s="13" t="s">
        <v>39</v>
      </c>
      <c r="G72" s="16">
        <v>247.42</v>
      </c>
      <c r="H72" s="16">
        <v>532.72</v>
      </c>
    </row>
    <row r="73" spans="1:8" x14ac:dyDescent="0.35">
      <c r="A73" s="13" t="s">
        <v>29</v>
      </c>
      <c r="B73" s="13" t="s">
        <v>30</v>
      </c>
      <c r="C73" s="14">
        <v>44999.586805555555</v>
      </c>
      <c r="D73" s="15" t="str">
        <f t="shared" si="1"/>
        <v>2023-03</v>
      </c>
      <c r="E73" s="13" t="s">
        <v>13</v>
      </c>
      <c r="F73" s="13" t="s">
        <v>39</v>
      </c>
      <c r="G73" s="16">
        <v>117.3</v>
      </c>
      <c r="H73" s="16">
        <v>525.97</v>
      </c>
    </row>
    <row r="74" spans="1:8" x14ac:dyDescent="0.35">
      <c r="A74" s="13" t="s">
        <v>19</v>
      </c>
      <c r="B74" s="13" t="s">
        <v>20</v>
      </c>
      <c r="C74" s="14">
        <v>45002.09097222222</v>
      </c>
      <c r="D74" s="15" t="str">
        <f t="shared" si="1"/>
        <v>2023-03</v>
      </c>
      <c r="E74" s="13" t="s">
        <v>21</v>
      </c>
      <c r="F74" s="13" t="s">
        <v>22</v>
      </c>
      <c r="G74" s="16">
        <v>745.25</v>
      </c>
      <c r="H74" s="16">
        <v>22.05</v>
      </c>
    </row>
    <row r="75" spans="1:8" x14ac:dyDescent="0.35">
      <c r="A75" s="13" t="s">
        <v>29</v>
      </c>
      <c r="B75" s="13" t="s">
        <v>30</v>
      </c>
      <c r="C75" s="14">
        <v>44991.976388888892</v>
      </c>
      <c r="D75" s="15" t="str">
        <f t="shared" si="1"/>
        <v>2023-03</v>
      </c>
      <c r="E75" s="13" t="s">
        <v>13</v>
      </c>
      <c r="F75" s="13" t="s">
        <v>39</v>
      </c>
      <c r="G75" s="16">
        <v>449.87</v>
      </c>
      <c r="H75" s="16">
        <v>571.13</v>
      </c>
    </row>
    <row r="76" spans="1:8" x14ac:dyDescent="0.35">
      <c r="A76" s="13" t="s">
        <v>7</v>
      </c>
      <c r="B76" s="13" t="s">
        <v>8</v>
      </c>
      <c r="C76" s="14">
        <v>45016.043055555558</v>
      </c>
      <c r="D76" s="15" t="str">
        <f t="shared" si="1"/>
        <v>2023-03</v>
      </c>
      <c r="E76" s="13" t="s">
        <v>9</v>
      </c>
      <c r="F76" s="13" t="s">
        <v>10</v>
      </c>
      <c r="G76" s="16">
        <v>468.45</v>
      </c>
      <c r="H76" s="16">
        <v>32.200000000000003</v>
      </c>
    </row>
    <row r="77" spans="1:8" x14ac:dyDescent="0.35">
      <c r="A77" s="13" t="s">
        <v>19</v>
      </c>
      <c r="B77" s="13" t="s">
        <v>20</v>
      </c>
      <c r="C77" s="14">
        <v>44984.482638888891</v>
      </c>
      <c r="D77" s="15" t="str">
        <f t="shared" si="1"/>
        <v>2023-02</v>
      </c>
      <c r="E77" s="13" t="s">
        <v>21</v>
      </c>
      <c r="F77" s="13" t="s">
        <v>22</v>
      </c>
      <c r="G77" s="16">
        <v>269.66000000000003</v>
      </c>
      <c r="H77" s="16">
        <v>22.09</v>
      </c>
    </row>
    <row r="78" spans="1:8" x14ac:dyDescent="0.35">
      <c r="A78" s="13" t="s">
        <v>19</v>
      </c>
      <c r="B78" s="13" t="s">
        <v>20</v>
      </c>
      <c r="C78" s="14">
        <v>44937.35</v>
      </c>
      <c r="D78" s="15" t="str">
        <f t="shared" si="1"/>
        <v>2023-01</v>
      </c>
      <c r="E78" s="13" t="s">
        <v>21</v>
      </c>
      <c r="F78" s="13" t="s">
        <v>22</v>
      </c>
      <c r="G78" s="16">
        <v>999.25</v>
      </c>
      <c r="H78" s="16">
        <v>19.11</v>
      </c>
    </row>
    <row r="79" spans="1:8" x14ac:dyDescent="0.35">
      <c r="A79" s="13" t="s">
        <v>7</v>
      </c>
      <c r="B79" s="13" t="s">
        <v>8</v>
      </c>
      <c r="C79" s="14">
        <v>45085.839583333334</v>
      </c>
      <c r="D79" s="15" t="str">
        <f t="shared" si="1"/>
        <v>2023-06</v>
      </c>
      <c r="E79" s="13" t="s">
        <v>9</v>
      </c>
      <c r="F79" s="13" t="s">
        <v>10</v>
      </c>
      <c r="G79" s="16">
        <v>666.47</v>
      </c>
      <c r="H79" s="16">
        <v>63.58</v>
      </c>
    </row>
    <row r="80" spans="1:8" x14ac:dyDescent="0.35">
      <c r="A80" s="13" t="s">
        <v>19</v>
      </c>
      <c r="B80" s="13" t="s">
        <v>20</v>
      </c>
      <c r="C80" s="14">
        <v>45120.103472222225</v>
      </c>
      <c r="D80" s="15" t="str">
        <f t="shared" si="1"/>
        <v>2023-07</v>
      </c>
      <c r="E80" s="13" t="s">
        <v>21</v>
      </c>
      <c r="F80" s="13" t="s">
        <v>22</v>
      </c>
      <c r="G80" s="16">
        <v>142.41</v>
      </c>
      <c r="H80" s="16">
        <v>11.84</v>
      </c>
    </row>
    <row r="81" spans="1:8" x14ac:dyDescent="0.35">
      <c r="A81" s="13" t="s">
        <v>7</v>
      </c>
      <c r="B81" s="13" t="s">
        <v>8</v>
      </c>
      <c r="C81" s="14">
        <v>44980.919444444444</v>
      </c>
      <c r="D81" s="15" t="str">
        <f t="shared" si="1"/>
        <v>2023-02</v>
      </c>
      <c r="E81" s="13" t="s">
        <v>9</v>
      </c>
      <c r="F81" s="13" t="s">
        <v>10</v>
      </c>
      <c r="G81" s="16">
        <v>908.15</v>
      </c>
      <c r="H81" s="16">
        <v>27.38</v>
      </c>
    </row>
    <row r="82" spans="1:8" x14ac:dyDescent="0.35">
      <c r="A82" s="13" t="s">
        <v>29</v>
      </c>
      <c r="B82" s="13" t="s">
        <v>30</v>
      </c>
      <c r="C82" s="14">
        <v>45086.318055555559</v>
      </c>
      <c r="D82" s="15" t="str">
        <f t="shared" ref="D82:D110" si="2">TEXT(C82, "yyyy-mm")</f>
        <v>2023-06</v>
      </c>
      <c r="E82" s="13" t="s">
        <v>13</v>
      </c>
      <c r="F82" s="13" t="s">
        <v>39</v>
      </c>
      <c r="G82" s="16">
        <v>150.41999999999999</v>
      </c>
      <c r="H82" s="16">
        <v>319.04000000000002</v>
      </c>
    </row>
    <row r="83" spans="1:8" x14ac:dyDescent="0.35">
      <c r="A83" s="13" t="s">
        <v>25</v>
      </c>
      <c r="B83" s="13" t="s">
        <v>26</v>
      </c>
      <c r="C83" s="14">
        <v>44985.502083333333</v>
      </c>
      <c r="D83" s="15" t="str">
        <f t="shared" si="2"/>
        <v>2023-02</v>
      </c>
      <c r="E83" s="13" t="s">
        <v>27</v>
      </c>
      <c r="F83" s="13" t="s">
        <v>28</v>
      </c>
      <c r="G83" s="16">
        <v>999.87</v>
      </c>
      <c r="H83" s="16">
        <v>218.5</v>
      </c>
    </row>
    <row r="84" spans="1:8" x14ac:dyDescent="0.35">
      <c r="A84" s="13" t="s">
        <v>29</v>
      </c>
      <c r="B84" s="13" t="s">
        <v>30</v>
      </c>
      <c r="C84" s="14">
        <v>45127.861805555556</v>
      </c>
      <c r="D84" s="15" t="str">
        <f t="shared" si="2"/>
        <v>2023-07</v>
      </c>
      <c r="E84" s="13" t="s">
        <v>13</v>
      </c>
      <c r="F84" s="13" t="s">
        <v>39</v>
      </c>
      <c r="G84" s="16">
        <v>345.56</v>
      </c>
      <c r="H84" s="16">
        <v>568.83000000000004</v>
      </c>
    </row>
    <row r="85" spans="1:8" x14ac:dyDescent="0.35">
      <c r="A85" s="13" t="s">
        <v>19</v>
      </c>
      <c r="B85" s="13" t="s">
        <v>20</v>
      </c>
      <c r="C85" s="14">
        <v>45134.03125</v>
      </c>
      <c r="D85" s="15" t="str">
        <f t="shared" si="2"/>
        <v>2023-07</v>
      </c>
      <c r="E85" s="13" t="s">
        <v>21</v>
      </c>
      <c r="F85" s="13" t="s">
        <v>22</v>
      </c>
      <c r="G85" s="16">
        <v>604.49</v>
      </c>
      <c r="H85" s="16">
        <v>25.64</v>
      </c>
    </row>
    <row r="86" spans="1:8" x14ac:dyDescent="0.35">
      <c r="A86" s="13" t="s">
        <v>19</v>
      </c>
      <c r="B86" s="13" t="s">
        <v>20</v>
      </c>
      <c r="C86" s="14">
        <v>45158.599305555559</v>
      </c>
      <c r="D86" s="15" t="str">
        <f t="shared" si="2"/>
        <v>2023-08</v>
      </c>
      <c r="E86" s="13" t="s">
        <v>21</v>
      </c>
      <c r="F86" s="13" t="s">
        <v>22</v>
      </c>
      <c r="G86" s="16">
        <v>661.04</v>
      </c>
      <c r="H86" s="16">
        <v>27.85</v>
      </c>
    </row>
    <row r="87" spans="1:8" x14ac:dyDescent="0.35">
      <c r="A87" s="13" t="s">
        <v>19</v>
      </c>
      <c r="B87" s="13" t="s">
        <v>20</v>
      </c>
      <c r="C87" s="14">
        <v>45163.060416666667</v>
      </c>
      <c r="D87" s="15" t="str">
        <f t="shared" si="2"/>
        <v>2023-08</v>
      </c>
      <c r="E87" s="13" t="s">
        <v>21</v>
      </c>
      <c r="F87" s="13" t="s">
        <v>22</v>
      </c>
      <c r="G87" s="16">
        <v>400.75</v>
      </c>
      <c r="H87" s="16">
        <v>16.600000000000001</v>
      </c>
    </row>
    <row r="88" spans="1:8" x14ac:dyDescent="0.35">
      <c r="A88" s="13" t="s">
        <v>19</v>
      </c>
      <c r="B88" s="13" t="s">
        <v>20</v>
      </c>
      <c r="C88" s="14">
        <v>44960.136805555558</v>
      </c>
      <c r="D88" s="15" t="str">
        <f t="shared" si="2"/>
        <v>2023-02</v>
      </c>
      <c r="E88" s="13" t="s">
        <v>21</v>
      </c>
      <c r="F88" s="13" t="s">
        <v>22</v>
      </c>
      <c r="G88" s="16">
        <v>563.57000000000005</v>
      </c>
      <c r="H88" s="16">
        <v>17.829999999999998</v>
      </c>
    </row>
    <row r="89" spans="1:8" x14ac:dyDescent="0.35">
      <c r="A89" s="13" t="s">
        <v>7</v>
      </c>
      <c r="B89" s="13" t="s">
        <v>8</v>
      </c>
      <c r="C89" s="14">
        <v>45080.724999999999</v>
      </c>
      <c r="D89" s="15" t="str">
        <f t="shared" si="2"/>
        <v>2023-06</v>
      </c>
      <c r="E89" s="13" t="s">
        <v>9</v>
      </c>
      <c r="F89" s="13" t="s">
        <v>10</v>
      </c>
      <c r="G89" s="16">
        <v>156.94999999999999</v>
      </c>
      <c r="H89" s="16">
        <v>48.79</v>
      </c>
    </row>
    <row r="90" spans="1:8" x14ac:dyDescent="0.35">
      <c r="A90" s="13" t="s">
        <v>19</v>
      </c>
      <c r="B90" s="13" t="s">
        <v>20</v>
      </c>
      <c r="C90" s="14">
        <v>44934.098611111112</v>
      </c>
      <c r="D90" s="15" t="str">
        <f t="shared" si="2"/>
        <v>2023-01</v>
      </c>
      <c r="E90" s="13" t="s">
        <v>21</v>
      </c>
      <c r="F90" s="13" t="s">
        <v>22</v>
      </c>
      <c r="G90" s="16">
        <v>973.68</v>
      </c>
      <c r="H90" s="16">
        <v>19.690000000000001</v>
      </c>
    </row>
    <row r="91" spans="1:8" x14ac:dyDescent="0.35">
      <c r="A91" s="13" t="s">
        <v>19</v>
      </c>
      <c r="B91" s="13" t="s">
        <v>20</v>
      </c>
      <c r="C91" s="14">
        <v>45147.339583333334</v>
      </c>
      <c r="D91" s="15" t="str">
        <f t="shared" si="2"/>
        <v>2023-08</v>
      </c>
      <c r="E91" s="13" t="s">
        <v>21</v>
      </c>
      <c r="F91" s="13" t="s">
        <v>22</v>
      </c>
      <c r="G91" s="16">
        <v>579.27</v>
      </c>
      <c r="H91" s="16">
        <v>16.54</v>
      </c>
    </row>
    <row r="92" spans="1:8" x14ac:dyDescent="0.35">
      <c r="A92" s="13" t="s">
        <v>19</v>
      </c>
      <c r="B92" s="13" t="s">
        <v>20</v>
      </c>
      <c r="C92" s="14">
        <v>45212.901388888888</v>
      </c>
      <c r="D92" s="15" t="str">
        <f t="shared" si="2"/>
        <v>2023-10</v>
      </c>
      <c r="E92" s="13" t="s">
        <v>21</v>
      </c>
      <c r="F92" s="13" t="s">
        <v>22</v>
      </c>
      <c r="G92" s="16">
        <v>893.82</v>
      </c>
      <c r="H92" s="16">
        <v>25.83</v>
      </c>
    </row>
    <row r="93" spans="1:8" x14ac:dyDescent="0.35">
      <c r="A93" s="13" t="s">
        <v>25</v>
      </c>
      <c r="B93" s="13" t="s">
        <v>26</v>
      </c>
      <c r="C93" s="14">
        <v>45163.604861111111</v>
      </c>
      <c r="D93" s="15" t="str">
        <f t="shared" si="2"/>
        <v>2023-08</v>
      </c>
      <c r="E93" s="13" t="s">
        <v>27</v>
      </c>
      <c r="F93" s="13" t="s">
        <v>28</v>
      </c>
      <c r="G93" s="16">
        <v>857.52</v>
      </c>
      <c r="H93" s="16">
        <v>196.4</v>
      </c>
    </row>
    <row r="94" spans="1:8" x14ac:dyDescent="0.35">
      <c r="A94" s="13" t="s">
        <v>7</v>
      </c>
      <c r="B94" s="13" t="s">
        <v>8</v>
      </c>
      <c r="C94" s="14">
        <v>45016.038194444445</v>
      </c>
      <c r="D94" s="15" t="str">
        <f t="shared" si="2"/>
        <v>2023-03</v>
      </c>
      <c r="E94" s="13" t="s">
        <v>9</v>
      </c>
      <c r="F94" s="13" t="s">
        <v>10</v>
      </c>
      <c r="G94" s="16">
        <v>998.39</v>
      </c>
      <c r="H94" s="16">
        <v>48.33</v>
      </c>
    </row>
    <row r="95" spans="1:8" x14ac:dyDescent="0.35">
      <c r="A95" s="13" t="s">
        <v>29</v>
      </c>
      <c r="B95" s="13" t="s">
        <v>30</v>
      </c>
      <c r="C95" s="14">
        <v>44953.90625</v>
      </c>
      <c r="D95" s="15" t="str">
        <f t="shared" si="2"/>
        <v>2023-01</v>
      </c>
      <c r="E95" s="13" t="s">
        <v>13</v>
      </c>
      <c r="F95" s="13" t="s">
        <v>39</v>
      </c>
      <c r="G95" s="16">
        <v>856.78</v>
      </c>
      <c r="H95" s="16">
        <v>477.93</v>
      </c>
    </row>
    <row r="96" spans="1:8" x14ac:dyDescent="0.35">
      <c r="A96" s="13" t="s">
        <v>19</v>
      </c>
      <c r="B96" s="13" t="s">
        <v>20</v>
      </c>
      <c r="C96" s="14">
        <v>45011.978472222225</v>
      </c>
      <c r="D96" s="15" t="str">
        <f t="shared" si="2"/>
        <v>2023-03</v>
      </c>
      <c r="E96" s="13" t="s">
        <v>21</v>
      </c>
      <c r="F96" s="13" t="s">
        <v>22</v>
      </c>
      <c r="G96" s="16">
        <v>416.13</v>
      </c>
      <c r="H96" s="16">
        <v>10.27</v>
      </c>
    </row>
    <row r="97" spans="1:8" x14ac:dyDescent="0.35">
      <c r="A97" s="13" t="s">
        <v>25</v>
      </c>
      <c r="B97" s="13" t="s">
        <v>26</v>
      </c>
      <c r="C97" s="14">
        <v>44968.84097222222</v>
      </c>
      <c r="D97" s="15" t="str">
        <f t="shared" si="2"/>
        <v>2023-02</v>
      </c>
      <c r="E97" s="13" t="s">
        <v>27</v>
      </c>
      <c r="F97" s="13" t="s">
        <v>28</v>
      </c>
      <c r="G97" s="16">
        <v>937.06</v>
      </c>
      <c r="H97" s="16">
        <v>192.53</v>
      </c>
    </row>
    <row r="98" spans="1:8" x14ac:dyDescent="0.35">
      <c r="A98" s="13" t="s">
        <v>7</v>
      </c>
      <c r="B98" s="13" t="s">
        <v>8</v>
      </c>
      <c r="C98" s="14">
        <v>44947.511111111111</v>
      </c>
      <c r="D98" s="15" t="str">
        <f t="shared" si="2"/>
        <v>2023-01</v>
      </c>
      <c r="E98" s="13" t="s">
        <v>9</v>
      </c>
      <c r="F98" s="13" t="s">
        <v>10</v>
      </c>
      <c r="G98" s="16">
        <v>762.9</v>
      </c>
      <c r="H98" s="16">
        <v>68.22</v>
      </c>
    </row>
    <row r="99" spans="1:8" x14ac:dyDescent="0.35">
      <c r="A99" s="13" t="s">
        <v>7</v>
      </c>
      <c r="B99" s="13" t="s">
        <v>8</v>
      </c>
      <c r="C99" s="14">
        <v>44960.378472222219</v>
      </c>
      <c r="D99" s="15" t="str">
        <f t="shared" si="2"/>
        <v>2023-02</v>
      </c>
      <c r="E99" s="13" t="s">
        <v>9</v>
      </c>
      <c r="F99" s="13" t="s">
        <v>10</v>
      </c>
      <c r="G99" s="16">
        <v>706.2</v>
      </c>
      <c r="H99" s="16">
        <v>24.62</v>
      </c>
    </row>
    <row r="100" spans="1:8" x14ac:dyDescent="0.35">
      <c r="A100" s="13" t="s">
        <v>7</v>
      </c>
      <c r="B100" s="13" t="s">
        <v>8</v>
      </c>
      <c r="C100" s="14">
        <v>45199.578472222223</v>
      </c>
      <c r="D100" s="15" t="str">
        <f t="shared" si="2"/>
        <v>2023-09</v>
      </c>
      <c r="E100" s="13" t="s">
        <v>9</v>
      </c>
      <c r="F100" s="13" t="s">
        <v>10</v>
      </c>
      <c r="G100" s="16">
        <v>629.6</v>
      </c>
      <c r="H100" s="16">
        <v>62.93</v>
      </c>
    </row>
    <row r="101" spans="1:8" x14ac:dyDescent="0.35">
      <c r="A101" s="13" t="s">
        <v>7</v>
      </c>
      <c r="B101" s="13" t="s">
        <v>8</v>
      </c>
      <c r="C101" s="14">
        <v>45220.786805555559</v>
      </c>
      <c r="D101" s="15" t="str">
        <f t="shared" si="2"/>
        <v>2023-10</v>
      </c>
      <c r="E101" s="13" t="s">
        <v>9</v>
      </c>
      <c r="F101" s="13" t="s">
        <v>10</v>
      </c>
      <c r="G101" s="16">
        <v>890</v>
      </c>
      <c r="H101" s="16">
        <v>29.48</v>
      </c>
    </row>
    <row r="102" spans="1:8" x14ac:dyDescent="0.35">
      <c r="A102" s="13" t="s">
        <v>29</v>
      </c>
      <c r="B102" s="13" t="s">
        <v>30</v>
      </c>
      <c r="C102" s="14">
        <v>45216.520138888889</v>
      </c>
      <c r="D102" s="15" t="str">
        <f t="shared" si="2"/>
        <v>2023-10</v>
      </c>
      <c r="E102" s="13" t="s">
        <v>13</v>
      </c>
      <c r="F102" s="13" t="s">
        <v>39</v>
      </c>
      <c r="G102" s="16">
        <v>740.22</v>
      </c>
      <c r="H102" s="16">
        <v>514.26</v>
      </c>
    </row>
    <row r="103" spans="1:8" x14ac:dyDescent="0.35">
      <c r="A103" s="13" t="s">
        <v>29</v>
      </c>
      <c r="B103" s="13" t="s">
        <v>30</v>
      </c>
      <c r="C103" s="14">
        <v>45274.589583333334</v>
      </c>
      <c r="D103" s="15" t="str">
        <f t="shared" si="2"/>
        <v>2023-12</v>
      </c>
      <c r="E103" s="13" t="s">
        <v>13</v>
      </c>
      <c r="F103" s="13" t="s">
        <v>39</v>
      </c>
      <c r="G103" s="16">
        <v>615.16</v>
      </c>
      <c r="H103" s="16">
        <v>260.37</v>
      </c>
    </row>
    <row r="104" spans="1:8" x14ac:dyDescent="0.35">
      <c r="A104" s="13" t="s">
        <v>29</v>
      </c>
      <c r="B104" s="13" t="s">
        <v>30</v>
      </c>
      <c r="C104" s="14">
        <v>44934.035416666666</v>
      </c>
      <c r="D104" s="15" t="str">
        <f t="shared" si="2"/>
        <v>2023-01</v>
      </c>
      <c r="E104" s="13" t="s">
        <v>13</v>
      </c>
      <c r="F104" s="13" t="s">
        <v>39</v>
      </c>
      <c r="G104" s="16">
        <v>783.3</v>
      </c>
      <c r="H104" s="16">
        <v>470.94</v>
      </c>
    </row>
    <row r="105" spans="1:8" x14ac:dyDescent="0.35">
      <c r="A105" s="13" t="s">
        <v>29</v>
      </c>
      <c r="B105" s="13" t="s">
        <v>30</v>
      </c>
      <c r="C105" s="14">
        <v>45140.840277777781</v>
      </c>
      <c r="D105" s="15" t="str">
        <f t="shared" si="2"/>
        <v>2023-08</v>
      </c>
      <c r="E105" s="13" t="s">
        <v>13</v>
      </c>
      <c r="F105" s="13" t="s">
        <v>39</v>
      </c>
      <c r="G105" s="16">
        <v>380.63</v>
      </c>
      <c r="H105" s="16">
        <v>464.85</v>
      </c>
    </row>
    <row r="106" spans="1:8" x14ac:dyDescent="0.35">
      <c r="A106" s="13" t="s">
        <v>7</v>
      </c>
      <c r="B106" s="13" t="s">
        <v>8</v>
      </c>
      <c r="C106" s="14">
        <v>45176.552083333336</v>
      </c>
      <c r="D106" s="15" t="str">
        <f t="shared" si="2"/>
        <v>2023-09</v>
      </c>
      <c r="E106" s="13" t="s">
        <v>9</v>
      </c>
      <c r="F106" s="13" t="s">
        <v>10</v>
      </c>
      <c r="G106" s="16">
        <v>167.97</v>
      </c>
      <c r="H106" s="16">
        <v>34.409999999999997</v>
      </c>
    </row>
    <row r="107" spans="1:8" x14ac:dyDescent="0.35">
      <c r="A107" s="13" t="s">
        <v>7</v>
      </c>
      <c r="B107" s="13" t="s">
        <v>8</v>
      </c>
      <c r="C107" s="14">
        <v>45132.017361111109</v>
      </c>
      <c r="D107" s="15" t="str">
        <f t="shared" si="2"/>
        <v>2023-07</v>
      </c>
      <c r="E107" s="13" t="s">
        <v>9</v>
      </c>
      <c r="F107" s="13" t="s">
        <v>10</v>
      </c>
      <c r="G107" s="16">
        <v>898.42</v>
      </c>
      <c r="H107" s="16">
        <v>23.74</v>
      </c>
    </row>
    <row r="108" spans="1:8" x14ac:dyDescent="0.35">
      <c r="A108" s="13" t="s">
        <v>7</v>
      </c>
      <c r="B108" s="13" t="s">
        <v>8</v>
      </c>
      <c r="C108" s="14">
        <v>44986.993055555555</v>
      </c>
      <c r="D108" s="15" t="str">
        <f t="shared" si="2"/>
        <v>2023-03</v>
      </c>
      <c r="E108" s="13" t="s">
        <v>9</v>
      </c>
      <c r="F108" s="13" t="s">
        <v>10</v>
      </c>
      <c r="G108" s="16">
        <v>557.16999999999996</v>
      </c>
      <c r="H108" s="16">
        <v>39.479999999999997</v>
      </c>
    </row>
    <row r="109" spans="1:8" x14ac:dyDescent="0.35">
      <c r="A109" s="13" t="s">
        <v>19</v>
      </c>
      <c r="B109" s="13" t="s">
        <v>20</v>
      </c>
      <c r="C109" s="14">
        <v>45180.571527777778</v>
      </c>
      <c r="D109" s="15" t="str">
        <f t="shared" si="2"/>
        <v>2023-09</v>
      </c>
      <c r="E109" s="13" t="s">
        <v>21</v>
      </c>
      <c r="F109" s="13" t="s">
        <v>22</v>
      </c>
      <c r="G109" s="16">
        <v>639.23</v>
      </c>
      <c r="H109" s="16">
        <v>18.45</v>
      </c>
    </row>
    <row r="110" spans="1:8" x14ac:dyDescent="0.35">
      <c r="A110" s="13" t="s">
        <v>7</v>
      </c>
      <c r="B110" s="13" t="s">
        <v>8</v>
      </c>
      <c r="C110" s="14">
        <v>44987.522916666669</v>
      </c>
      <c r="D110" s="15" t="str">
        <f t="shared" si="2"/>
        <v>2023-03</v>
      </c>
      <c r="E110" s="13" t="s">
        <v>9</v>
      </c>
      <c r="F110" s="13" t="s">
        <v>10</v>
      </c>
      <c r="G110" s="16">
        <v>308.52999999999997</v>
      </c>
      <c r="H110" s="16">
        <v>60.28</v>
      </c>
    </row>
    <row r="111" spans="1:8" x14ac:dyDescent="0.35">
      <c r="A111" s="13" t="s">
        <v>19</v>
      </c>
      <c r="B111" s="13" t="s">
        <v>20</v>
      </c>
      <c r="C111" s="14">
        <v>45189.449305555558</v>
      </c>
      <c r="D111" s="15" t="str">
        <f t="shared" ref="D111:D136" si="3">TEXT(C111, "yyyy-mm")</f>
        <v>2023-09</v>
      </c>
      <c r="E111" s="13" t="s">
        <v>21</v>
      </c>
      <c r="F111" s="13" t="s">
        <v>22</v>
      </c>
      <c r="G111" s="16">
        <v>560.45000000000005</v>
      </c>
      <c r="H111" s="16">
        <v>19.02</v>
      </c>
    </row>
    <row r="112" spans="1:8" x14ac:dyDescent="0.35">
      <c r="A112" s="13" t="s">
        <v>25</v>
      </c>
      <c r="B112" s="13" t="s">
        <v>26</v>
      </c>
      <c r="C112" s="14">
        <v>45143.567361111112</v>
      </c>
      <c r="D112" s="15" t="str">
        <f t="shared" si="3"/>
        <v>2023-08</v>
      </c>
      <c r="E112" s="13" t="s">
        <v>27</v>
      </c>
      <c r="F112" s="13" t="s">
        <v>28</v>
      </c>
      <c r="G112" s="16">
        <v>359.77</v>
      </c>
      <c r="H112" s="16">
        <v>142.94999999999999</v>
      </c>
    </row>
    <row r="113" spans="1:8" x14ac:dyDescent="0.35">
      <c r="A113" s="13" t="s">
        <v>25</v>
      </c>
      <c r="B113" s="13" t="s">
        <v>26</v>
      </c>
      <c r="C113" s="14">
        <v>45265.008333333331</v>
      </c>
      <c r="D113" s="15" t="str">
        <f t="shared" si="3"/>
        <v>2023-12</v>
      </c>
      <c r="E113" s="13" t="s">
        <v>27</v>
      </c>
      <c r="F113" s="13" t="s">
        <v>28</v>
      </c>
      <c r="G113" s="16">
        <v>596.71</v>
      </c>
      <c r="H113" s="16">
        <v>226.13</v>
      </c>
    </row>
    <row r="114" spans="1:8" x14ac:dyDescent="0.35">
      <c r="A114" s="13" t="s">
        <v>29</v>
      </c>
      <c r="B114" s="13" t="s">
        <v>30</v>
      </c>
      <c r="C114" s="14">
        <v>44969.98541666667</v>
      </c>
      <c r="D114" s="15" t="str">
        <f t="shared" si="3"/>
        <v>2023-02</v>
      </c>
      <c r="E114" s="13" t="s">
        <v>13</v>
      </c>
      <c r="F114" s="13" t="s">
        <v>39</v>
      </c>
      <c r="G114" s="16">
        <v>919.57</v>
      </c>
      <c r="H114" s="16">
        <v>408.32</v>
      </c>
    </row>
    <row r="115" spans="1:8" x14ac:dyDescent="0.35">
      <c r="A115" s="13" t="s">
        <v>7</v>
      </c>
      <c r="B115" s="13" t="s">
        <v>8</v>
      </c>
      <c r="C115" s="14">
        <v>44980.038194444445</v>
      </c>
      <c r="D115" s="15" t="str">
        <f t="shared" si="3"/>
        <v>2023-02</v>
      </c>
      <c r="E115" s="13" t="s">
        <v>9</v>
      </c>
      <c r="F115" s="13" t="s">
        <v>10</v>
      </c>
      <c r="G115" s="16">
        <v>590.08000000000004</v>
      </c>
      <c r="H115" s="16">
        <v>18.45</v>
      </c>
    </row>
    <row r="116" spans="1:8" x14ac:dyDescent="0.35">
      <c r="A116" s="13" t="s">
        <v>29</v>
      </c>
      <c r="B116" s="13" t="s">
        <v>30</v>
      </c>
      <c r="C116" s="14">
        <v>44969.285416666666</v>
      </c>
      <c r="D116" s="15" t="str">
        <f t="shared" si="3"/>
        <v>2023-02</v>
      </c>
      <c r="E116" s="13" t="s">
        <v>13</v>
      </c>
      <c r="F116" s="13" t="s">
        <v>39</v>
      </c>
      <c r="G116" s="16">
        <v>552.04</v>
      </c>
      <c r="H116" s="16">
        <v>509.08</v>
      </c>
    </row>
    <row r="117" spans="1:8" x14ac:dyDescent="0.35">
      <c r="A117" s="13" t="s">
        <v>25</v>
      </c>
      <c r="B117" s="13" t="s">
        <v>26</v>
      </c>
      <c r="C117" s="14">
        <v>45205.637499999997</v>
      </c>
      <c r="D117" s="15" t="str">
        <f t="shared" si="3"/>
        <v>2023-10</v>
      </c>
      <c r="E117" s="13" t="s">
        <v>27</v>
      </c>
      <c r="F117" s="13" t="s">
        <v>28</v>
      </c>
      <c r="G117" s="16">
        <v>309.88</v>
      </c>
      <c r="H117" s="16">
        <v>222.68</v>
      </c>
    </row>
    <row r="118" spans="1:8" x14ac:dyDescent="0.35">
      <c r="A118" s="13" t="s">
        <v>7</v>
      </c>
      <c r="B118" s="13" t="s">
        <v>8</v>
      </c>
      <c r="C118" s="14">
        <v>44927.307638888888</v>
      </c>
      <c r="D118" s="15" t="str">
        <f t="shared" si="3"/>
        <v>2023-01</v>
      </c>
      <c r="E118" s="13" t="s">
        <v>9</v>
      </c>
      <c r="F118" s="13" t="s">
        <v>10</v>
      </c>
      <c r="G118" s="16">
        <v>168.68</v>
      </c>
      <c r="H118" s="16">
        <v>50.02</v>
      </c>
    </row>
    <row r="119" spans="1:8" x14ac:dyDescent="0.35">
      <c r="A119" s="13" t="s">
        <v>29</v>
      </c>
      <c r="B119" s="13" t="s">
        <v>30</v>
      </c>
      <c r="C119" s="14">
        <v>45194.932638888888</v>
      </c>
      <c r="D119" s="15" t="str">
        <f t="shared" si="3"/>
        <v>2023-09</v>
      </c>
      <c r="E119" s="13" t="s">
        <v>13</v>
      </c>
      <c r="F119" s="13" t="s">
        <v>39</v>
      </c>
      <c r="G119" s="16">
        <v>320.54000000000002</v>
      </c>
      <c r="H119" s="16">
        <v>366.01</v>
      </c>
    </row>
    <row r="120" spans="1:8" x14ac:dyDescent="0.35">
      <c r="A120" s="13" t="s">
        <v>29</v>
      </c>
      <c r="B120" s="13" t="s">
        <v>30</v>
      </c>
      <c r="C120" s="14">
        <v>45211.411111111112</v>
      </c>
      <c r="D120" s="15" t="str">
        <f t="shared" si="3"/>
        <v>2023-10</v>
      </c>
      <c r="E120" s="13" t="s">
        <v>13</v>
      </c>
      <c r="F120" s="13" t="s">
        <v>39</v>
      </c>
      <c r="G120" s="16">
        <v>148.88999999999999</v>
      </c>
      <c r="H120" s="16">
        <v>527.91999999999996</v>
      </c>
    </row>
    <row r="121" spans="1:8" x14ac:dyDescent="0.35">
      <c r="A121" s="13" t="s">
        <v>25</v>
      </c>
      <c r="B121" s="13" t="s">
        <v>26</v>
      </c>
      <c r="C121" s="14">
        <v>45189.371527777781</v>
      </c>
      <c r="D121" s="15" t="str">
        <f t="shared" si="3"/>
        <v>2023-09</v>
      </c>
      <c r="E121" s="13" t="s">
        <v>27</v>
      </c>
      <c r="F121" s="13" t="s">
        <v>28</v>
      </c>
      <c r="G121" s="16">
        <v>254.87</v>
      </c>
      <c r="H121" s="16">
        <v>211.79</v>
      </c>
    </row>
    <row r="122" spans="1:8" x14ac:dyDescent="0.35">
      <c r="A122" s="13" t="s">
        <v>7</v>
      </c>
      <c r="B122" s="13" t="s">
        <v>8</v>
      </c>
      <c r="C122" s="14">
        <v>45272.095138888886</v>
      </c>
      <c r="D122" s="15" t="str">
        <f t="shared" si="3"/>
        <v>2023-12</v>
      </c>
      <c r="E122" s="13" t="s">
        <v>9</v>
      </c>
      <c r="F122" s="13" t="s">
        <v>10</v>
      </c>
      <c r="G122" s="16">
        <v>438.98</v>
      </c>
      <c r="H122" s="16">
        <v>34.159999999999997</v>
      </c>
    </row>
    <row r="123" spans="1:8" x14ac:dyDescent="0.35">
      <c r="A123" s="13" t="s">
        <v>29</v>
      </c>
      <c r="B123" s="13" t="s">
        <v>30</v>
      </c>
      <c r="C123" s="14">
        <v>45222.940972222219</v>
      </c>
      <c r="D123" s="15" t="str">
        <f t="shared" si="3"/>
        <v>2023-10</v>
      </c>
      <c r="E123" s="13" t="s">
        <v>13</v>
      </c>
      <c r="F123" s="13" t="s">
        <v>39</v>
      </c>
      <c r="G123" s="16">
        <v>550.79999999999995</v>
      </c>
      <c r="H123" s="16">
        <v>214.95</v>
      </c>
    </row>
    <row r="124" spans="1:8" x14ac:dyDescent="0.35">
      <c r="A124" s="13" t="s">
        <v>25</v>
      </c>
      <c r="B124" s="13" t="s">
        <v>26</v>
      </c>
      <c r="C124" s="14">
        <v>45097.556944444441</v>
      </c>
      <c r="D124" s="15" t="str">
        <f t="shared" si="3"/>
        <v>2023-06</v>
      </c>
      <c r="E124" s="13" t="s">
        <v>27</v>
      </c>
      <c r="F124" s="13" t="s">
        <v>28</v>
      </c>
      <c r="G124" s="16">
        <v>589.91999999999996</v>
      </c>
      <c r="H124" s="16">
        <v>171.27</v>
      </c>
    </row>
    <row r="125" spans="1:8" x14ac:dyDescent="0.35">
      <c r="A125" s="13" t="s">
        <v>29</v>
      </c>
      <c r="B125" s="13" t="s">
        <v>30</v>
      </c>
      <c r="C125" s="14">
        <v>45121.065972222219</v>
      </c>
      <c r="D125" s="15" t="str">
        <f t="shared" si="3"/>
        <v>2023-07</v>
      </c>
      <c r="E125" s="13" t="s">
        <v>13</v>
      </c>
      <c r="F125" s="13" t="s">
        <v>39</v>
      </c>
      <c r="G125" s="16">
        <v>559.66</v>
      </c>
      <c r="H125" s="16">
        <v>421.44</v>
      </c>
    </row>
    <row r="126" spans="1:8" x14ac:dyDescent="0.35">
      <c r="A126" s="13" t="s">
        <v>25</v>
      </c>
      <c r="B126" s="13" t="s">
        <v>26</v>
      </c>
      <c r="C126" s="14">
        <v>44973.263888888891</v>
      </c>
      <c r="D126" s="15" t="str">
        <f t="shared" si="3"/>
        <v>2023-02</v>
      </c>
      <c r="E126" s="13" t="s">
        <v>27</v>
      </c>
      <c r="F126" s="13" t="s">
        <v>28</v>
      </c>
      <c r="G126" s="16">
        <v>413.48</v>
      </c>
      <c r="H126" s="16">
        <v>234.76</v>
      </c>
    </row>
    <row r="127" spans="1:8" x14ac:dyDescent="0.35">
      <c r="A127" s="13" t="s">
        <v>29</v>
      </c>
      <c r="B127" s="13" t="s">
        <v>30</v>
      </c>
      <c r="C127" s="14">
        <v>45115.354861111111</v>
      </c>
      <c r="D127" s="15" t="str">
        <f t="shared" si="3"/>
        <v>2023-07</v>
      </c>
      <c r="E127" s="13" t="s">
        <v>13</v>
      </c>
      <c r="F127" s="13" t="s">
        <v>39</v>
      </c>
      <c r="G127" s="16">
        <v>794.93</v>
      </c>
      <c r="H127" s="16">
        <v>489.3</v>
      </c>
    </row>
    <row r="128" spans="1:8" x14ac:dyDescent="0.35">
      <c r="A128" s="13" t="s">
        <v>19</v>
      </c>
      <c r="B128" s="13" t="s">
        <v>20</v>
      </c>
      <c r="C128" s="14">
        <v>45155.131944444445</v>
      </c>
      <c r="D128" s="15" t="str">
        <f t="shared" si="3"/>
        <v>2023-08</v>
      </c>
      <c r="E128" s="13" t="s">
        <v>21</v>
      </c>
      <c r="F128" s="13" t="s">
        <v>22</v>
      </c>
      <c r="G128" s="16">
        <v>579.85</v>
      </c>
      <c r="H128" s="16">
        <v>17.75</v>
      </c>
    </row>
    <row r="129" spans="1:8" x14ac:dyDescent="0.35">
      <c r="A129" s="13" t="s">
        <v>19</v>
      </c>
      <c r="B129" s="13" t="s">
        <v>20</v>
      </c>
      <c r="C129" s="14">
        <v>44982.339583333334</v>
      </c>
      <c r="D129" s="15" t="str">
        <f t="shared" si="3"/>
        <v>2023-02</v>
      </c>
      <c r="E129" s="13" t="s">
        <v>21</v>
      </c>
      <c r="F129" s="13" t="s">
        <v>22</v>
      </c>
      <c r="G129" s="16">
        <v>336.27</v>
      </c>
      <c r="H129" s="16">
        <v>14.11</v>
      </c>
    </row>
    <row r="130" spans="1:8" x14ac:dyDescent="0.35">
      <c r="A130" s="13" t="s">
        <v>19</v>
      </c>
      <c r="B130" s="13" t="s">
        <v>20</v>
      </c>
      <c r="C130" s="14">
        <v>45005.89166666667</v>
      </c>
      <c r="D130" s="15" t="str">
        <f t="shared" si="3"/>
        <v>2023-03</v>
      </c>
      <c r="E130" s="13" t="s">
        <v>21</v>
      </c>
      <c r="F130" s="13" t="s">
        <v>22</v>
      </c>
      <c r="G130" s="16">
        <v>207.63</v>
      </c>
      <c r="H130" s="16">
        <v>19.32</v>
      </c>
    </row>
    <row r="131" spans="1:8" x14ac:dyDescent="0.35">
      <c r="A131" s="13" t="s">
        <v>25</v>
      </c>
      <c r="B131" s="13" t="s">
        <v>26</v>
      </c>
      <c r="C131" s="14">
        <v>44967.085416666669</v>
      </c>
      <c r="D131" s="15" t="str">
        <f t="shared" si="3"/>
        <v>2023-02</v>
      </c>
      <c r="E131" s="13" t="s">
        <v>27</v>
      </c>
      <c r="F131" s="13" t="s">
        <v>28</v>
      </c>
      <c r="G131" s="16">
        <v>729.39</v>
      </c>
      <c r="H131" s="16">
        <v>226.23</v>
      </c>
    </row>
    <row r="132" spans="1:8" x14ac:dyDescent="0.35">
      <c r="A132" s="13" t="s">
        <v>29</v>
      </c>
      <c r="B132" s="13" t="s">
        <v>30</v>
      </c>
      <c r="C132" s="14">
        <v>45229.311111111114</v>
      </c>
      <c r="D132" s="15" t="str">
        <f t="shared" si="3"/>
        <v>2023-10</v>
      </c>
      <c r="E132" s="13" t="s">
        <v>13</v>
      </c>
      <c r="F132" s="13" t="s">
        <v>39</v>
      </c>
      <c r="G132" s="16">
        <v>605.37</v>
      </c>
      <c r="H132" s="16">
        <v>626.23</v>
      </c>
    </row>
    <row r="133" spans="1:8" x14ac:dyDescent="0.35">
      <c r="A133" s="13" t="s">
        <v>25</v>
      </c>
      <c r="B133" s="13" t="s">
        <v>26</v>
      </c>
      <c r="C133" s="14">
        <v>44962.784722222219</v>
      </c>
      <c r="D133" s="15" t="str">
        <f t="shared" si="3"/>
        <v>2023-02</v>
      </c>
      <c r="E133" s="13" t="s">
        <v>27</v>
      </c>
      <c r="F133" s="13" t="s">
        <v>28</v>
      </c>
      <c r="G133" s="16">
        <v>909.89</v>
      </c>
      <c r="H133" s="16">
        <v>157.96</v>
      </c>
    </row>
    <row r="134" spans="1:8" x14ac:dyDescent="0.35">
      <c r="A134" s="13" t="s">
        <v>19</v>
      </c>
      <c r="B134" s="13" t="s">
        <v>20</v>
      </c>
      <c r="C134" s="14">
        <v>44983.984722222223</v>
      </c>
      <c r="D134" s="15" t="str">
        <f t="shared" si="3"/>
        <v>2023-02</v>
      </c>
      <c r="E134" s="13" t="s">
        <v>21</v>
      </c>
      <c r="F134" s="13" t="s">
        <v>22</v>
      </c>
      <c r="G134" s="16">
        <v>673.34</v>
      </c>
      <c r="H134" s="16">
        <v>13.29</v>
      </c>
    </row>
    <row r="135" spans="1:8" x14ac:dyDescent="0.35">
      <c r="A135" s="13" t="s">
        <v>25</v>
      </c>
      <c r="B135" s="13" t="s">
        <v>26</v>
      </c>
      <c r="C135" s="14">
        <v>45102.450694444444</v>
      </c>
      <c r="D135" s="15" t="str">
        <f t="shared" si="3"/>
        <v>2023-06</v>
      </c>
      <c r="E135" s="13" t="s">
        <v>27</v>
      </c>
      <c r="F135" s="13" t="s">
        <v>28</v>
      </c>
      <c r="G135" s="16">
        <v>600.35</v>
      </c>
      <c r="H135" s="16">
        <v>238.83</v>
      </c>
    </row>
    <row r="136" spans="1:8" x14ac:dyDescent="0.35">
      <c r="A136" s="13" t="s">
        <v>25</v>
      </c>
      <c r="B136" s="13" t="s">
        <v>26</v>
      </c>
      <c r="C136" s="14">
        <v>45013.205555555556</v>
      </c>
      <c r="D136" s="15" t="str">
        <f t="shared" si="3"/>
        <v>2023-03</v>
      </c>
      <c r="E136" s="13" t="s">
        <v>27</v>
      </c>
      <c r="F136" s="13" t="s">
        <v>28</v>
      </c>
      <c r="G136" s="16">
        <v>413.28</v>
      </c>
      <c r="H136" s="16">
        <v>240.54</v>
      </c>
    </row>
    <row r="137" spans="1:8" x14ac:dyDescent="0.35">
      <c r="A137" s="13" t="s">
        <v>29</v>
      </c>
      <c r="B137" s="13" t="s">
        <v>30</v>
      </c>
      <c r="C137" s="14">
        <v>45272.07708333333</v>
      </c>
      <c r="D137" s="15" t="str">
        <f t="shared" ref="D137:D165" si="4">TEXT(C137, "yyyy-mm")</f>
        <v>2023-12</v>
      </c>
      <c r="E137" s="13" t="s">
        <v>13</v>
      </c>
      <c r="F137" s="13" t="s">
        <v>39</v>
      </c>
      <c r="G137" s="16">
        <v>281.67</v>
      </c>
      <c r="H137" s="16">
        <v>432.09</v>
      </c>
    </row>
    <row r="138" spans="1:8" x14ac:dyDescent="0.35">
      <c r="A138" s="13" t="s">
        <v>19</v>
      </c>
      <c r="B138" s="13" t="s">
        <v>20</v>
      </c>
      <c r="C138" s="14">
        <v>45015.679861111108</v>
      </c>
      <c r="D138" s="15" t="str">
        <f t="shared" si="4"/>
        <v>2023-03</v>
      </c>
      <c r="E138" s="13" t="s">
        <v>21</v>
      </c>
      <c r="F138" s="13" t="s">
        <v>22</v>
      </c>
      <c r="G138" s="16">
        <v>945.83</v>
      </c>
      <c r="H138" s="16">
        <v>12.22</v>
      </c>
    </row>
    <row r="139" spans="1:8" x14ac:dyDescent="0.35">
      <c r="A139" s="13" t="s">
        <v>7</v>
      </c>
      <c r="B139" s="13" t="s">
        <v>8</v>
      </c>
      <c r="C139" s="14">
        <v>44943.395833333336</v>
      </c>
      <c r="D139" s="15" t="str">
        <f t="shared" si="4"/>
        <v>2023-01</v>
      </c>
      <c r="E139" s="13" t="s">
        <v>9</v>
      </c>
      <c r="F139" s="13" t="s">
        <v>10</v>
      </c>
      <c r="G139" s="16">
        <v>354.38</v>
      </c>
      <c r="H139" s="16">
        <v>20.92</v>
      </c>
    </row>
    <row r="140" spans="1:8" x14ac:dyDescent="0.35">
      <c r="A140" s="13" t="s">
        <v>29</v>
      </c>
      <c r="B140" s="13" t="s">
        <v>30</v>
      </c>
      <c r="C140" s="14">
        <v>44949.222916666666</v>
      </c>
      <c r="D140" s="15" t="str">
        <f t="shared" si="4"/>
        <v>2023-01</v>
      </c>
      <c r="E140" s="13" t="s">
        <v>13</v>
      </c>
      <c r="F140" s="13" t="s">
        <v>39</v>
      </c>
      <c r="G140" s="16">
        <v>425.93</v>
      </c>
      <c r="H140" s="16">
        <v>297.44</v>
      </c>
    </row>
    <row r="141" spans="1:8" x14ac:dyDescent="0.35">
      <c r="A141" s="13" t="s">
        <v>7</v>
      </c>
      <c r="B141" s="13" t="s">
        <v>8</v>
      </c>
      <c r="C141" s="14">
        <v>44953.509027777778</v>
      </c>
      <c r="D141" s="15" t="str">
        <f t="shared" si="4"/>
        <v>2023-01</v>
      </c>
      <c r="E141" s="13" t="s">
        <v>9</v>
      </c>
      <c r="F141" s="13" t="s">
        <v>10</v>
      </c>
      <c r="G141" s="16">
        <v>450.79</v>
      </c>
      <c r="H141" s="16">
        <v>62.18</v>
      </c>
    </row>
    <row r="142" spans="1:8" x14ac:dyDescent="0.35">
      <c r="A142" s="13" t="s">
        <v>19</v>
      </c>
      <c r="B142" s="13" t="s">
        <v>20</v>
      </c>
      <c r="C142" s="14">
        <v>45179.702777777777</v>
      </c>
      <c r="D142" s="15" t="str">
        <f t="shared" si="4"/>
        <v>2023-09</v>
      </c>
      <c r="E142" s="13" t="s">
        <v>21</v>
      </c>
      <c r="F142" s="13" t="s">
        <v>22</v>
      </c>
      <c r="G142" s="16">
        <v>109.77</v>
      </c>
      <c r="H142" s="16">
        <v>18.97</v>
      </c>
    </row>
    <row r="143" spans="1:8" x14ac:dyDescent="0.35">
      <c r="A143" s="13" t="s">
        <v>29</v>
      </c>
      <c r="B143" s="13" t="s">
        <v>30</v>
      </c>
      <c r="C143" s="14">
        <v>44946.238888888889</v>
      </c>
      <c r="D143" s="15" t="str">
        <f t="shared" si="4"/>
        <v>2023-01</v>
      </c>
      <c r="E143" s="13" t="s">
        <v>13</v>
      </c>
      <c r="F143" s="13" t="s">
        <v>39</v>
      </c>
      <c r="G143" s="16">
        <v>706.58</v>
      </c>
      <c r="H143" s="16">
        <v>424.31</v>
      </c>
    </row>
    <row r="144" spans="1:8" x14ac:dyDescent="0.35">
      <c r="A144" s="13" t="s">
        <v>29</v>
      </c>
      <c r="B144" s="13" t="s">
        <v>30</v>
      </c>
      <c r="C144" s="14">
        <v>45105.206250000003</v>
      </c>
      <c r="D144" s="15" t="str">
        <f t="shared" si="4"/>
        <v>2023-06</v>
      </c>
      <c r="E144" s="13" t="s">
        <v>13</v>
      </c>
      <c r="F144" s="13" t="s">
        <v>39</v>
      </c>
      <c r="G144" s="16">
        <v>989.75</v>
      </c>
      <c r="H144" s="16">
        <v>210.12</v>
      </c>
    </row>
    <row r="145" spans="1:8" x14ac:dyDescent="0.35">
      <c r="A145" s="13" t="s">
        <v>19</v>
      </c>
      <c r="B145" s="13" t="s">
        <v>20</v>
      </c>
      <c r="C145" s="14">
        <v>45223.637499999997</v>
      </c>
      <c r="D145" s="15" t="str">
        <f t="shared" si="4"/>
        <v>2023-10</v>
      </c>
      <c r="E145" s="13" t="s">
        <v>21</v>
      </c>
      <c r="F145" s="13" t="s">
        <v>22</v>
      </c>
      <c r="G145" s="16">
        <v>332.69</v>
      </c>
      <c r="H145" s="16">
        <v>14.82</v>
      </c>
    </row>
    <row r="146" spans="1:8" x14ac:dyDescent="0.35">
      <c r="A146" s="13" t="s">
        <v>7</v>
      </c>
      <c r="B146" s="13" t="s">
        <v>8</v>
      </c>
      <c r="C146" s="14">
        <v>45124.693749999999</v>
      </c>
      <c r="D146" s="15" t="str">
        <f t="shared" si="4"/>
        <v>2023-07</v>
      </c>
      <c r="E146" s="13" t="s">
        <v>9</v>
      </c>
      <c r="F146" s="13" t="s">
        <v>10</v>
      </c>
      <c r="G146" s="16">
        <v>795.07</v>
      </c>
      <c r="H146" s="16">
        <v>19.98</v>
      </c>
    </row>
    <row r="147" spans="1:8" x14ac:dyDescent="0.35">
      <c r="A147" s="13" t="s">
        <v>29</v>
      </c>
      <c r="B147" s="13" t="s">
        <v>30</v>
      </c>
      <c r="C147" s="14">
        <v>45110.959722222222</v>
      </c>
      <c r="D147" s="15" t="str">
        <f t="shared" si="4"/>
        <v>2023-07</v>
      </c>
      <c r="E147" s="13" t="s">
        <v>13</v>
      </c>
      <c r="F147" s="13" t="s">
        <v>39</v>
      </c>
      <c r="G147" s="16">
        <v>549.5</v>
      </c>
      <c r="H147" s="16">
        <v>418.32</v>
      </c>
    </row>
    <row r="148" spans="1:8" x14ac:dyDescent="0.35">
      <c r="A148" s="13" t="s">
        <v>7</v>
      </c>
      <c r="B148" s="13" t="s">
        <v>8</v>
      </c>
      <c r="C148" s="14">
        <v>44998.380555555559</v>
      </c>
      <c r="D148" s="15" t="str">
        <f t="shared" si="4"/>
        <v>2023-03</v>
      </c>
      <c r="E148" s="13" t="s">
        <v>9</v>
      </c>
      <c r="F148" s="13" t="s">
        <v>10</v>
      </c>
      <c r="G148" s="16">
        <v>285.73</v>
      </c>
      <c r="H148" s="16">
        <v>19.329999999999998</v>
      </c>
    </row>
    <row r="149" spans="1:8" x14ac:dyDescent="0.35">
      <c r="A149" s="13" t="s">
        <v>25</v>
      </c>
      <c r="B149" s="13" t="s">
        <v>26</v>
      </c>
      <c r="C149" s="14">
        <v>44962.200694444444</v>
      </c>
      <c r="D149" s="15" t="str">
        <f t="shared" si="4"/>
        <v>2023-02</v>
      </c>
      <c r="E149" s="13" t="s">
        <v>27</v>
      </c>
      <c r="F149" s="13" t="s">
        <v>28</v>
      </c>
      <c r="G149" s="16">
        <v>648.28</v>
      </c>
      <c r="H149" s="16">
        <v>225.08</v>
      </c>
    </row>
    <row r="150" spans="1:8" x14ac:dyDescent="0.35">
      <c r="A150" s="13" t="s">
        <v>25</v>
      </c>
      <c r="B150" s="13" t="s">
        <v>26</v>
      </c>
      <c r="C150" s="14">
        <v>45093.910416666666</v>
      </c>
      <c r="D150" s="15" t="str">
        <f t="shared" si="4"/>
        <v>2023-06</v>
      </c>
      <c r="E150" s="13" t="s">
        <v>27</v>
      </c>
      <c r="F150" s="13" t="s">
        <v>28</v>
      </c>
      <c r="G150" s="16">
        <v>583.05999999999995</v>
      </c>
      <c r="H150" s="16">
        <v>187.03</v>
      </c>
    </row>
    <row r="151" spans="1:8" x14ac:dyDescent="0.35">
      <c r="A151" s="13" t="s">
        <v>19</v>
      </c>
      <c r="B151" s="13" t="s">
        <v>20</v>
      </c>
      <c r="C151" s="14">
        <v>44972.534722222219</v>
      </c>
      <c r="D151" s="15" t="str">
        <f t="shared" si="4"/>
        <v>2023-02</v>
      </c>
      <c r="E151" s="13" t="s">
        <v>21</v>
      </c>
      <c r="F151" s="13" t="s">
        <v>22</v>
      </c>
      <c r="G151" s="16">
        <v>611.29999999999995</v>
      </c>
      <c r="H151" s="16">
        <v>13.03</v>
      </c>
    </row>
    <row r="152" spans="1:8" x14ac:dyDescent="0.35">
      <c r="A152" s="13" t="s">
        <v>29</v>
      </c>
      <c r="B152" s="13" t="s">
        <v>30</v>
      </c>
      <c r="C152" s="14">
        <v>45100.501388888886</v>
      </c>
      <c r="D152" s="15" t="str">
        <f t="shared" si="4"/>
        <v>2023-06</v>
      </c>
      <c r="E152" s="13" t="s">
        <v>13</v>
      </c>
      <c r="F152" s="13" t="s">
        <v>39</v>
      </c>
      <c r="G152" s="16">
        <v>789.02</v>
      </c>
      <c r="H152" s="16">
        <v>471.9</v>
      </c>
    </row>
    <row r="153" spans="1:8" x14ac:dyDescent="0.35">
      <c r="A153" s="13" t="s">
        <v>19</v>
      </c>
      <c r="B153" s="13" t="s">
        <v>20</v>
      </c>
      <c r="C153" s="14">
        <v>45279.842361111114</v>
      </c>
      <c r="D153" s="15" t="str">
        <f t="shared" si="4"/>
        <v>2023-12</v>
      </c>
      <c r="E153" s="13" t="s">
        <v>21</v>
      </c>
      <c r="F153" s="13" t="s">
        <v>22</v>
      </c>
      <c r="G153" s="16">
        <v>161.41</v>
      </c>
      <c r="H153" s="16">
        <v>21.99</v>
      </c>
    </row>
    <row r="154" spans="1:8" x14ac:dyDescent="0.35">
      <c r="A154" s="13" t="s">
        <v>19</v>
      </c>
      <c r="B154" s="13" t="s">
        <v>20</v>
      </c>
      <c r="C154" s="14">
        <v>45154.870138888888</v>
      </c>
      <c r="D154" s="15" t="str">
        <f t="shared" si="4"/>
        <v>2023-08</v>
      </c>
      <c r="E154" s="13" t="s">
        <v>21</v>
      </c>
      <c r="F154" s="13" t="s">
        <v>22</v>
      </c>
      <c r="G154" s="16">
        <v>479.69</v>
      </c>
      <c r="H154" s="16">
        <v>16.59</v>
      </c>
    </row>
    <row r="155" spans="1:8" x14ac:dyDescent="0.35">
      <c r="A155" s="13" t="s">
        <v>19</v>
      </c>
      <c r="B155" s="13" t="s">
        <v>20</v>
      </c>
      <c r="C155" s="14">
        <v>44963.464583333334</v>
      </c>
      <c r="D155" s="15" t="str">
        <f t="shared" si="4"/>
        <v>2023-02</v>
      </c>
      <c r="E155" s="13" t="s">
        <v>21</v>
      </c>
      <c r="F155" s="13" t="s">
        <v>22</v>
      </c>
      <c r="G155" s="16">
        <v>778.96</v>
      </c>
      <c r="H155" s="16">
        <v>24.59</v>
      </c>
    </row>
    <row r="156" spans="1:8" x14ac:dyDescent="0.35">
      <c r="A156" s="13" t="s">
        <v>7</v>
      </c>
      <c r="B156" s="13" t="s">
        <v>8</v>
      </c>
      <c r="C156" s="14">
        <v>45119.396527777775</v>
      </c>
      <c r="D156" s="15" t="str">
        <f t="shared" si="4"/>
        <v>2023-07</v>
      </c>
      <c r="E156" s="13" t="s">
        <v>9</v>
      </c>
      <c r="F156" s="13" t="s">
        <v>10</v>
      </c>
      <c r="G156" s="16">
        <v>119.6</v>
      </c>
      <c r="H156" s="16">
        <v>67.77</v>
      </c>
    </row>
    <row r="157" spans="1:8" x14ac:dyDescent="0.35">
      <c r="A157" s="13" t="s">
        <v>7</v>
      </c>
      <c r="B157" s="13" t="s">
        <v>8</v>
      </c>
      <c r="C157" s="14">
        <v>44957.25277777778</v>
      </c>
      <c r="D157" s="15" t="str">
        <f t="shared" si="4"/>
        <v>2023-01</v>
      </c>
      <c r="E157" s="13" t="s">
        <v>9</v>
      </c>
      <c r="F157" s="13" t="s">
        <v>10</v>
      </c>
      <c r="G157" s="16">
        <v>399.84</v>
      </c>
      <c r="H157" s="16">
        <v>33.69</v>
      </c>
    </row>
    <row r="158" spans="1:8" x14ac:dyDescent="0.35">
      <c r="A158" s="13" t="s">
        <v>25</v>
      </c>
      <c r="B158" s="13" t="s">
        <v>26</v>
      </c>
      <c r="C158" s="14">
        <v>45092.73541666667</v>
      </c>
      <c r="D158" s="15" t="str">
        <f t="shared" si="4"/>
        <v>2023-06</v>
      </c>
      <c r="E158" s="13" t="s">
        <v>27</v>
      </c>
      <c r="F158" s="13" t="s">
        <v>28</v>
      </c>
      <c r="G158" s="16">
        <v>843.18</v>
      </c>
      <c r="H158" s="16">
        <v>169.18</v>
      </c>
    </row>
    <row r="159" spans="1:8" x14ac:dyDescent="0.35">
      <c r="A159" s="13" t="s">
        <v>29</v>
      </c>
      <c r="B159" s="13" t="s">
        <v>30</v>
      </c>
      <c r="C159" s="14">
        <v>45204.40347222222</v>
      </c>
      <c r="D159" s="15" t="str">
        <f t="shared" si="4"/>
        <v>2023-10</v>
      </c>
      <c r="E159" s="13" t="s">
        <v>13</v>
      </c>
      <c r="F159" s="13" t="s">
        <v>39</v>
      </c>
      <c r="G159" s="16">
        <v>357.02</v>
      </c>
      <c r="H159" s="16">
        <v>362.89</v>
      </c>
    </row>
    <row r="160" spans="1:8" x14ac:dyDescent="0.35">
      <c r="A160" s="13" t="s">
        <v>29</v>
      </c>
      <c r="B160" s="13" t="s">
        <v>30</v>
      </c>
      <c r="C160" s="14">
        <v>44986.793749999997</v>
      </c>
      <c r="D160" s="15" t="str">
        <f t="shared" si="4"/>
        <v>2023-03</v>
      </c>
      <c r="E160" s="13" t="s">
        <v>13</v>
      </c>
      <c r="F160" s="13" t="s">
        <v>39</v>
      </c>
      <c r="G160" s="16">
        <v>885.91</v>
      </c>
      <c r="H160" s="16">
        <v>316.29000000000002</v>
      </c>
    </row>
    <row r="161" spans="1:8" x14ac:dyDescent="0.35">
      <c r="A161" s="13" t="s">
        <v>7</v>
      </c>
      <c r="B161" s="13" t="s">
        <v>8</v>
      </c>
      <c r="C161" s="14">
        <v>45004.605555555558</v>
      </c>
      <c r="D161" s="15" t="str">
        <f t="shared" si="4"/>
        <v>2023-03</v>
      </c>
      <c r="E161" s="13" t="s">
        <v>9</v>
      </c>
      <c r="F161" s="13" t="s">
        <v>10</v>
      </c>
      <c r="G161" s="16">
        <v>632.79</v>
      </c>
      <c r="H161" s="16">
        <v>31.47</v>
      </c>
    </row>
    <row r="162" spans="1:8" x14ac:dyDescent="0.35">
      <c r="A162" s="13" t="s">
        <v>29</v>
      </c>
      <c r="B162" s="13" t="s">
        <v>30</v>
      </c>
      <c r="C162" s="14">
        <v>45139</v>
      </c>
      <c r="D162" s="15" t="str">
        <f t="shared" si="4"/>
        <v>2023-08</v>
      </c>
      <c r="E162" s="13" t="s">
        <v>13</v>
      </c>
      <c r="F162" s="13" t="s">
        <v>39</v>
      </c>
      <c r="G162" s="16">
        <v>385.44</v>
      </c>
      <c r="H162" s="16">
        <v>398.19</v>
      </c>
    </row>
    <row r="163" spans="1:8" x14ac:dyDescent="0.35">
      <c r="A163" s="13" t="s">
        <v>19</v>
      </c>
      <c r="B163" s="13" t="s">
        <v>20</v>
      </c>
      <c r="C163" s="14">
        <v>45278.254166666666</v>
      </c>
      <c r="D163" s="15" t="str">
        <f t="shared" si="4"/>
        <v>2023-12</v>
      </c>
      <c r="E163" s="13" t="s">
        <v>21</v>
      </c>
      <c r="F163" s="13" t="s">
        <v>22</v>
      </c>
      <c r="G163" s="16">
        <v>152.16</v>
      </c>
      <c r="H163" s="16">
        <v>10.27</v>
      </c>
    </row>
    <row r="164" spans="1:8" x14ac:dyDescent="0.35">
      <c r="A164" s="13" t="s">
        <v>19</v>
      </c>
      <c r="B164" s="13" t="s">
        <v>20</v>
      </c>
      <c r="C164" s="14">
        <v>45140.498611111114</v>
      </c>
      <c r="D164" s="15" t="str">
        <f t="shared" si="4"/>
        <v>2023-08</v>
      </c>
      <c r="E164" s="13" t="s">
        <v>21</v>
      </c>
      <c r="F164" s="13" t="s">
        <v>22</v>
      </c>
      <c r="G164" s="16">
        <v>584.38</v>
      </c>
      <c r="H164" s="16">
        <v>9.8699999999999992</v>
      </c>
    </row>
    <row r="165" spans="1:8" x14ac:dyDescent="0.35">
      <c r="A165" s="13" t="s">
        <v>29</v>
      </c>
      <c r="B165" s="13" t="s">
        <v>30</v>
      </c>
      <c r="C165" s="14">
        <v>45144.3</v>
      </c>
      <c r="D165" s="15" t="str">
        <f t="shared" si="4"/>
        <v>2023-08</v>
      </c>
      <c r="E165" s="13" t="s">
        <v>13</v>
      </c>
      <c r="F165" s="13" t="s">
        <v>39</v>
      </c>
      <c r="G165" s="16">
        <v>384.87</v>
      </c>
      <c r="H165" s="16">
        <v>614.76</v>
      </c>
    </row>
    <row r="166" spans="1:8" x14ac:dyDescent="0.35">
      <c r="A166" s="13" t="s">
        <v>29</v>
      </c>
      <c r="B166" s="13" t="s">
        <v>30</v>
      </c>
      <c r="C166" s="14">
        <v>45211.388194444444</v>
      </c>
      <c r="D166" s="15" t="str">
        <f t="shared" ref="D166:D181" si="5">TEXT(C166, "yyyy-mm")</f>
        <v>2023-10</v>
      </c>
      <c r="E166" s="13" t="s">
        <v>13</v>
      </c>
      <c r="F166" s="13" t="s">
        <v>39</v>
      </c>
      <c r="G166" s="16">
        <v>914.83</v>
      </c>
      <c r="H166" s="16">
        <v>507.02</v>
      </c>
    </row>
    <row r="167" spans="1:8" x14ac:dyDescent="0.35">
      <c r="A167" s="13" t="s">
        <v>25</v>
      </c>
      <c r="B167" s="13" t="s">
        <v>26</v>
      </c>
      <c r="C167" s="14">
        <v>45164.611111111109</v>
      </c>
      <c r="D167" s="15" t="str">
        <f t="shared" si="5"/>
        <v>2023-08</v>
      </c>
      <c r="E167" s="13" t="s">
        <v>27</v>
      </c>
      <c r="F167" s="13" t="s">
        <v>28</v>
      </c>
      <c r="G167" s="16">
        <v>557.96</v>
      </c>
      <c r="H167" s="16">
        <v>243.46</v>
      </c>
    </row>
    <row r="168" spans="1:8" x14ac:dyDescent="0.35">
      <c r="A168" s="13" t="s">
        <v>25</v>
      </c>
      <c r="B168" s="13" t="s">
        <v>26</v>
      </c>
      <c r="C168" s="14">
        <v>45152.713888888888</v>
      </c>
      <c r="D168" s="15" t="str">
        <f t="shared" si="5"/>
        <v>2023-08</v>
      </c>
      <c r="E168" s="13" t="s">
        <v>27</v>
      </c>
      <c r="F168" s="13" t="s">
        <v>28</v>
      </c>
      <c r="G168" s="16">
        <v>391.63</v>
      </c>
      <c r="H168" s="16">
        <v>147.75</v>
      </c>
    </row>
    <row r="169" spans="1:8" x14ac:dyDescent="0.35">
      <c r="A169" s="13" t="s">
        <v>19</v>
      </c>
      <c r="B169" s="13" t="s">
        <v>20</v>
      </c>
      <c r="C169" s="14">
        <v>44933.743750000001</v>
      </c>
      <c r="D169" s="15" t="str">
        <f t="shared" si="5"/>
        <v>2023-01</v>
      </c>
      <c r="E169" s="13" t="s">
        <v>21</v>
      </c>
      <c r="F169" s="13" t="s">
        <v>22</v>
      </c>
      <c r="G169" s="16">
        <v>116.09</v>
      </c>
      <c r="H169" s="16">
        <v>21.82</v>
      </c>
    </row>
    <row r="170" spans="1:8" x14ac:dyDescent="0.35">
      <c r="A170" s="13" t="s">
        <v>19</v>
      </c>
      <c r="B170" s="13" t="s">
        <v>20</v>
      </c>
      <c r="C170" s="14">
        <v>44945.40902777778</v>
      </c>
      <c r="D170" s="15" t="str">
        <f t="shared" si="5"/>
        <v>2023-01</v>
      </c>
      <c r="E170" s="13" t="s">
        <v>21</v>
      </c>
      <c r="F170" s="13" t="s">
        <v>22</v>
      </c>
      <c r="G170" s="16">
        <v>460.81</v>
      </c>
      <c r="H170" s="16">
        <v>24.35</v>
      </c>
    </row>
    <row r="171" spans="1:8" x14ac:dyDescent="0.35">
      <c r="A171" s="13" t="s">
        <v>29</v>
      </c>
      <c r="B171" s="13" t="s">
        <v>30</v>
      </c>
      <c r="C171" s="14">
        <v>45285.945833333331</v>
      </c>
      <c r="D171" s="15" t="str">
        <f t="shared" si="5"/>
        <v>2023-12</v>
      </c>
      <c r="E171" s="13" t="s">
        <v>13</v>
      </c>
      <c r="F171" s="13" t="s">
        <v>39</v>
      </c>
      <c r="G171" s="16">
        <v>190.66</v>
      </c>
      <c r="H171" s="16">
        <v>234.68</v>
      </c>
    </row>
    <row r="172" spans="1:8" x14ac:dyDescent="0.35">
      <c r="A172" s="13" t="s">
        <v>19</v>
      </c>
      <c r="B172" s="13" t="s">
        <v>20</v>
      </c>
      <c r="C172" s="14">
        <v>45227.640277777777</v>
      </c>
      <c r="D172" s="15" t="str">
        <f t="shared" si="5"/>
        <v>2023-10</v>
      </c>
      <c r="E172" s="13" t="s">
        <v>21</v>
      </c>
      <c r="F172" s="13" t="s">
        <v>22</v>
      </c>
      <c r="G172" s="16">
        <v>132.38</v>
      </c>
      <c r="H172" s="16">
        <v>19.3</v>
      </c>
    </row>
    <row r="173" spans="1:8" x14ac:dyDescent="0.35">
      <c r="A173" s="13" t="s">
        <v>29</v>
      </c>
      <c r="B173" s="13" t="s">
        <v>30</v>
      </c>
      <c r="C173" s="14">
        <v>44988.649305555555</v>
      </c>
      <c r="D173" s="15" t="str">
        <f t="shared" si="5"/>
        <v>2023-03</v>
      </c>
      <c r="E173" s="13" t="s">
        <v>13</v>
      </c>
      <c r="F173" s="13" t="s">
        <v>39</v>
      </c>
      <c r="G173" s="16">
        <v>891.33</v>
      </c>
      <c r="H173" s="16">
        <v>494.17</v>
      </c>
    </row>
    <row r="174" spans="1:8" x14ac:dyDescent="0.35">
      <c r="A174" s="13" t="s">
        <v>29</v>
      </c>
      <c r="B174" s="13" t="s">
        <v>30</v>
      </c>
      <c r="C174" s="14">
        <v>44977.545138888891</v>
      </c>
      <c r="D174" s="15" t="str">
        <f t="shared" si="5"/>
        <v>2023-02</v>
      </c>
      <c r="E174" s="13" t="s">
        <v>13</v>
      </c>
      <c r="F174" s="13" t="s">
        <v>39</v>
      </c>
      <c r="G174" s="16">
        <v>341.54</v>
      </c>
      <c r="H174" s="16">
        <v>611.52</v>
      </c>
    </row>
    <row r="175" spans="1:8" x14ac:dyDescent="0.35">
      <c r="A175" s="13" t="s">
        <v>19</v>
      </c>
      <c r="B175" s="13" t="s">
        <v>20</v>
      </c>
      <c r="C175" s="14">
        <v>45205.92083333333</v>
      </c>
      <c r="D175" s="15" t="str">
        <f t="shared" si="5"/>
        <v>2023-10</v>
      </c>
      <c r="E175" s="13" t="s">
        <v>21</v>
      </c>
      <c r="F175" s="13" t="s">
        <v>22</v>
      </c>
      <c r="G175" s="16">
        <v>568.16</v>
      </c>
      <c r="H175" s="16">
        <v>12.3</v>
      </c>
    </row>
    <row r="176" spans="1:8" x14ac:dyDescent="0.35">
      <c r="A176" s="13" t="s">
        <v>7</v>
      </c>
      <c r="B176" s="13" t="s">
        <v>8</v>
      </c>
      <c r="C176" s="14">
        <v>45012.433333333334</v>
      </c>
      <c r="D176" s="15" t="str">
        <f t="shared" si="5"/>
        <v>2023-03</v>
      </c>
      <c r="E176" s="13" t="s">
        <v>9</v>
      </c>
      <c r="F176" s="13" t="s">
        <v>10</v>
      </c>
      <c r="G176" s="16">
        <v>684.37</v>
      </c>
      <c r="H176" s="16">
        <v>54.22</v>
      </c>
    </row>
    <row r="177" spans="1:8" x14ac:dyDescent="0.35">
      <c r="A177" s="13" t="s">
        <v>7</v>
      </c>
      <c r="B177" s="13" t="s">
        <v>8</v>
      </c>
      <c r="C177" s="14">
        <v>45014.584722222222</v>
      </c>
      <c r="D177" s="15" t="str">
        <f t="shared" si="5"/>
        <v>2023-03</v>
      </c>
      <c r="E177" s="13" t="s">
        <v>9</v>
      </c>
      <c r="F177" s="13" t="s">
        <v>10</v>
      </c>
      <c r="G177" s="16">
        <v>905.91</v>
      </c>
      <c r="H177" s="16">
        <v>66.69</v>
      </c>
    </row>
    <row r="178" spans="1:8" x14ac:dyDescent="0.35">
      <c r="A178" s="13" t="s">
        <v>7</v>
      </c>
      <c r="B178" s="13" t="s">
        <v>8</v>
      </c>
      <c r="C178" s="14">
        <v>44987.708333333336</v>
      </c>
      <c r="D178" s="15" t="str">
        <f t="shared" si="5"/>
        <v>2023-03</v>
      </c>
      <c r="E178" s="13" t="s">
        <v>9</v>
      </c>
      <c r="F178" s="13" t="s">
        <v>10</v>
      </c>
      <c r="G178" s="16">
        <v>400.79</v>
      </c>
      <c r="H178" s="16">
        <v>47.17</v>
      </c>
    </row>
    <row r="179" spans="1:8" x14ac:dyDescent="0.35">
      <c r="A179" s="13" t="s">
        <v>7</v>
      </c>
      <c r="B179" s="13" t="s">
        <v>8</v>
      </c>
      <c r="C179" s="14">
        <v>45280.082638888889</v>
      </c>
      <c r="D179" s="15" t="str">
        <f t="shared" si="5"/>
        <v>2023-12</v>
      </c>
      <c r="E179" s="13" t="s">
        <v>9</v>
      </c>
      <c r="F179" s="13" t="s">
        <v>10</v>
      </c>
      <c r="G179" s="16">
        <v>394.31</v>
      </c>
      <c r="H179" s="16">
        <v>22.83</v>
      </c>
    </row>
    <row r="180" spans="1:8" x14ac:dyDescent="0.35">
      <c r="A180" s="13" t="s">
        <v>7</v>
      </c>
      <c r="B180" s="13" t="s">
        <v>8</v>
      </c>
      <c r="C180" s="14">
        <v>45178.314583333333</v>
      </c>
      <c r="D180" s="15" t="str">
        <f t="shared" si="5"/>
        <v>2023-09</v>
      </c>
      <c r="E180" s="13" t="s">
        <v>9</v>
      </c>
      <c r="F180" s="13" t="s">
        <v>10</v>
      </c>
      <c r="G180" s="16">
        <v>457.49</v>
      </c>
      <c r="H180" s="16">
        <v>57.17</v>
      </c>
    </row>
    <row r="181" spans="1:8" x14ac:dyDescent="0.35">
      <c r="A181" s="13" t="s">
        <v>7</v>
      </c>
      <c r="B181" s="13" t="s">
        <v>8</v>
      </c>
      <c r="C181" s="14">
        <v>45198.574999999997</v>
      </c>
      <c r="D181" s="15" t="str">
        <f t="shared" si="5"/>
        <v>2023-09</v>
      </c>
      <c r="E181" s="13" t="s">
        <v>9</v>
      </c>
      <c r="F181" s="13" t="s">
        <v>10</v>
      </c>
      <c r="G181" s="16">
        <v>301.54000000000002</v>
      </c>
      <c r="H181" s="16">
        <v>25.02</v>
      </c>
    </row>
  </sheetData>
  <autoFilter ref="A1:H181" xr:uid="{78CFDB81-6A0E-4DE7-8FAB-49EF5CE29BC7}"/>
  <mergeCells count="1">
    <mergeCell ref="J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3A430-2BEA-461E-9AE2-F10EFBF3F9FA}">
  <dimension ref="A1:H195"/>
  <sheetViews>
    <sheetView showGridLines="0" workbookViewId="0">
      <selection sqref="A1:F1"/>
    </sheetView>
  </sheetViews>
  <sheetFormatPr defaultRowHeight="14.5" x14ac:dyDescent="0.35"/>
  <cols>
    <col min="1" max="1" width="13.36328125" customWidth="1"/>
    <col min="2" max="2" width="14.81640625" customWidth="1"/>
    <col min="3" max="3" width="16.08984375" style="17" customWidth="1"/>
    <col min="4" max="4" width="19.54296875" style="2" customWidth="1"/>
    <col min="5" max="5" width="23.54296875" customWidth="1"/>
    <col min="6" max="6" width="52" customWidth="1"/>
    <col min="7" max="8" width="12.54296875" style="3" customWidth="1"/>
    <col min="10" max="10" width="6.6328125" customWidth="1"/>
    <col min="12" max="12" width="12.90625" bestFit="1" customWidth="1"/>
    <col min="13" max="13" width="21" bestFit="1" customWidth="1"/>
    <col min="14" max="14" width="20.453125" bestFit="1" customWidth="1"/>
  </cols>
  <sheetData>
    <row r="1" spans="1:8" ht="20.5" customHeight="1" x14ac:dyDescent="0.55000000000000004">
      <c r="A1" s="25" t="s">
        <v>64</v>
      </c>
      <c r="B1" s="25"/>
      <c r="C1" s="25"/>
      <c r="D1" s="25"/>
      <c r="E1" s="25"/>
      <c r="F1" s="25"/>
    </row>
    <row r="3" spans="1:8" ht="51.5" customHeight="1" x14ac:dyDescent="0.35">
      <c r="A3" s="19" t="s">
        <v>46</v>
      </c>
      <c r="B3" s="19" t="s">
        <v>47</v>
      </c>
      <c r="C3" s="20" t="s">
        <v>48</v>
      </c>
      <c r="D3" s="23" t="s">
        <v>61</v>
      </c>
      <c r="E3" s="24" t="s">
        <v>62</v>
      </c>
      <c r="F3" s="24" t="s">
        <v>63</v>
      </c>
    </row>
    <row r="4" spans="1:8" x14ac:dyDescent="0.35">
      <c r="A4" s="21" t="s">
        <v>49</v>
      </c>
      <c r="B4" s="21">
        <v>15</v>
      </c>
      <c r="C4" s="22">
        <v>7500</v>
      </c>
      <c r="D4" s="14" t="str">
        <f>IF(B4&lt;10,"Flag","")</f>
        <v/>
      </c>
      <c r="E4" s="13" t="str">
        <f>IF(AND(B4&lt;10,C4&lt;=3000),"Flag","")</f>
        <v/>
      </c>
      <c r="F4" s="13" t="str">
        <f>IF(AND(C4&gt;=5000,B4&gt;=15),"Category 1",IF(C4&gt;=3000,"Category 2",""))</f>
        <v>Category 1</v>
      </c>
    </row>
    <row r="5" spans="1:8" x14ac:dyDescent="0.35">
      <c r="A5" s="21" t="s">
        <v>50</v>
      </c>
      <c r="B5" s="21">
        <v>4</v>
      </c>
      <c r="C5" s="22">
        <v>2300</v>
      </c>
      <c r="D5" s="14" t="str">
        <f t="shared" ref="D5:D15" si="0">IF(B5&lt;10,"Flag","")</f>
        <v>Flag</v>
      </c>
      <c r="E5" s="13" t="str">
        <f t="shared" ref="E5:E15" si="1">IF(AND(B5&lt;10,C5&lt;=3000),"Flag","")</f>
        <v>Flag</v>
      </c>
      <c r="F5" s="13" t="str">
        <f t="shared" ref="F5:F15" si="2">IF(AND(C5&gt;=5000,B5&gt;=15),"Category 1",IF(C5&gt;=3000,"Category 2",""))</f>
        <v/>
      </c>
    </row>
    <row r="6" spans="1:8" x14ac:dyDescent="0.35">
      <c r="A6" s="21" t="s">
        <v>51</v>
      </c>
      <c r="B6" s="21">
        <v>50</v>
      </c>
      <c r="C6" s="22">
        <v>6700</v>
      </c>
      <c r="D6" s="14" t="str">
        <f t="shared" si="0"/>
        <v/>
      </c>
      <c r="E6" s="13" t="str">
        <f t="shared" si="1"/>
        <v/>
      </c>
      <c r="F6" s="13" t="str">
        <f t="shared" si="2"/>
        <v>Category 1</v>
      </c>
    </row>
    <row r="7" spans="1:8" x14ac:dyDescent="0.35">
      <c r="A7" s="21" t="s">
        <v>52</v>
      </c>
      <c r="B7" s="21">
        <v>8</v>
      </c>
      <c r="C7" s="22">
        <v>4800</v>
      </c>
      <c r="D7" s="14" t="str">
        <f t="shared" si="0"/>
        <v>Flag</v>
      </c>
      <c r="E7" s="13" t="str">
        <f t="shared" si="1"/>
        <v/>
      </c>
      <c r="F7" s="13" t="str">
        <f t="shared" si="2"/>
        <v>Category 2</v>
      </c>
    </row>
    <row r="8" spans="1:8" x14ac:dyDescent="0.35">
      <c r="A8" s="21" t="s">
        <v>53</v>
      </c>
      <c r="B8" s="21">
        <v>20</v>
      </c>
      <c r="C8" s="22">
        <v>3000</v>
      </c>
      <c r="D8" s="14" t="str">
        <f t="shared" si="0"/>
        <v/>
      </c>
      <c r="E8" s="13" t="str">
        <f t="shared" si="1"/>
        <v/>
      </c>
      <c r="F8" s="13" t="str">
        <f t="shared" si="2"/>
        <v>Category 2</v>
      </c>
    </row>
    <row r="9" spans="1:8" x14ac:dyDescent="0.35">
      <c r="A9" s="21" t="s">
        <v>54</v>
      </c>
      <c r="B9" s="21">
        <v>12</v>
      </c>
      <c r="C9" s="22">
        <v>1800</v>
      </c>
      <c r="D9" s="14" t="str">
        <f t="shared" si="0"/>
        <v/>
      </c>
      <c r="E9" s="13" t="str">
        <f t="shared" si="1"/>
        <v/>
      </c>
      <c r="F9" s="13" t="str">
        <f t="shared" si="2"/>
        <v/>
      </c>
    </row>
    <row r="10" spans="1:8" x14ac:dyDescent="0.35">
      <c r="A10" s="21" t="s">
        <v>55</v>
      </c>
      <c r="B10" s="21">
        <v>9</v>
      </c>
      <c r="C10" s="22">
        <v>2700</v>
      </c>
      <c r="D10" s="14" t="str">
        <f t="shared" si="0"/>
        <v>Flag</v>
      </c>
      <c r="E10" s="13" t="str">
        <f t="shared" si="1"/>
        <v>Flag</v>
      </c>
      <c r="F10" s="13" t="str">
        <f t="shared" si="2"/>
        <v/>
      </c>
    </row>
    <row r="11" spans="1:8" x14ac:dyDescent="0.35">
      <c r="A11" s="21" t="s">
        <v>56</v>
      </c>
      <c r="B11" s="21">
        <v>6</v>
      </c>
      <c r="C11" s="22">
        <v>1200</v>
      </c>
      <c r="D11" s="14" t="str">
        <f t="shared" si="0"/>
        <v>Flag</v>
      </c>
      <c r="E11" s="13" t="str">
        <f t="shared" si="1"/>
        <v>Flag</v>
      </c>
      <c r="F11" s="13" t="str">
        <f t="shared" si="2"/>
        <v/>
      </c>
    </row>
    <row r="12" spans="1:8" x14ac:dyDescent="0.35">
      <c r="A12" s="21" t="s">
        <v>57</v>
      </c>
      <c r="B12" s="21">
        <v>18</v>
      </c>
      <c r="C12" s="22">
        <v>3600</v>
      </c>
      <c r="D12" s="14" t="str">
        <f t="shared" si="0"/>
        <v/>
      </c>
      <c r="E12" s="13" t="str">
        <f t="shared" si="1"/>
        <v/>
      </c>
      <c r="F12" s="13" t="str">
        <f t="shared" si="2"/>
        <v>Category 2</v>
      </c>
    </row>
    <row r="13" spans="1:8" x14ac:dyDescent="0.35">
      <c r="A13" s="21" t="s">
        <v>58</v>
      </c>
      <c r="B13" s="21">
        <v>8</v>
      </c>
      <c r="C13" s="22">
        <v>8900</v>
      </c>
      <c r="D13" s="14" t="str">
        <f t="shared" si="0"/>
        <v>Flag</v>
      </c>
      <c r="E13" s="13" t="str">
        <f t="shared" si="1"/>
        <v/>
      </c>
      <c r="F13" s="13" t="str">
        <f t="shared" si="2"/>
        <v>Category 2</v>
      </c>
    </row>
    <row r="14" spans="1:8" x14ac:dyDescent="0.35">
      <c r="A14" s="21" t="s">
        <v>59</v>
      </c>
      <c r="B14" s="21">
        <v>35</v>
      </c>
      <c r="C14" s="22">
        <v>9800</v>
      </c>
      <c r="D14" s="14" t="str">
        <f t="shared" si="0"/>
        <v/>
      </c>
      <c r="E14" s="13" t="str">
        <f t="shared" si="1"/>
        <v/>
      </c>
      <c r="F14" s="13" t="str">
        <f t="shared" si="2"/>
        <v>Category 1</v>
      </c>
    </row>
    <row r="15" spans="1:8" x14ac:dyDescent="0.35">
      <c r="A15" s="21" t="s">
        <v>60</v>
      </c>
      <c r="B15" s="21">
        <v>14</v>
      </c>
      <c r="C15" s="22">
        <v>4200</v>
      </c>
      <c r="D15" s="14" t="str">
        <f t="shared" si="0"/>
        <v/>
      </c>
      <c r="E15" s="13" t="str">
        <f t="shared" si="1"/>
        <v/>
      </c>
      <c r="F15" s="13" t="str">
        <f t="shared" si="2"/>
        <v>Category 2</v>
      </c>
      <c r="G15"/>
      <c r="H15"/>
    </row>
    <row r="16" spans="1:8" x14ac:dyDescent="0.35">
      <c r="D16"/>
      <c r="G16"/>
      <c r="H16"/>
    </row>
    <row r="17" spans="3:8" x14ac:dyDescent="0.35">
      <c r="D17"/>
      <c r="G17"/>
      <c r="H17"/>
    </row>
    <row r="18" spans="3:8" x14ac:dyDescent="0.35">
      <c r="D18"/>
      <c r="G18"/>
      <c r="H18"/>
    </row>
    <row r="19" spans="3:8" x14ac:dyDescent="0.35">
      <c r="D19"/>
      <c r="G19"/>
      <c r="H19"/>
    </row>
    <row r="20" spans="3:8" x14ac:dyDescent="0.35">
      <c r="D20"/>
      <c r="G20"/>
      <c r="H20"/>
    </row>
    <row r="21" spans="3:8" x14ac:dyDescent="0.35">
      <c r="D21"/>
      <c r="G21"/>
      <c r="H21"/>
    </row>
    <row r="22" spans="3:8" x14ac:dyDescent="0.35">
      <c r="D22"/>
      <c r="G22"/>
      <c r="H22"/>
    </row>
    <row r="23" spans="3:8" x14ac:dyDescent="0.35">
      <c r="D23"/>
      <c r="G23"/>
      <c r="H23"/>
    </row>
    <row r="24" spans="3:8" x14ac:dyDescent="0.35">
      <c r="D24"/>
      <c r="G24"/>
      <c r="H24"/>
    </row>
    <row r="25" spans="3:8" x14ac:dyDescent="0.35">
      <c r="D25"/>
      <c r="G25"/>
      <c r="H25"/>
    </row>
    <row r="26" spans="3:8" x14ac:dyDescent="0.35">
      <c r="D26"/>
      <c r="G26"/>
      <c r="H26"/>
    </row>
    <row r="27" spans="3:8" x14ac:dyDescent="0.35">
      <c r="D27"/>
      <c r="G27"/>
      <c r="H27"/>
    </row>
    <row r="28" spans="3:8" x14ac:dyDescent="0.35">
      <c r="D28"/>
      <c r="G28"/>
      <c r="H28"/>
    </row>
    <row r="29" spans="3:8" x14ac:dyDescent="0.35">
      <c r="D29"/>
      <c r="G29"/>
      <c r="H29"/>
    </row>
    <row r="30" spans="3:8" x14ac:dyDescent="0.35">
      <c r="D30"/>
      <c r="G30"/>
      <c r="H30"/>
    </row>
    <row r="31" spans="3:8" s="1" customFormat="1" x14ac:dyDescent="0.35">
      <c r="C31" s="18"/>
    </row>
    <row r="32" spans="3:8" s="1" customFormat="1" x14ac:dyDescent="0.35">
      <c r="C32" s="18"/>
    </row>
    <row r="33" spans="3:8" s="1" customFormat="1" x14ac:dyDescent="0.35">
      <c r="C33" s="18"/>
    </row>
    <row r="34" spans="3:8" s="1" customFormat="1" x14ac:dyDescent="0.35">
      <c r="C34" s="18"/>
    </row>
    <row r="35" spans="3:8" s="1" customFormat="1" x14ac:dyDescent="0.35">
      <c r="C35" s="18"/>
    </row>
    <row r="36" spans="3:8" s="1" customFormat="1" x14ac:dyDescent="0.35">
      <c r="C36" s="18"/>
    </row>
    <row r="37" spans="3:8" s="1" customFormat="1" x14ac:dyDescent="0.35">
      <c r="C37" s="18"/>
    </row>
    <row r="38" spans="3:8" s="1" customFormat="1" x14ac:dyDescent="0.35">
      <c r="C38" s="18"/>
    </row>
    <row r="39" spans="3:8" s="1" customFormat="1" x14ac:dyDescent="0.35">
      <c r="C39" s="18"/>
    </row>
    <row r="40" spans="3:8" s="1" customFormat="1" x14ac:dyDescent="0.35">
      <c r="C40" s="18"/>
    </row>
    <row r="41" spans="3:8" s="1" customFormat="1" x14ac:dyDescent="0.35">
      <c r="C41" s="18"/>
    </row>
    <row r="42" spans="3:8" s="1" customFormat="1" x14ac:dyDescent="0.35">
      <c r="C42" s="18"/>
    </row>
    <row r="43" spans="3:8" s="1" customFormat="1" x14ac:dyDescent="0.35">
      <c r="C43" s="18"/>
    </row>
    <row r="44" spans="3:8" s="1" customFormat="1" x14ac:dyDescent="0.35">
      <c r="C44" s="18"/>
    </row>
    <row r="45" spans="3:8" s="1" customFormat="1" x14ac:dyDescent="0.35">
      <c r="C45" s="18"/>
    </row>
    <row r="46" spans="3:8" s="1" customFormat="1" x14ac:dyDescent="0.35">
      <c r="C46" s="18"/>
    </row>
    <row r="47" spans="3:8" x14ac:dyDescent="0.35">
      <c r="D47"/>
      <c r="G47"/>
      <c r="H47"/>
    </row>
    <row r="48" spans="3:8" x14ac:dyDescent="0.35">
      <c r="D48"/>
      <c r="G48"/>
      <c r="H48"/>
    </row>
    <row r="49" spans="4:8" x14ac:dyDescent="0.35">
      <c r="D49"/>
      <c r="G49"/>
      <c r="H49"/>
    </row>
    <row r="50" spans="4:8" x14ac:dyDescent="0.35">
      <c r="D50"/>
      <c r="G50"/>
      <c r="H50"/>
    </row>
    <row r="51" spans="4:8" x14ac:dyDescent="0.35">
      <c r="D51"/>
      <c r="G51"/>
      <c r="H51"/>
    </row>
    <row r="52" spans="4:8" x14ac:dyDescent="0.35">
      <c r="D52"/>
      <c r="G52"/>
      <c r="H52"/>
    </row>
    <row r="53" spans="4:8" x14ac:dyDescent="0.35">
      <c r="D53"/>
      <c r="G53"/>
      <c r="H53"/>
    </row>
    <row r="54" spans="4:8" x14ac:dyDescent="0.35">
      <c r="D54"/>
      <c r="G54"/>
      <c r="H54"/>
    </row>
    <row r="55" spans="4:8" x14ac:dyDescent="0.35">
      <c r="D55"/>
      <c r="G55"/>
      <c r="H55"/>
    </row>
    <row r="56" spans="4:8" x14ac:dyDescent="0.35">
      <c r="D56"/>
      <c r="G56"/>
      <c r="H56"/>
    </row>
    <row r="57" spans="4:8" x14ac:dyDescent="0.35">
      <c r="D57"/>
      <c r="G57"/>
      <c r="H57"/>
    </row>
    <row r="58" spans="4:8" x14ac:dyDescent="0.35">
      <c r="D58"/>
      <c r="G58"/>
      <c r="H58"/>
    </row>
    <row r="59" spans="4:8" x14ac:dyDescent="0.35">
      <c r="D59"/>
      <c r="G59"/>
      <c r="H59"/>
    </row>
    <row r="60" spans="4:8" x14ac:dyDescent="0.35">
      <c r="D60"/>
      <c r="G60"/>
      <c r="H60"/>
    </row>
    <row r="61" spans="4:8" x14ac:dyDescent="0.35">
      <c r="D61"/>
      <c r="G61"/>
      <c r="H61"/>
    </row>
    <row r="62" spans="4:8" x14ac:dyDescent="0.35">
      <c r="D62"/>
      <c r="G62"/>
      <c r="H62"/>
    </row>
    <row r="63" spans="4:8" x14ac:dyDescent="0.35">
      <c r="D63"/>
      <c r="G63"/>
      <c r="H63"/>
    </row>
    <row r="64" spans="4:8" x14ac:dyDescent="0.35">
      <c r="D64"/>
      <c r="G64"/>
      <c r="H64"/>
    </row>
    <row r="65" spans="4:8" x14ac:dyDescent="0.35">
      <c r="D65"/>
      <c r="G65"/>
      <c r="H65"/>
    </row>
    <row r="66" spans="4:8" x14ac:dyDescent="0.35">
      <c r="D66"/>
      <c r="G66"/>
      <c r="H66"/>
    </row>
    <row r="67" spans="4:8" x14ac:dyDescent="0.35">
      <c r="D67"/>
      <c r="G67"/>
      <c r="H67"/>
    </row>
    <row r="68" spans="4:8" x14ac:dyDescent="0.35">
      <c r="D68"/>
      <c r="G68"/>
      <c r="H68"/>
    </row>
    <row r="69" spans="4:8" x14ac:dyDescent="0.35">
      <c r="D69"/>
      <c r="G69"/>
      <c r="H69"/>
    </row>
    <row r="70" spans="4:8" x14ac:dyDescent="0.35">
      <c r="D70"/>
      <c r="G70"/>
      <c r="H70"/>
    </row>
    <row r="71" spans="4:8" x14ac:dyDescent="0.35">
      <c r="D71"/>
      <c r="G71"/>
      <c r="H71"/>
    </row>
    <row r="72" spans="4:8" x14ac:dyDescent="0.35">
      <c r="D72"/>
      <c r="G72"/>
      <c r="H72"/>
    </row>
    <row r="73" spans="4:8" x14ac:dyDescent="0.35">
      <c r="D73"/>
      <c r="G73"/>
      <c r="H73"/>
    </row>
    <row r="74" spans="4:8" x14ac:dyDescent="0.35">
      <c r="D74"/>
      <c r="G74"/>
      <c r="H74"/>
    </row>
    <row r="75" spans="4:8" x14ac:dyDescent="0.35">
      <c r="D75"/>
      <c r="G75"/>
      <c r="H75"/>
    </row>
    <row r="76" spans="4:8" x14ac:dyDescent="0.35">
      <c r="D76"/>
      <c r="G76"/>
      <c r="H76"/>
    </row>
    <row r="77" spans="4:8" x14ac:dyDescent="0.35">
      <c r="D77"/>
      <c r="G77"/>
      <c r="H77"/>
    </row>
    <row r="78" spans="4:8" x14ac:dyDescent="0.35">
      <c r="D78"/>
      <c r="G78"/>
      <c r="H78"/>
    </row>
    <row r="79" spans="4:8" x14ac:dyDescent="0.35">
      <c r="D79"/>
      <c r="G79"/>
      <c r="H79"/>
    </row>
    <row r="80" spans="4:8" x14ac:dyDescent="0.35">
      <c r="D80"/>
      <c r="G80"/>
      <c r="H80"/>
    </row>
    <row r="81" spans="4:8" x14ac:dyDescent="0.35">
      <c r="D81"/>
      <c r="G81"/>
      <c r="H81"/>
    </row>
    <row r="82" spans="4:8" x14ac:dyDescent="0.35">
      <c r="D82"/>
      <c r="G82"/>
      <c r="H82"/>
    </row>
    <row r="83" spans="4:8" x14ac:dyDescent="0.35">
      <c r="D83"/>
      <c r="G83"/>
      <c r="H83"/>
    </row>
    <row r="84" spans="4:8" x14ac:dyDescent="0.35">
      <c r="D84"/>
      <c r="G84"/>
      <c r="H84"/>
    </row>
    <row r="85" spans="4:8" x14ac:dyDescent="0.35">
      <c r="D85"/>
      <c r="G85"/>
      <c r="H85"/>
    </row>
    <row r="86" spans="4:8" x14ac:dyDescent="0.35">
      <c r="D86"/>
      <c r="G86"/>
      <c r="H86"/>
    </row>
    <row r="87" spans="4:8" x14ac:dyDescent="0.35">
      <c r="D87"/>
      <c r="G87"/>
      <c r="H87"/>
    </row>
    <row r="88" spans="4:8" x14ac:dyDescent="0.35">
      <c r="D88"/>
      <c r="G88"/>
      <c r="H88"/>
    </row>
    <row r="89" spans="4:8" x14ac:dyDescent="0.35">
      <c r="D89"/>
      <c r="G89"/>
      <c r="H89"/>
    </row>
    <row r="90" spans="4:8" x14ac:dyDescent="0.35">
      <c r="D90"/>
      <c r="G90"/>
      <c r="H90"/>
    </row>
    <row r="91" spans="4:8" x14ac:dyDescent="0.35">
      <c r="D91"/>
      <c r="G91"/>
      <c r="H91"/>
    </row>
    <row r="92" spans="4:8" x14ac:dyDescent="0.35">
      <c r="D92"/>
      <c r="G92"/>
      <c r="H92"/>
    </row>
    <row r="93" spans="4:8" x14ac:dyDescent="0.35">
      <c r="D93"/>
      <c r="G93"/>
      <c r="H93"/>
    </row>
    <row r="94" spans="4:8" x14ac:dyDescent="0.35">
      <c r="D94"/>
      <c r="G94"/>
      <c r="H94"/>
    </row>
    <row r="95" spans="4:8" x14ac:dyDescent="0.35">
      <c r="D95"/>
      <c r="G95"/>
      <c r="H95"/>
    </row>
    <row r="96" spans="4:8" x14ac:dyDescent="0.35">
      <c r="D96"/>
      <c r="G96"/>
      <c r="H96"/>
    </row>
    <row r="97" spans="4:8" x14ac:dyDescent="0.35">
      <c r="D97"/>
      <c r="G97"/>
      <c r="H97"/>
    </row>
    <row r="98" spans="4:8" x14ac:dyDescent="0.35">
      <c r="D98"/>
      <c r="G98"/>
      <c r="H98"/>
    </row>
    <row r="99" spans="4:8" x14ac:dyDescent="0.35">
      <c r="D99"/>
      <c r="G99"/>
      <c r="H99"/>
    </row>
    <row r="100" spans="4:8" x14ac:dyDescent="0.35">
      <c r="D100"/>
      <c r="G100"/>
      <c r="H100"/>
    </row>
    <row r="101" spans="4:8" x14ac:dyDescent="0.35">
      <c r="D101"/>
      <c r="G101"/>
      <c r="H101"/>
    </row>
    <row r="102" spans="4:8" x14ac:dyDescent="0.35">
      <c r="D102"/>
      <c r="G102"/>
      <c r="H102"/>
    </row>
    <row r="103" spans="4:8" x14ac:dyDescent="0.35">
      <c r="D103"/>
      <c r="G103"/>
      <c r="H103"/>
    </row>
    <row r="104" spans="4:8" x14ac:dyDescent="0.35">
      <c r="D104"/>
      <c r="G104"/>
      <c r="H104"/>
    </row>
    <row r="105" spans="4:8" x14ac:dyDescent="0.35">
      <c r="D105"/>
      <c r="G105"/>
      <c r="H105"/>
    </row>
    <row r="106" spans="4:8" x14ac:dyDescent="0.35">
      <c r="D106"/>
      <c r="G106"/>
      <c r="H106"/>
    </row>
    <row r="107" spans="4:8" x14ac:dyDescent="0.35">
      <c r="D107"/>
      <c r="G107"/>
      <c r="H107"/>
    </row>
    <row r="108" spans="4:8" x14ac:dyDescent="0.35">
      <c r="D108"/>
      <c r="G108"/>
      <c r="H108"/>
    </row>
    <row r="109" spans="4:8" x14ac:dyDescent="0.35">
      <c r="D109"/>
      <c r="G109"/>
      <c r="H109"/>
    </row>
    <row r="110" spans="4:8" x14ac:dyDescent="0.35">
      <c r="D110"/>
      <c r="G110"/>
      <c r="H110"/>
    </row>
    <row r="111" spans="4:8" x14ac:dyDescent="0.35">
      <c r="D111"/>
      <c r="G111"/>
      <c r="H111"/>
    </row>
    <row r="112" spans="4:8" x14ac:dyDescent="0.35">
      <c r="D112"/>
      <c r="G112"/>
      <c r="H112"/>
    </row>
    <row r="113" spans="4:8" x14ac:dyDescent="0.35">
      <c r="D113"/>
      <c r="G113"/>
      <c r="H113"/>
    </row>
    <row r="114" spans="4:8" x14ac:dyDescent="0.35">
      <c r="D114"/>
      <c r="G114"/>
      <c r="H114"/>
    </row>
    <row r="115" spans="4:8" x14ac:dyDescent="0.35">
      <c r="D115"/>
      <c r="G115"/>
      <c r="H115"/>
    </row>
    <row r="116" spans="4:8" x14ac:dyDescent="0.35">
      <c r="D116"/>
      <c r="G116"/>
      <c r="H116"/>
    </row>
    <row r="117" spans="4:8" x14ac:dyDescent="0.35">
      <c r="D117"/>
      <c r="G117"/>
      <c r="H117"/>
    </row>
    <row r="118" spans="4:8" x14ac:dyDescent="0.35">
      <c r="D118"/>
      <c r="G118"/>
      <c r="H118"/>
    </row>
    <row r="119" spans="4:8" x14ac:dyDescent="0.35">
      <c r="D119"/>
      <c r="G119"/>
      <c r="H119"/>
    </row>
    <row r="120" spans="4:8" x14ac:dyDescent="0.35">
      <c r="D120"/>
      <c r="G120"/>
      <c r="H120"/>
    </row>
    <row r="121" spans="4:8" x14ac:dyDescent="0.35">
      <c r="D121"/>
      <c r="G121"/>
      <c r="H121"/>
    </row>
    <row r="122" spans="4:8" x14ac:dyDescent="0.35">
      <c r="D122"/>
      <c r="G122"/>
      <c r="H122"/>
    </row>
    <row r="123" spans="4:8" x14ac:dyDescent="0.35">
      <c r="D123"/>
      <c r="G123"/>
      <c r="H123"/>
    </row>
    <row r="124" spans="4:8" x14ac:dyDescent="0.35">
      <c r="D124"/>
      <c r="G124"/>
      <c r="H124"/>
    </row>
    <row r="125" spans="4:8" x14ac:dyDescent="0.35">
      <c r="D125"/>
      <c r="G125"/>
      <c r="H125"/>
    </row>
    <row r="126" spans="4:8" x14ac:dyDescent="0.35">
      <c r="D126"/>
      <c r="G126"/>
      <c r="H126"/>
    </row>
    <row r="127" spans="4:8" x14ac:dyDescent="0.35">
      <c r="D127"/>
      <c r="G127"/>
      <c r="H127"/>
    </row>
    <row r="128" spans="4:8" x14ac:dyDescent="0.35">
      <c r="D128"/>
      <c r="G128"/>
      <c r="H128"/>
    </row>
    <row r="129" spans="4:8" x14ac:dyDescent="0.35">
      <c r="D129"/>
      <c r="G129"/>
      <c r="H129"/>
    </row>
    <row r="130" spans="4:8" x14ac:dyDescent="0.35">
      <c r="D130"/>
      <c r="G130"/>
      <c r="H130"/>
    </row>
    <row r="131" spans="4:8" x14ac:dyDescent="0.35">
      <c r="D131"/>
      <c r="G131"/>
      <c r="H131"/>
    </row>
    <row r="132" spans="4:8" x14ac:dyDescent="0.35">
      <c r="D132"/>
      <c r="G132"/>
      <c r="H132"/>
    </row>
    <row r="133" spans="4:8" x14ac:dyDescent="0.35">
      <c r="D133"/>
      <c r="G133"/>
      <c r="H133"/>
    </row>
    <row r="134" spans="4:8" x14ac:dyDescent="0.35">
      <c r="D134"/>
      <c r="G134"/>
      <c r="H134"/>
    </row>
    <row r="135" spans="4:8" x14ac:dyDescent="0.35">
      <c r="D135"/>
      <c r="G135"/>
      <c r="H135"/>
    </row>
    <row r="136" spans="4:8" x14ac:dyDescent="0.35">
      <c r="D136"/>
      <c r="G136"/>
      <c r="H136"/>
    </row>
    <row r="137" spans="4:8" x14ac:dyDescent="0.35">
      <c r="D137"/>
      <c r="G137"/>
      <c r="H137"/>
    </row>
    <row r="138" spans="4:8" x14ac:dyDescent="0.35">
      <c r="D138"/>
      <c r="G138"/>
      <c r="H138"/>
    </row>
    <row r="139" spans="4:8" x14ac:dyDescent="0.35">
      <c r="D139"/>
      <c r="G139"/>
      <c r="H139"/>
    </row>
    <row r="140" spans="4:8" x14ac:dyDescent="0.35">
      <c r="D140"/>
      <c r="G140"/>
      <c r="H140"/>
    </row>
    <row r="141" spans="4:8" x14ac:dyDescent="0.35">
      <c r="D141"/>
      <c r="G141"/>
      <c r="H141"/>
    </row>
    <row r="142" spans="4:8" x14ac:dyDescent="0.35">
      <c r="D142"/>
      <c r="G142"/>
      <c r="H142"/>
    </row>
    <row r="143" spans="4:8" x14ac:dyDescent="0.35">
      <c r="D143"/>
      <c r="G143"/>
      <c r="H143"/>
    </row>
    <row r="144" spans="4:8" x14ac:dyDescent="0.35">
      <c r="D144"/>
      <c r="G144"/>
      <c r="H144"/>
    </row>
    <row r="145" spans="4:8" x14ac:dyDescent="0.35">
      <c r="D145"/>
      <c r="G145"/>
      <c r="H145"/>
    </row>
    <row r="146" spans="4:8" x14ac:dyDescent="0.35">
      <c r="D146"/>
      <c r="G146"/>
      <c r="H146"/>
    </row>
    <row r="147" spans="4:8" x14ac:dyDescent="0.35">
      <c r="D147"/>
      <c r="G147"/>
      <c r="H147"/>
    </row>
    <row r="148" spans="4:8" x14ac:dyDescent="0.35">
      <c r="D148"/>
      <c r="G148"/>
      <c r="H148"/>
    </row>
    <row r="149" spans="4:8" x14ac:dyDescent="0.35">
      <c r="D149"/>
      <c r="G149"/>
      <c r="H149"/>
    </row>
    <row r="150" spans="4:8" x14ac:dyDescent="0.35">
      <c r="D150"/>
      <c r="G150"/>
      <c r="H150"/>
    </row>
    <row r="151" spans="4:8" x14ac:dyDescent="0.35">
      <c r="D151"/>
      <c r="G151"/>
      <c r="H151"/>
    </row>
    <row r="152" spans="4:8" x14ac:dyDescent="0.35">
      <c r="D152"/>
      <c r="G152"/>
      <c r="H152"/>
    </row>
    <row r="153" spans="4:8" x14ac:dyDescent="0.35">
      <c r="D153"/>
      <c r="G153"/>
      <c r="H153"/>
    </row>
    <row r="154" spans="4:8" x14ac:dyDescent="0.35">
      <c r="D154"/>
      <c r="G154"/>
      <c r="H154"/>
    </row>
    <row r="155" spans="4:8" x14ac:dyDescent="0.35">
      <c r="D155"/>
      <c r="G155"/>
      <c r="H155"/>
    </row>
    <row r="156" spans="4:8" x14ac:dyDescent="0.35">
      <c r="D156"/>
      <c r="G156"/>
      <c r="H156"/>
    </row>
    <row r="157" spans="4:8" x14ac:dyDescent="0.35">
      <c r="D157"/>
      <c r="G157"/>
      <c r="H157"/>
    </row>
    <row r="158" spans="4:8" x14ac:dyDescent="0.35">
      <c r="D158"/>
      <c r="G158"/>
      <c r="H158"/>
    </row>
    <row r="159" spans="4:8" x14ac:dyDescent="0.35">
      <c r="D159"/>
      <c r="G159"/>
      <c r="H159"/>
    </row>
    <row r="160" spans="4:8" x14ac:dyDescent="0.35">
      <c r="D160"/>
      <c r="G160"/>
      <c r="H160"/>
    </row>
    <row r="161" spans="4:8" x14ac:dyDescent="0.35">
      <c r="D161"/>
      <c r="G161"/>
      <c r="H161"/>
    </row>
    <row r="162" spans="4:8" x14ac:dyDescent="0.35">
      <c r="D162"/>
      <c r="G162"/>
      <c r="H162"/>
    </row>
    <row r="163" spans="4:8" x14ac:dyDescent="0.35">
      <c r="D163"/>
      <c r="G163"/>
      <c r="H163"/>
    </row>
    <row r="164" spans="4:8" x14ac:dyDescent="0.35">
      <c r="D164"/>
      <c r="G164"/>
      <c r="H164"/>
    </row>
    <row r="165" spans="4:8" x14ac:dyDescent="0.35">
      <c r="D165"/>
      <c r="G165"/>
      <c r="H165"/>
    </row>
    <row r="166" spans="4:8" x14ac:dyDescent="0.35">
      <c r="D166"/>
      <c r="G166"/>
      <c r="H166"/>
    </row>
    <row r="167" spans="4:8" x14ac:dyDescent="0.35">
      <c r="D167"/>
      <c r="G167"/>
      <c r="H167"/>
    </row>
    <row r="168" spans="4:8" x14ac:dyDescent="0.35">
      <c r="D168"/>
      <c r="G168"/>
      <c r="H168"/>
    </row>
    <row r="169" spans="4:8" x14ac:dyDescent="0.35">
      <c r="D169"/>
      <c r="G169"/>
      <c r="H169"/>
    </row>
    <row r="170" spans="4:8" x14ac:dyDescent="0.35">
      <c r="D170"/>
      <c r="G170"/>
      <c r="H170"/>
    </row>
    <row r="171" spans="4:8" x14ac:dyDescent="0.35">
      <c r="D171"/>
      <c r="G171"/>
      <c r="H171"/>
    </row>
    <row r="172" spans="4:8" x14ac:dyDescent="0.35">
      <c r="D172"/>
      <c r="G172"/>
      <c r="H172"/>
    </row>
    <row r="173" spans="4:8" x14ac:dyDescent="0.35">
      <c r="D173"/>
      <c r="G173"/>
      <c r="H173"/>
    </row>
    <row r="174" spans="4:8" x14ac:dyDescent="0.35">
      <c r="D174"/>
      <c r="G174"/>
      <c r="H174"/>
    </row>
    <row r="175" spans="4:8" x14ac:dyDescent="0.35">
      <c r="D175"/>
      <c r="G175"/>
      <c r="H175"/>
    </row>
    <row r="176" spans="4:8" x14ac:dyDescent="0.35">
      <c r="D176"/>
      <c r="G176"/>
      <c r="H176"/>
    </row>
    <row r="177" spans="4:8" x14ac:dyDescent="0.35">
      <c r="D177"/>
      <c r="G177"/>
      <c r="H177"/>
    </row>
    <row r="178" spans="4:8" x14ac:dyDescent="0.35">
      <c r="D178"/>
      <c r="G178"/>
      <c r="H178"/>
    </row>
    <row r="179" spans="4:8" x14ac:dyDescent="0.35">
      <c r="D179"/>
      <c r="G179"/>
      <c r="H179"/>
    </row>
    <row r="180" spans="4:8" x14ac:dyDescent="0.35">
      <c r="D180"/>
      <c r="G180"/>
      <c r="H180"/>
    </row>
    <row r="181" spans="4:8" x14ac:dyDescent="0.35">
      <c r="D181"/>
      <c r="G181"/>
      <c r="H181"/>
    </row>
    <row r="182" spans="4:8" x14ac:dyDescent="0.35">
      <c r="D182"/>
      <c r="G182"/>
      <c r="H182"/>
    </row>
    <row r="183" spans="4:8" x14ac:dyDescent="0.35">
      <c r="D183"/>
      <c r="G183"/>
      <c r="H183"/>
    </row>
    <row r="184" spans="4:8" x14ac:dyDescent="0.35">
      <c r="D184"/>
      <c r="G184"/>
      <c r="H184"/>
    </row>
    <row r="185" spans="4:8" x14ac:dyDescent="0.35">
      <c r="D185"/>
      <c r="G185"/>
      <c r="H185"/>
    </row>
    <row r="186" spans="4:8" x14ac:dyDescent="0.35">
      <c r="D186"/>
      <c r="G186"/>
      <c r="H186"/>
    </row>
    <row r="187" spans="4:8" x14ac:dyDescent="0.35">
      <c r="D187"/>
      <c r="G187"/>
      <c r="H187"/>
    </row>
    <row r="188" spans="4:8" x14ac:dyDescent="0.35">
      <c r="D188"/>
      <c r="G188"/>
      <c r="H188"/>
    </row>
    <row r="189" spans="4:8" x14ac:dyDescent="0.35">
      <c r="D189"/>
      <c r="G189"/>
      <c r="H189"/>
    </row>
    <row r="190" spans="4:8" x14ac:dyDescent="0.35">
      <c r="D190"/>
      <c r="G190"/>
      <c r="H190"/>
    </row>
    <row r="191" spans="4:8" x14ac:dyDescent="0.35">
      <c r="D191"/>
      <c r="G191"/>
      <c r="H191"/>
    </row>
    <row r="192" spans="4:8" x14ac:dyDescent="0.35">
      <c r="D192"/>
      <c r="G192"/>
      <c r="H192"/>
    </row>
    <row r="193" spans="4:8" x14ac:dyDescent="0.35">
      <c r="D193"/>
      <c r="G193"/>
      <c r="H193"/>
    </row>
    <row r="194" spans="4:8" x14ac:dyDescent="0.35">
      <c r="D194"/>
      <c r="G194"/>
      <c r="H194"/>
    </row>
    <row r="195" spans="4:8" x14ac:dyDescent="0.35">
      <c r="D195"/>
      <c r="G195"/>
      <c r="H195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6CE-B0D1-47BC-A4F3-1F60521E925C}">
  <dimension ref="A1:E15"/>
  <sheetViews>
    <sheetView workbookViewId="0">
      <selection activeCell="A3" sqref="A3"/>
    </sheetView>
  </sheetViews>
  <sheetFormatPr defaultRowHeight="14.5" x14ac:dyDescent="0.35"/>
  <cols>
    <col min="1" max="1" width="15" customWidth="1"/>
    <col min="2" max="2" width="11.36328125" customWidth="1"/>
    <col min="3" max="3" width="12" customWidth="1"/>
    <col min="4" max="4" width="12.6328125" customWidth="1"/>
    <col min="5" max="5" width="12" customWidth="1"/>
  </cols>
  <sheetData>
    <row r="1" spans="1:5" ht="18.5" x14ac:dyDescent="0.45">
      <c r="A1" s="34" t="s">
        <v>68</v>
      </c>
      <c r="B1" s="34"/>
      <c r="C1" s="34"/>
      <c r="D1" s="34"/>
      <c r="E1" s="34"/>
    </row>
    <row r="3" spans="1:5" x14ac:dyDescent="0.35">
      <c r="A3" s="27" t="s">
        <v>46</v>
      </c>
      <c r="B3" s="28" t="s">
        <v>2</v>
      </c>
      <c r="C3" s="28" t="s">
        <v>3</v>
      </c>
      <c r="D3" s="28" t="s">
        <v>65</v>
      </c>
      <c r="E3" s="29" t="s">
        <v>66</v>
      </c>
    </row>
    <row r="4" spans="1:5" x14ac:dyDescent="0.35">
      <c r="A4" s="13" t="s">
        <v>49</v>
      </c>
      <c r="B4" s="30">
        <v>7500</v>
      </c>
      <c r="C4" s="30">
        <v>5250</v>
      </c>
      <c r="D4" s="31">
        <f>B4-C4</f>
        <v>2250</v>
      </c>
      <c r="E4" s="32">
        <f>IFERROR(D4/B4,"")</f>
        <v>0.3</v>
      </c>
    </row>
    <row r="5" spans="1:5" x14ac:dyDescent="0.35">
      <c r="A5" s="13" t="s">
        <v>50</v>
      </c>
      <c r="B5" s="35"/>
      <c r="C5" s="30">
        <v>3750</v>
      </c>
      <c r="D5" s="31">
        <f t="shared" ref="D5:D15" si="0">B5-C5</f>
        <v>-3750</v>
      </c>
      <c r="E5" s="32" t="str">
        <f t="shared" ref="E5:E15" si="1">IFERROR(D5/B5,"")</f>
        <v/>
      </c>
    </row>
    <row r="6" spans="1:5" x14ac:dyDescent="0.35">
      <c r="A6" s="13" t="s">
        <v>51</v>
      </c>
      <c r="B6" s="30">
        <v>2500</v>
      </c>
      <c r="C6" s="30">
        <v>2000</v>
      </c>
      <c r="D6" s="33" t="s">
        <v>67</v>
      </c>
      <c r="E6" s="32" t="str">
        <f t="shared" si="1"/>
        <v/>
      </c>
    </row>
    <row r="7" spans="1:5" x14ac:dyDescent="0.35">
      <c r="A7" s="13" t="s">
        <v>52</v>
      </c>
      <c r="B7" s="30">
        <v>4800</v>
      </c>
      <c r="C7" s="30">
        <v>3120</v>
      </c>
      <c r="D7" s="31">
        <f t="shared" si="0"/>
        <v>1680</v>
      </c>
      <c r="E7" s="32">
        <f t="shared" si="1"/>
        <v>0.35</v>
      </c>
    </row>
    <row r="8" spans="1:5" x14ac:dyDescent="0.35">
      <c r="A8" s="13" t="s">
        <v>53</v>
      </c>
      <c r="B8" s="30">
        <v>3000</v>
      </c>
      <c r="C8" s="30">
        <v>2340</v>
      </c>
      <c r="D8" s="31">
        <f t="shared" si="0"/>
        <v>660</v>
      </c>
      <c r="E8" s="32">
        <f t="shared" si="1"/>
        <v>0.22</v>
      </c>
    </row>
    <row r="9" spans="1:5" x14ac:dyDescent="0.35">
      <c r="A9" s="13" t="s">
        <v>54</v>
      </c>
      <c r="B9" s="35"/>
      <c r="C9" s="30">
        <v>1476</v>
      </c>
      <c r="D9" s="31">
        <f t="shared" si="0"/>
        <v>-1476</v>
      </c>
      <c r="E9" s="32" t="str">
        <f t="shared" si="1"/>
        <v/>
      </c>
    </row>
    <row r="10" spans="1:5" x14ac:dyDescent="0.35">
      <c r="A10" s="13" t="s">
        <v>55</v>
      </c>
      <c r="B10" s="30">
        <v>2700</v>
      </c>
      <c r="C10" s="30">
        <v>1944</v>
      </c>
      <c r="D10" s="31">
        <f t="shared" si="0"/>
        <v>756</v>
      </c>
      <c r="E10" s="32">
        <f t="shared" si="1"/>
        <v>0.28000000000000003</v>
      </c>
    </row>
    <row r="11" spans="1:5" x14ac:dyDescent="0.35">
      <c r="A11" s="13" t="s">
        <v>56</v>
      </c>
      <c r="B11" s="35"/>
      <c r="C11" s="30">
        <v>3600</v>
      </c>
      <c r="D11" s="31">
        <f t="shared" si="0"/>
        <v>-3600</v>
      </c>
      <c r="E11" s="32" t="str">
        <f t="shared" si="1"/>
        <v/>
      </c>
    </row>
    <row r="12" spans="1:5" x14ac:dyDescent="0.35">
      <c r="A12" s="13" t="s">
        <v>57</v>
      </c>
      <c r="B12" s="30">
        <v>3600</v>
      </c>
      <c r="C12" s="30">
        <v>2736</v>
      </c>
      <c r="D12" s="31">
        <f t="shared" si="0"/>
        <v>864</v>
      </c>
      <c r="E12" s="32">
        <f t="shared" si="1"/>
        <v>0.24</v>
      </c>
    </row>
    <row r="13" spans="1:5" x14ac:dyDescent="0.35">
      <c r="A13" s="13" t="s">
        <v>58</v>
      </c>
      <c r="B13" s="30">
        <v>1320</v>
      </c>
      <c r="C13" s="30">
        <v>1122</v>
      </c>
      <c r="D13" s="31">
        <f t="shared" si="0"/>
        <v>198</v>
      </c>
      <c r="E13" s="32">
        <f t="shared" si="1"/>
        <v>0.15</v>
      </c>
    </row>
    <row r="14" spans="1:5" x14ac:dyDescent="0.35">
      <c r="A14" s="13" t="s">
        <v>59</v>
      </c>
      <c r="B14" s="30">
        <v>1050</v>
      </c>
      <c r="C14" s="13">
        <v>924</v>
      </c>
      <c r="D14" s="31">
        <f t="shared" si="0"/>
        <v>126</v>
      </c>
      <c r="E14" s="32">
        <f t="shared" si="1"/>
        <v>0.12</v>
      </c>
    </row>
    <row r="15" spans="1:5" x14ac:dyDescent="0.35">
      <c r="A15" s="13" t="s">
        <v>60</v>
      </c>
      <c r="B15" s="30">
        <v>4200</v>
      </c>
      <c r="C15" s="30">
        <v>2814</v>
      </c>
      <c r="D15" s="31">
        <f t="shared" si="0"/>
        <v>1386</v>
      </c>
      <c r="E15" s="32">
        <f t="shared" si="1"/>
        <v>0.33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D6820-F862-4AC5-8636-973EBB342956}">
  <dimension ref="A1:K39"/>
  <sheetViews>
    <sheetView showGridLines="0" workbookViewId="0">
      <selection activeCell="B1" sqref="B1:G1"/>
    </sheetView>
  </sheetViews>
  <sheetFormatPr defaultRowHeight="14.5" x14ac:dyDescent="0.35"/>
  <cols>
    <col min="1" max="1" width="17.08984375" style="1" customWidth="1"/>
    <col min="2" max="2" width="16.7265625" style="1" customWidth="1"/>
    <col min="3" max="3" width="12.36328125" style="1" customWidth="1"/>
    <col min="4" max="4" width="16" style="18" customWidth="1"/>
    <col min="5" max="5" width="14.90625" customWidth="1"/>
    <col min="6" max="6" width="14.08984375" customWidth="1"/>
    <col min="7" max="7" width="17" customWidth="1"/>
    <col min="8" max="8" width="16.453125" customWidth="1"/>
    <col min="9" max="9" width="12.1796875" customWidth="1"/>
    <col min="10" max="10" width="13" customWidth="1"/>
    <col min="11" max="11" width="13.54296875" customWidth="1"/>
  </cols>
  <sheetData>
    <row r="1" spans="1:8" ht="23.5" x14ac:dyDescent="0.55000000000000004">
      <c r="B1" s="45" t="s">
        <v>119</v>
      </c>
      <c r="C1" s="45"/>
      <c r="D1" s="45"/>
      <c r="E1" s="45"/>
      <c r="F1" s="45"/>
      <c r="G1" s="45"/>
    </row>
    <row r="3" spans="1:8" x14ac:dyDescent="0.35">
      <c r="A3" s="41" t="s">
        <v>70</v>
      </c>
      <c r="B3" s="41" t="s">
        <v>69</v>
      </c>
      <c r="C3" s="41" t="s">
        <v>45</v>
      </c>
      <c r="D3" s="42" t="s">
        <v>48</v>
      </c>
      <c r="F3" s="47" t="s">
        <v>120</v>
      </c>
      <c r="G3" s="46" t="s">
        <v>96</v>
      </c>
      <c r="H3" s="46"/>
    </row>
    <row r="4" spans="1:8" x14ac:dyDescent="0.35">
      <c r="A4" s="13" t="s">
        <v>71</v>
      </c>
      <c r="B4" s="13" t="s">
        <v>7</v>
      </c>
      <c r="C4" s="13">
        <v>10</v>
      </c>
      <c r="D4" s="36">
        <v>2500</v>
      </c>
      <c r="G4" s="46"/>
      <c r="H4" s="46"/>
    </row>
    <row r="5" spans="1:8" ht="15.5" x14ac:dyDescent="0.35">
      <c r="A5" s="13" t="s">
        <v>73</v>
      </c>
      <c r="B5" s="13" t="s">
        <v>72</v>
      </c>
      <c r="C5" s="13">
        <v>8</v>
      </c>
      <c r="D5" s="36">
        <v>1600</v>
      </c>
      <c r="G5" s="37" t="s">
        <v>97</v>
      </c>
      <c r="H5" s="38" t="s">
        <v>75</v>
      </c>
    </row>
    <row r="6" spans="1:8" ht="15.5" x14ac:dyDescent="0.35">
      <c r="A6" s="13" t="s">
        <v>75</v>
      </c>
      <c r="B6" s="13" t="s">
        <v>74</v>
      </c>
      <c r="C6" s="13">
        <v>15</v>
      </c>
      <c r="D6" s="36">
        <v>3750</v>
      </c>
      <c r="G6" s="37" t="s">
        <v>123</v>
      </c>
      <c r="H6" s="39">
        <f>VLOOKUP(H5,A4:D26,4,FALSE)</f>
        <v>3750</v>
      </c>
    </row>
    <row r="7" spans="1:8" ht="15.5" x14ac:dyDescent="0.35">
      <c r="A7" s="13" t="s">
        <v>98</v>
      </c>
      <c r="B7" s="13" t="s">
        <v>76</v>
      </c>
      <c r="C7" s="13">
        <v>12</v>
      </c>
      <c r="D7" s="36">
        <v>3600</v>
      </c>
      <c r="G7" s="37" t="s">
        <v>118</v>
      </c>
      <c r="H7" s="38" t="str">
        <f>VLOOKUP(H5,A4:D26,2,FALSE)</f>
        <v>Puma</v>
      </c>
    </row>
    <row r="8" spans="1:8" x14ac:dyDescent="0.35">
      <c r="A8" s="13" t="s">
        <v>99</v>
      </c>
      <c r="B8" s="13" t="s">
        <v>77</v>
      </c>
      <c r="C8" s="13">
        <v>5</v>
      </c>
      <c r="D8" s="36">
        <v>1250</v>
      </c>
    </row>
    <row r="9" spans="1:8" x14ac:dyDescent="0.35">
      <c r="A9" s="13" t="s">
        <v>100</v>
      </c>
      <c r="B9" s="13" t="s">
        <v>78</v>
      </c>
      <c r="C9" s="13">
        <v>20</v>
      </c>
      <c r="D9" s="36">
        <v>5000</v>
      </c>
    </row>
    <row r="10" spans="1:8" x14ac:dyDescent="0.35">
      <c r="A10" s="13" t="s">
        <v>101</v>
      </c>
      <c r="B10" s="13" t="s">
        <v>79</v>
      </c>
      <c r="C10" s="13">
        <v>6</v>
      </c>
      <c r="D10" s="36">
        <v>1800</v>
      </c>
    </row>
    <row r="11" spans="1:8" x14ac:dyDescent="0.35">
      <c r="A11" s="13" t="s">
        <v>102</v>
      </c>
      <c r="B11" s="13" t="s">
        <v>80</v>
      </c>
      <c r="C11" s="13">
        <v>25</v>
      </c>
      <c r="D11" s="36">
        <v>6250</v>
      </c>
    </row>
    <row r="12" spans="1:8" x14ac:dyDescent="0.35">
      <c r="A12" s="13" t="s">
        <v>103</v>
      </c>
      <c r="B12" s="13" t="s">
        <v>81</v>
      </c>
      <c r="C12" s="13">
        <v>18</v>
      </c>
      <c r="D12" s="36">
        <v>4500</v>
      </c>
    </row>
    <row r="13" spans="1:8" x14ac:dyDescent="0.35">
      <c r="A13" s="13" t="s">
        <v>104</v>
      </c>
      <c r="B13" s="13" t="s">
        <v>82</v>
      </c>
      <c r="C13" s="13">
        <v>9</v>
      </c>
      <c r="D13" s="36">
        <v>2250</v>
      </c>
    </row>
    <row r="14" spans="1:8" x14ac:dyDescent="0.35">
      <c r="A14" s="13" t="s">
        <v>105</v>
      </c>
      <c r="B14" s="13" t="s">
        <v>83</v>
      </c>
      <c r="C14" s="13">
        <v>7</v>
      </c>
      <c r="D14" s="36">
        <v>1750</v>
      </c>
    </row>
    <row r="15" spans="1:8" x14ac:dyDescent="0.35">
      <c r="A15" s="13" t="s">
        <v>106</v>
      </c>
      <c r="B15" s="13" t="s">
        <v>84</v>
      </c>
      <c r="C15" s="13">
        <v>16</v>
      </c>
      <c r="D15" s="36">
        <v>4000</v>
      </c>
    </row>
    <row r="16" spans="1:8" x14ac:dyDescent="0.35">
      <c r="A16" s="13" t="s">
        <v>107</v>
      </c>
      <c r="B16" s="13" t="s">
        <v>85</v>
      </c>
      <c r="C16" s="13">
        <v>11</v>
      </c>
      <c r="D16" s="36">
        <v>2750</v>
      </c>
    </row>
    <row r="17" spans="1:11" x14ac:dyDescent="0.35">
      <c r="A17" s="13" t="s">
        <v>108</v>
      </c>
      <c r="B17" s="13" t="s">
        <v>86</v>
      </c>
      <c r="C17" s="13">
        <v>14</v>
      </c>
      <c r="D17" s="36">
        <v>3500</v>
      </c>
    </row>
    <row r="18" spans="1:11" x14ac:dyDescent="0.35">
      <c r="A18" s="13" t="s">
        <v>109</v>
      </c>
      <c r="B18" s="13" t="s">
        <v>87</v>
      </c>
      <c r="C18" s="13">
        <v>13</v>
      </c>
      <c r="D18" s="36">
        <v>3250</v>
      </c>
    </row>
    <row r="19" spans="1:11" x14ac:dyDescent="0.35">
      <c r="A19" s="13" t="s">
        <v>110</v>
      </c>
      <c r="B19" s="13" t="s">
        <v>88</v>
      </c>
      <c r="C19" s="13">
        <v>14</v>
      </c>
      <c r="D19" s="36">
        <v>3500</v>
      </c>
    </row>
    <row r="20" spans="1:11" x14ac:dyDescent="0.35">
      <c r="A20" s="13" t="s">
        <v>111</v>
      </c>
      <c r="B20" s="13" t="s">
        <v>89</v>
      </c>
      <c r="C20" s="13">
        <v>9</v>
      </c>
      <c r="D20" s="36">
        <v>2250</v>
      </c>
    </row>
    <row r="21" spans="1:11" x14ac:dyDescent="0.35">
      <c r="A21" s="13" t="s">
        <v>112</v>
      </c>
      <c r="B21" s="13" t="s">
        <v>90</v>
      </c>
      <c r="C21" s="13">
        <v>20</v>
      </c>
      <c r="D21" s="36">
        <v>5000</v>
      </c>
    </row>
    <row r="22" spans="1:11" x14ac:dyDescent="0.35">
      <c r="A22" s="13" t="s">
        <v>113</v>
      </c>
      <c r="B22" s="13" t="s">
        <v>91</v>
      </c>
      <c r="C22" s="13">
        <v>12</v>
      </c>
      <c r="D22" s="36">
        <v>3600</v>
      </c>
    </row>
    <row r="23" spans="1:11" x14ac:dyDescent="0.35">
      <c r="A23" s="13" t="s">
        <v>114</v>
      </c>
      <c r="B23" s="13" t="s">
        <v>92</v>
      </c>
      <c r="C23" s="13">
        <v>16</v>
      </c>
      <c r="D23" s="36">
        <v>4000</v>
      </c>
    </row>
    <row r="24" spans="1:11" x14ac:dyDescent="0.35">
      <c r="A24" s="13" t="s">
        <v>115</v>
      </c>
      <c r="B24" s="13" t="s">
        <v>93</v>
      </c>
      <c r="C24" s="13">
        <v>11</v>
      </c>
      <c r="D24" s="36">
        <v>2750</v>
      </c>
    </row>
    <row r="25" spans="1:11" x14ac:dyDescent="0.35">
      <c r="A25" s="13" t="s">
        <v>116</v>
      </c>
      <c r="B25" s="13" t="s">
        <v>94</v>
      </c>
      <c r="C25" s="13">
        <v>18</v>
      </c>
      <c r="D25" s="36">
        <v>4500</v>
      </c>
    </row>
    <row r="26" spans="1:11" x14ac:dyDescent="0.35">
      <c r="A26" s="13" t="s">
        <v>117</v>
      </c>
      <c r="B26" s="13" t="s">
        <v>95</v>
      </c>
      <c r="C26" s="13">
        <v>10</v>
      </c>
      <c r="D26" s="36">
        <v>2000</v>
      </c>
    </row>
    <row r="29" spans="1:11" x14ac:dyDescent="0.35">
      <c r="A29" s="41" t="s">
        <v>70</v>
      </c>
      <c r="B29" s="43" t="s">
        <v>71</v>
      </c>
      <c r="C29" s="43" t="s">
        <v>73</v>
      </c>
      <c r="D29" s="43" t="s">
        <v>75</v>
      </c>
      <c r="E29" s="43" t="s">
        <v>98</v>
      </c>
      <c r="F29" s="43" t="s">
        <v>99</v>
      </c>
      <c r="G29" s="43" t="s">
        <v>100</v>
      </c>
      <c r="H29" s="43" t="s">
        <v>101</v>
      </c>
      <c r="I29" s="43" t="s">
        <v>102</v>
      </c>
      <c r="J29" s="43" t="s">
        <v>103</v>
      </c>
      <c r="K29" s="43" t="s">
        <v>104</v>
      </c>
    </row>
    <row r="30" spans="1:11" x14ac:dyDescent="0.35">
      <c r="A30" s="41" t="s">
        <v>69</v>
      </c>
      <c r="B30" s="43" t="s">
        <v>7</v>
      </c>
      <c r="C30" s="43" t="s">
        <v>72</v>
      </c>
      <c r="D30" s="43" t="s">
        <v>74</v>
      </c>
      <c r="E30" s="43" t="s">
        <v>76</v>
      </c>
      <c r="F30" s="43" t="s">
        <v>77</v>
      </c>
      <c r="G30" s="43" t="s">
        <v>78</v>
      </c>
      <c r="H30" s="43" t="s">
        <v>79</v>
      </c>
      <c r="I30" s="43" t="s">
        <v>80</v>
      </c>
      <c r="J30" s="43" t="s">
        <v>81</v>
      </c>
      <c r="K30" s="43" t="s">
        <v>82</v>
      </c>
    </row>
    <row r="31" spans="1:11" x14ac:dyDescent="0.35">
      <c r="A31" s="41" t="s">
        <v>45</v>
      </c>
      <c r="B31" s="43">
        <v>10</v>
      </c>
      <c r="C31" s="43">
        <v>8</v>
      </c>
      <c r="D31" s="43">
        <v>15</v>
      </c>
      <c r="E31" s="43">
        <v>12</v>
      </c>
      <c r="F31" s="43">
        <v>5</v>
      </c>
      <c r="G31" s="43">
        <v>20</v>
      </c>
      <c r="H31" s="43">
        <v>6</v>
      </c>
      <c r="I31" s="43">
        <v>25</v>
      </c>
      <c r="J31" s="43">
        <v>18</v>
      </c>
      <c r="K31" s="43">
        <v>9</v>
      </c>
    </row>
    <row r="32" spans="1:11" x14ac:dyDescent="0.35">
      <c r="A32" s="42" t="s">
        <v>48</v>
      </c>
      <c r="B32" s="44">
        <v>2500</v>
      </c>
      <c r="C32" s="44">
        <v>1600</v>
      </c>
      <c r="D32" s="44">
        <v>3750</v>
      </c>
      <c r="E32" s="44">
        <v>3600</v>
      </c>
      <c r="F32" s="44">
        <v>1250</v>
      </c>
      <c r="G32" s="44">
        <v>5000</v>
      </c>
      <c r="H32" s="44">
        <v>1800</v>
      </c>
      <c r="I32" s="44">
        <v>6250</v>
      </c>
      <c r="J32" s="44">
        <v>4500</v>
      </c>
      <c r="K32" s="44">
        <v>2250</v>
      </c>
    </row>
    <row r="35" spans="6:8" x14ac:dyDescent="0.35">
      <c r="F35" s="47" t="s">
        <v>121</v>
      </c>
      <c r="G35" s="46" t="s">
        <v>96</v>
      </c>
      <c r="H35" s="46"/>
    </row>
    <row r="36" spans="6:8" x14ac:dyDescent="0.35">
      <c r="G36" s="46"/>
      <c r="H36" s="46"/>
    </row>
    <row r="37" spans="6:8" ht="15.5" x14ac:dyDescent="0.35">
      <c r="G37" s="37" t="s">
        <v>97</v>
      </c>
      <c r="H37" s="38" t="s">
        <v>75</v>
      </c>
    </row>
    <row r="38" spans="6:8" ht="15.5" x14ac:dyDescent="0.35">
      <c r="G38" s="37" t="s">
        <v>124</v>
      </c>
      <c r="H38" s="39">
        <f>HLOOKUP(H37,B29:K32,4,FALSE)</f>
        <v>3750</v>
      </c>
    </row>
    <row r="39" spans="6:8" ht="15.5" x14ac:dyDescent="0.35">
      <c r="G39" s="37" t="s">
        <v>118</v>
      </c>
      <c r="H39" s="38" t="str">
        <f>HLOOKUP(H37,B29:K32,2,FALSE)</f>
        <v>Puma</v>
      </c>
    </row>
  </sheetData>
  <autoFilter ref="A3:D26" xr:uid="{E81D6820-F862-4AC5-8636-973EBB342956}"/>
  <mergeCells count="3">
    <mergeCell ref="G3:H4"/>
    <mergeCell ref="G35:H36"/>
    <mergeCell ref="B1:G1"/>
  </mergeCells>
  <dataValidations count="2">
    <dataValidation type="list" allowBlank="1" showInputMessage="1" showErrorMessage="1" sqref="H37" xr:uid="{12DD5716-9FC0-49E0-8D97-04557BE3BFD2}">
      <formula1>$B$29:$K$29</formula1>
    </dataValidation>
    <dataValidation type="list" allowBlank="1" showInputMessage="1" showErrorMessage="1" sqref="H5" xr:uid="{46EC325D-D14C-4D77-B927-9C51BEC9F1A4}">
      <formula1>$A$4:$A$26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8E2BE-C597-4665-847C-0AA9A631875C}">
  <dimension ref="A1:G26"/>
  <sheetViews>
    <sheetView showGridLines="0" workbookViewId="0">
      <selection activeCell="B1" sqref="B1:G1"/>
    </sheetView>
  </sheetViews>
  <sheetFormatPr defaultRowHeight="14.5" x14ac:dyDescent="0.35"/>
  <cols>
    <col min="1" max="1" width="17.08984375" style="1" customWidth="1"/>
    <col min="2" max="2" width="16.7265625" style="1" customWidth="1"/>
    <col min="3" max="3" width="12.36328125" style="1" customWidth="1"/>
    <col min="4" max="4" width="16" style="18" customWidth="1"/>
    <col min="5" max="5" width="14.90625" customWidth="1"/>
    <col min="6" max="6" width="21.90625" customWidth="1"/>
    <col min="7" max="7" width="22.90625" customWidth="1"/>
    <col min="8" max="8" width="19.90625" customWidth="1"/>
    <col min="9" max="9" width="12.1796875" customWidth="1"/>
    <col min="10" max="10" width="13" customWidth="1"/>
    <col min="11" max="11" width="13.54296875" customWidth="1"/>
  </cols>
  <sheetData>
    <row r="1" spans="1:7" ht="23.5" x14ac:dyDescent="0.55000000000000004">
      <c r="B1" s="45" t="s">
        <v>122</v>
      </c>
      <c r="C1" s="45"/>
      <c r="D1" s="45"/>
      <c r="E1" s="45"/>
      <c r="F1" s="45"/>
      <c r="G1" s="45"/>
    </row>
    <row r="3" spans="1:7" ht="15.5" x14ac:dyDescent="0.35">
      <c r="A3" s="41" t="s">
        <v>70</v>
      </c>
      <c r="B3" s="41" t="s">
        <v>69</v>
      </c>
      <c r="C3" s="41" t="s">
        <v>45</v>
      </c>
      <c r="D3" s="42" t="s">
        <v>48</v>
      </c>
      <c r="F3" s="46" t="s">
        <v>96</v>
      </c>
      <c r="G3" s="46"/>
    </row>
    <row r="4" spans="1:7" ht="15.5" x14ac:dyDescent="0.35">
      <c r="A4" s="13" t="s">
        <v>71</v>
      </c>
      <c r="B4" s="13" t="s">
        <v>7</v>
      </c>
      <c r="C4" s="13">
        <v>10</v>
      </c>
      <c r="D4" s="36">
        <v>2500</v>
      </c>
      <c r="F4" s="46"/>
      <c r="G4" s="46"/>
    </row>
    <row r="5" spans="1:7" ht="15.5" x14ac:dyDescent="0.35">
      <c r="A5" s="13" t="s">
        <v>73</v>
      </c>
      <c r="B5" s="13" t="s">
        <v>72</v>
      </c>
      <c r="C5" s="13">
        <v>8</v>
      </c>
      <c r="D5" s="36">
        <v>1600</v>
      </c>
      <c r="F5" s="48" t="s">
        <v>127</v>
      </c>
      <c r="G5" s="38" t="s">
        <v>100</v>
      </c>
    </row>
    <row r="6" spans="1:7" ht="15.5" x14ac:dyDescent="0.35">
      <c r="A6" s="13" t="s">
        <v>75</v>
      </c>
      <c r="B6" s="13" t="s">
        <v>74</v>
      </c>
      <c r="C6" s="13">
        <v>15</v>
      </c>
      <c r="D6" s="36">
        <v>3750</v>
      </c>
      <c r="F6" s="48" t="s">
        <v>124</v>
      </c>
      <c r="G6" s="39">
        <f>INDEX(D4:D26,MATCH(G5,A4:A26,0),1)</f>
        <v>5000</v>
      </c>
    </row>
    <row r="7" spans="1:7" ht="15.5" x14ac:dyDescent="0.35">
      <c r="A7" s="13" t="s">
        <v>98</v>
      </c>
      <c r="B7" s="13" t="s">
        <v>76</v>
      </c>
      <c r="C7" s="13">
        <v>12</v>
      </c>
      <c r="D7" s="36">
        <v>3600</v>
      </c>
      <c r="F7" s="48" t="s">
        <v>118</v>
      </c>
      <c r="G7" s="38" t="str">
        <f>INDEX(B4:B26,MATCH(G5,A4:A26,0))</f>
        <v>New Balance</v>
      </c>
    </row>
    <row r="8" spans="1:7" x14ac:dyDescent="0.35">
      <c r="A8" s="13" t="s">
        <v>99</v>
      </c>
      <c r="B8" s="13" t="s">
        <v>77</v>
      </c>
      <c r="C8" s="13">
        <v>5</v>
      </c>
      <c r="D8" s="36">
        <v>1250</v>
      </c>
      <c r="F8" s="1"/>
      <c r="G8" s="1"/>
    </row>
    <row r="9" spans="1:7" x14ac:dyDescent="0.35">
      <c r="A9" s="13" t="s">
        <v>100</v>
      </c>
      <c r="B9" s="13" t="s">
        <v>78</v>
      </c>
      <c r="C9" s="13">
        <v>20</v>
      </c>
      <c r="D9" s="36">
        <v>5000</v>
      </c>
      <c r="F9" s="1"/>
      <c r="G9" s="1"/>
    </row>
    <row r="10" spans="1:7" ht="15.5" x14ac:dyDescent="0.35">
      <c r="A10" s="13" t="s">
        <v>101</v>
      </c>
      <c r="B10" s="13" t="s">
        <v>79</v>
      </c>
      <c r="C10" s="13">
        <v>6</v>
      </c>
      <c r="D10" s="36">
        <v>1800</v>
      </c>
      <c r="F10" s="49" t="s">
        <v>125</v>
      </c>
      <c r="G10" s="40" t="s">
        <v>86</v>
      </c>
    </row>
    <row r="11" spans="1:7" ht="15.5" x14ac:dyDescent="0.35">
      <c r="A11" s="13" t="s">
        <v>102</v>
      </c>
      <c r="B11" s="13" t="s">
        <v>80</v>
      </c>
      <c r="C11" s="13">
        <v>25</v>
      </c>
      <c r="D11" s="36">
        <v>6250</v>
      </c>
      <c r="F11" s="49" t="s">
        <v>126</v>
      </c>
      <c r="G11" s="38" t="str">
        <f>INDEX(A4:A26,MATCH(G10,B4:B26,0))</f>
        <v>Jennifer White</v>
      </c>
    </row>
    <row r="12" spans="1:7" x14ac:dyDescent="0.35">
      <c r="A12" s="13" t="s">
        <v>103</v>
      </c>
      <c r="B12" s="13" t="s">
        <v>81</v>
      </c>
      <c r="C12" s="13">
        <v>18</v>
      </c>
      <c r="D12" s="36">
        <v>4500</v>
      </c>
      <c r="F12" s="1"/>
      <c r="G12" s="1"/>
    </row>
    <row r="13" spans="1:7" x14ac:dyDescent="0.35">
      <c r="A13" s="13" t="s">
        <v>104</v>
      </c>
      <c r="B13" s="13" t="s">
        <v>82</v>
      </c>
      <c r="C13" s="13">
        <v>9</v>
      </c>
      <c r="D13" s="36">
        <v>2250</v>
      </c>
      <c r="F13" s="1"/>
      <c r="G13" s="1"/>
    </row>
    <row r="14" spans="1:7" ht="15.5" x14ac:dyDescent="0.35">
      <c r="A14" s="13" t="s">
        <v>105</v>
      </c>
      <c r="B14" s="13" t="s">
        <v>83</v>
      </c>
      <c r="C14" s="13">
        <v>7</v>
      </c>
      <c r="D14" s="36">
        <v>1750</v>
      </c>
      <c r="F14" s="48" t="s">
        <v>127</v>
      </c>
      <c r="G14" s="40" t="s">
        <v>99</v>
      </c>
    </row>
    <row r="15" spans="1:7" ht="15.5" x14ac:dyDescent="0.35">
      <c r="A15" s="13" t="s">
        <v>106</v>
      </c>
      <c r="B15" s="13" t="s">
        <v>84</v>
      </c>
      <c r="C15" s="13">
        <v>16</v>
      </c>
      <c r="D15" s="36">
        <v>4000</v>
      </c>
      <c r="F15" s="48" t="s">
        <v>128</v>
      </c>
      <c r="G15" s="38" t="s">
        <v>45</v>
      </c>
    </row>
    <row r="16" spans="1:7" ht="15.5" x14ac:dyDescent="0.35">
      <c r="A16" s="13" t="s">
        <v>107</v>
      </c>
      <c r="B16" s="13" t="s">
        <v>85</v>
      </c>
      <c r="C16" s="13">
        <v>11</v>
      </c>
      <c r="D16" s="36">
        <v>2750</v>
      </c>
      <c r="F16" s="48" t="s">
        <v>129</v>
      </c>
      <c r="G16" s="38">
        <f>INDEX(B4:D26,MATCH(G14,A4:A26,0),MATCH(G15,B3:D3,0))</f>
        <v>5</v>
      </c>
    </row>
    <row r="17" spans="1:7" x14ac:dyDescent="0.35">
      <c r="A17" s="13" t="s">
        <v>108</v>
      </c>
      <c r="B17" s="13" t="s">
        <v>86</v>
      </c>
      <c r="C17" s="13">
        <v>14</v>
      </c>
      <c r="D17" s="36">
        <v>3500</v>
      </c>
      <c r="F17" s="1"/>
      <c r="G17" s="1"/>
    </row>
    <row r="18" spans="1:7" x14ac:dyDescent="0.35">
      <c r="A18" s="13" t="s">
        <v>109</v>
      </c>
      <c r="B18" s="13" t="s">
        <v>87</v>
      </c>
      <c r="C18" s="13">
        <v>13</v>
      </c>
      <c r="D18" s="36">
        <v>3250</v>
      </c>
    </row>
    <row r="19" spans="1:7" x14ac:dyDescent="0.35">
      <c r="A19" s="13" t="s">
        <v>110</v>
      </c>
      <c r="B19" s="13" t="s">
        <v>88</v>
      </c>
      <c r="C19" s="13">
        <v>14</v>
      </c>
      <c r="D19" s="36">
        <v>3500</v>
      </c>
    </row>
    <row r="20" spans="1:7" x14ac:dyDescent="0.35">
      <c r="A20" s="13" t="s">
        <v>111</v>
      </c>
      <c r="B20" s="13" t="s">
        <v>89</v>
      </c>
      <c r="C20" s="13">
        <v>9</v>
      </c>
      <c r="D20" s="36">
        <v>2250</v>
      </c>
    </row>
    <row r="21" spans="1:7" x14ac:dyDescent="0.35">
      <c r="A21" s="13" t="s">
        <v>112</v>
      </c>
      <c r="B21" s="13" t="s">
        <v>90</v>
      </c>
      <c r="C21" s="13">
        <v>20</v>
      </c>
      <c r="D21" s="36">
        <v>5000</v>
      </c>
    </row>
    <row r="22" spans="1:7" x14ac:dyDescent="0.35">
      <c r="A22" s="13" t="s">
        <v>113</v>
      </c>
      <c r="B22" s="13" t="s">
        <v>91</v>
      </c>
      <c r="C22" s="13">
        <v>12</v>
      </c>
      <c r="D22" s="36">
        <v>3600</v>
      </c>
    </row>
    <row r="23" spans="1:7" x14ac:dyDescent="0.35">
      <c r="A23" s="13" t="s">
        <v>114</v>
      </c>
      <c r="B23" s="13" t="s">
        <v>92</v>
      </c>
      <c r="C23" s="13">
        <v>16</v>
      </c>
      <c r="D23" s="36">
        <v>4000</v>
      </c>
    </row>
    <row r="24" spans="1:7" x14ac:dyDescent="0.35">
      <c r="A24" s="13" t="s">
        <v>115</v>
      </c>
      <c r="B24" s="13" t="s">
        <v>93</v>
      </c>
      <c r="C24" s="13">
        <v>11</v>
      </c>
      <c r="D24" s="36">
        <v>2750</v>
      </c>
    </row>
    <row r="25" spans="1:7" x14ac:dyDescent="0.35">
      <c r="A25" s="13" t="s">
        <v>116</v>
      </c>
      <c r="B25" s="13" t="s">
        <v>94</v>
      </c>
      <c r="C25" s="13">
        <v>18</v>
      </c>
      <c r="D25" s="36">
        <v>4500</v>
      </c>
    </row>
    <row r="26" spans="1:7" x14ac:dyDescent="0.35">
      <c r="A26" s="13" t="s">
        <v>117</v>
      </c>
      <c r="B26" s="13" t="s">
        <v>95</v>
      </c>
      <c r="C26" s="13">
        <v>10</v>
      </c>
      <c r="D26" s="36">
        <v>2000</v>
      </c>
    </row>
  </sheetData>
  <autoFilter ref="A3:D26" xr:uid="{E81D6820-F862-4AC5-8636-973EBB342956}"/>
  <mergeCells count="2">
    <mergeCell ref="B1:G1"/>
    <mergeCell ref="F3:G4"/>
  </mergeCells>
  <dataValidations count="3">
    <dataValidation type="list" allowBlank="1" showInputMessage="1" showErrorMessage="1" sqref="G5 G14" xr:uid="{0F4EB9C4-5A2B-45FD-8ACA-DE918514BA0E}">
      <formula1>$A$4:$A$26</formula1>
    </dataValidation>
    <dataValidation type="list" allowBlank="1" showInputMessage="1" showErrorMessage="1" sqref="G10" xr:uid="{10F7FD6A-7F7F-49ED-BD7D-B9DED9C4A12B}">
      <formula1>$B$4:$B$26</formula1>
    </dataValidation>
    <dataValidation type="list" allowBlank="1" showInputMessage="1" showErrorMessage="1" sqref="G15" xr:uid="{2A234A45-F738-4D6F-B089-27C276503EC8}">
      <formula1>$B$3:$D$3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SUMIFS - COUNTIFS</vt:lpstr>
      <vt:lpstr>If(Nested Functions)</vt:lpstr>
      <vt:lpstr>IFERROR</vt:lpstr>
      <vt:lpstr>VLOOKUP &amp; HLOOKUP</vt:lpstr>
      <vt:lpstr>INDEX &amp; MATCH</vt:lpstr>
      <vt:lpstr>'INDEX &amp; MATCH'!_FilterDatabase</vt:lpstr>
      <vt:lpstr>'VLOOKUP &amp; HLOOKUP'!_FilterDatabase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jinal patel</dc:creator>
  <cp:lastModifiedBy>jinal patel</cp:lastModifiedBy>
  <dcterms:created xsi:type="dcterms:W3CDTF">2025-03-14T01:07:06Z</dcterms:created>
  <dcterms:modified xsi:type="dcterms:W3CDTF">2025-03-14T13:45:33Z</dcterms:modified>
</cp:coreProperties>
</file>