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nak\Downloads\Supply Chain Strategy and Sourcing\Whirlpool Case 2\Github\"/>
    </mc:Choice>
  </mc:AlternateContent>
  <xr:revisionPtr revIDLastSave="0" documentId="13_ncr:1_{365CD9C3-B139-425B-8D61-BBC18A8D95A7}" xr6:coauthVersionLast="47" xr6:coauthVersionMax="47" xr10:uidLastSave="{00000000-0000-0000-0000-000000000000}"/>
  <bookViews>
    <workbookView xWindow="-108" yWindow="-108" windowWidth="23256" windowHeight="12456" xr2:uid="{DEF5B16A-482C-4A29-A1E0-4612DB47E35D}"/>
  </bookViews>
  <sheets>
    <sheet name="Bottom Up Model Knob" sheetId="11" r:id="rId1"/>
    <sheet name="Overall Cost Comparison" sheetId="1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2" l="1"/>
  <c r="K3" i="12"/>
  <c r="F37" i="11"/>
  <c r="C29" i="11"/>
  <c r="D29" i="11"/>
  <c r="E29" i="11"/>
  <c r="B29" i="11"/>
  <c r="F13" i="11"/>
  <c r="F14" i="11"/>
  <c r="F4" i="11" l="1"/>
  <c r="F6" i="11" s="1"/>
  <c r="C6" i="11"/>
  <c r="C7" i="11" s="1"/>
  <c r="C8" i="11" s="1"/>
  <c r="D6" i="11"/>
  <c r="D7" i="11" s="1"/>
  <c r="D8" i="11" s="1"/>
  <c r="E6" i="11"/>
  <c r="E7" i="11" s="1"/>
  <c r="E8" i="11" s="1"/>
  <c r="B6" i="11"/>
  <c r="B7" i="11" s="1"/>
  <c r="B8" i="11" s="1"/>
  <c r="F23" i="11"/>
  <c r="F15" i="11"/>
  <c r="F35" i="11"/>
  <c r="F42" i="11" s="1"/>
  <c r="B33" i="11"/>
  <c r="C33" i="11"/>
  <c r="E33" i="11"/>
  <c r="C31" i="11"/>
  <c r="D31" i="11"/>
  <c r="E31" i="11"/>
  <c r="F6" i="12"/>
  <c r="F5" i="12"/>
  <c r="K5" i="12" s="1"/>
  <c r="F4" i="12"/>
  <c r="F3" i="12"/>
  <c r="B42" i="11"/>
  <c r="B44" i="11" s="1"/>
  <c r="C42" i="11"/>
  <c r="C44" i="11" s="1"/>
  <c r="D42" i="11"/>
  <c r="D44" i="11" s="1"/>
  <c r="E42" i="11"/>
  <c r="E44" i="11" s="1"/>
  <c r="C38" i="11"/>
  <c r="D38" i="11"/>
  <c r="E38" i="11"/>
  <c r="B38" i="11"/>
  <c r="D33" i="11"/>
  <c r="B31" i="11"/>
  <c r="C14" i="11"/>
  <c r="C16" i="11" s="1"/>
  <c r="D14" i="11"/>
  <c r="D16" i="11" s="1"/>
  <c r="D24" i="11" s="1"/>
  <c r="D25" i="11" s="1"/>
  <c r="D26" i="11" s="1"/>
  <c r="E14" i="11"/>
  <c r="E16" i="11" s="1"/>
  <c r="E24" i="11" s="1"/>
  <c r="E25" i="11" s="1"/>
  <c r="E26" i="11" s="1"/>
  <c r="B14" i="11"/>
  <c r="B16" i="11" s="1"/>
  <c r="B24" i="11" s="1"/>
  <c r="B25" i="11" s="1"/>
  <c r="B26" i="11" s="1"/>
  <c r="J3" i="12" l="1"/>
  <c r="H4" i="12"/>
  <c r="K6" i="12"/>
  <c r="J6" i="12" s="1"/>
  <c r="F16" i="11"/>
  <c r="C24" i="11"/>
  <c r="C25" i="11" s="1"/>
  <c r="C26" i="11" s="1"/>
  <c r="F26" i="11" s="1"/>
  <c r="F8" i="11"/>
  <c r="F2" i="11" s="1"/>
  <c r="J5" i="12"/>
  <c r="I6" i="12" l="1"/>
  <c r="G6" i="12"/>
  <c r="H3" i="12"/>
  <c r="H6" i="12"/>
  <c r="G3" i="12"/>
  <c r="I3" i="12"/>
  <c r="F20" i="11"/>
  <c r="G5" i="12"/>
  <c r="J4" i="12"/>
  <c r="G4" i="12"/>
  <c r="I4" i="12"/>
  <c r="I5" i="12"/>
  <c r="H5" i="12"/>
  <c r="F11" i="11" l="1"/>
  <c r="F29" i="11" s="1"/>
  <c r="F44" i="11" l="1"/>
  <c r="F31" i="11"/>
  <c r="F33" i="11"/>
  <c r="F45" i="11" l="1"/>
  <c r="C45" i="11"/>
  <c r="D45" i="11"/>
  <c r="E45" i="11"/>
  <c r="B45" i="11"/>
</calcChain>
</file>

<file path=xl/sharedStrings.xml><?xml version="1.0" encoding="utf-8"?>
<sst xmlns="http://schemas.openxmlformats.org/spreadsheetml/2006/main" count="76" uniqueCount="72">
  <si>
    <t xml:space="preserve">  Resin Cost/Pound</t>
  </si>
  <si>
    <t xml:space="preserve">  Part Weight (Ounces)</t>
  </si>
  <si>
    <t xml:space="preserve">  Indirect to Direct Labor Ratio</t>
  </si>
  <si>
    <t xml:space="preserve">  Average Hourly Wage Rate</t>
  </si>
  <si>
    <t xml:space="preserve">  Machine Tonnage</t>
  </si>
  <si>
    <t xml:space="preserve">  Global Requirements</t>
  </si>
  <si>
    <t>Material Cost Quote</t>
  </si>
  <si>
    <t>Material Cost Drivers</t>
  </si>
  <si>
    <t xml:space="preserve">  Implied Scrap</t>
  </si>
  <si>
    <t>Labor Cost Quote</t>
  </si>
  <si>
    <t>Labor Cost Drivers</t>
  </si>
  <si>
    <t xml:space="preserve">  Implied Parts Per Direct Labor Hour</t>
  </si>
  <si>
    <t>Best</t>
  </si>
  <si>
    <t>Production Cost Quote</t>
  </si>
  <si>
    <t>Production Cost Drivers</t>
  </si>
  <si>
    <t>Piece Cost Quote</t>
  </si>
  <si>
    <t>Tooling Cost Quote</t>
  </si>
  <si>
    <t>Tooling Cost Drivers</t>
  </si>
  <si>
    <t xml:space="preserve">  Parts/Mold</t>
  </si>
  <si>
    <r>
      <t xml:space="preserve"> </t>
    </r>
    <r>
      <rPr>
        <sz val="12"/>
        <rFont val="Times New Roman"/>
        <family val="1"/>
      </rPr>
      <t xml:space="preserve"> Cost/Cavity</t>
    </r>
  </si>
  <si>
    <t xml:space="preserve">  Premium to Best Possible</t>
  </si>
  <si>
    <t xml:space="preserve">  Machine Cost per Hour</t>
  </si>
  <si>
    <t xml:space="preserve">  Implied Overhead</t>
  </si>
  <si>
    <t xml:space="preserve">  % Overhead</t>
  </si>
  <si>
    <t xml:space="preserve">  Impied Machine Cost per Part</t>
  </si>
  <si>
    <t xml:space="preserve">  % Scrap</t>
  </si>
  <si>
    <t xml:space="preserve">  Implied Resin Cost</t>
  </si>
  <si>
    <t xml:space="preserve">  Tooling Cost per Piece</t>
  </si>
  <si>
    <t>Total Cost per Unit</t>
  </si>
  <si>
    <t>MATERIAL COST CALCULATIONS</t>
  </si>
  <si>
    <r>
      <rPr>
        <b/>
        <sz val="10"/>
        <rFont val="Arial"/>
        <family val="2"/>
      </rPr>
      <t xml:space="preserve">Formula: </t>
    </r>
    <r>
      <rPr>
        <sz val="10"/>
        <rFont val="Arial"/>
        <family val="2"/>
      </rPr>
      <t xml:space="preserve">
• Total Labor = Direct Labor + Indirect Labor
• I/D Ratio = Indirect Labor / Direct Labor
• Implied Direct Labor Cost per Part= Total Labor / (1 + I/D Ratio)
• Implied parts per direct labor hour = Wage per hour / Implied Direct Labor Cost per part</t>
    </r>
  </si>
  <si>
    <t>LABOR COST CALCULATIONS</t>
  </si>
  <si>
    <t>PRODUCTION COST CALCULATIONS</t>
  </si>
  <si>
    <r>
      <rPr>
        <b/>
        <sz val="10"/>
        <rFont val="Arial"/>
        <family val="2"/>
      </rPr>
      <t xml:space="preserve">Formula: </t>
    </r>
    <r>
      <rPr>
        <sz val="10"/>
        <rFont val="Arial"/>
        <family val="2"/>
      </rPr>
      <t xml:space="preserve">
• Total Production Cost = Machine Cost + Overhead Cost
• Implied Machine Cost per part = Machine Cost per hour / Units per hour
• Implied Overhead Cost = Total Production Cost – Implied Machine cost
• Overhead % = Implied Overhead Cost / Implied Machine Cost</t>
    </r>
  </si>
  <si>
    <t xml:space="preserve">  Implied Direct Labor Cost per Part</t>
  </si>
  <si>
    <r>
      <rPr>
        <b/>
        <sz val="10"/>
        <rFont val="Arial"/>
        <family val="2"/>
      </rPr>
      <t xml:space="preserve">Formula: </t>
    </r>
    <r>
      <rPr>
        <sz val="10"/>
        <rFont val="Arial"/>
        <family val="2"/>
      </rPr>
      <t xml:space="preserve">
• Piece Cost = Material + Labor + Production
• Discount to Current Price = (Current Price – Piece Cost) / Current Price</t>
    </r>
  </si>
  <si>
    <t>PIECE COST CALCULATIONS</t>
  </si>
  <si>
    <r>
      <rPr>
        <b/>
        <sz val="10"/>
        <rFont val="Arial"/>
        <family val="2"/>
      </rPr>
      <t xml:space="preserve">Formula: </t>
    </r>
    <r>
      <rPr>
        <sz val="10"/>
        <rFont val="Arial"/>
        <family val="2"/>
      </rPr>
      <t xml:space="preserve">
• Tooling cost per unit = Fixed Tooling Cost / Number of Units</t>
    </r>
  </si>
  <si>
    <t>TOOLING COST CALCULATIONS</t>
  </si>
  <si>
    <r>
      <rPr>
        <b/>
        <sz val="10"/>
        <rFont val="Arial"/>
        <family val="2"/>
      </rPr>
      <t xml:space="preserve">Formula: </t>
    </r>
    <r>
      <rPr>
        <sz val="10"/>
        <rFont val="Arial"/>
        <family val="2"/>
      </rPr>
      <t xml:space="preserve">
• Total cost per unit = Piece cost + Tooling cost per Unit = Material + Labor + Production + Tooling per unit
• Premium to Best Possible = (Total cost – Best Possible Cost) / Best Possible Cost</t>
    </r>
  </si>
  <si>
    <t>TOTAL COST CALCULATIONS</t>
  </si>
  <si>
    <t>Material cost</t>
  </si>
  <si>
    <t>Labor cost</t>
  </si>
  <si>
    <t>Production cost</t>
  </si>
  <si>
    <t>Tooling cost</t>
  </si>
  <si>
    <t>Total Cost</t>
  </si>
  <si>
    <t>Material Cost/Unit</t>
  </si>
  <si>
    <t>Labor Cost/Unit</t>
  </si>
  <si>
    <t>Production Cost/Unit</t>
  </si>
  <si>
    <t>Tooling Cost</t>
  </si>
  <si>
    <t>Total Cost Index (Relative to Lowest Cost)</t>
  </si>
  <si>
    <t>Indexed to Low Cost Supplier</t>
  </si>
  <si>
    <r>
      <t xml:space="preserve">Formula: 
</t>
    </r>
    <r>
      <rPr>
        <sz val="10"/>
        <rFont val="Arial"/>
        <family val="2"/>
      </rPr>
      <t>• Material Cost = Resin Cost + Scrap Cost
• Part Weight = 4.05 oz = 4.05/16 = 0.253 lbs
• Implied Resin Cost = Resin Cost per lb x 0.253
• Implied Scrap = Material Cost – Implied Resin Cost
• % Scrap = Implied Scrap / Implied Resin Cost</t>
    </r>
  </si>
  <si>
    <t>Oslo</t>
  </si>
  <si>
    <t>Cape Town</t>
  </si>
  <si>
    <t>Kyoto</t>
  </si>
  <si>
    <t>São Paulo</t>
  </si>
  <si>
    <t>Best material cost = 0.336 x 0.253 x 1.02 = $0.08670  ($/pounds) (which happened to be Capetown material per unit quote)</t>
  </si>
  <si>
    <t>Lowest direct labor cost = 2.75 ($/hr) / 1099 (Parts/hour) = 0.00250  ($/part)</t>
  </si>
  <si>
    <t>Lowest total labor cost = 0.00250 ($/part) + 1.3 x 0.00250 ($/part) = $0.00575 ($/part)</t>
  </si>
  <si>
    <t>Lowest machine cost = 29 ($/hr) / 1099 (units/hr) = 0.0264 ($/part)</t>
  </si>
  <si>
    <t>Best production cost = 0.0264 ($/part) x (1 + 0.03) = 0.0272 ($/part)</t>
  </si>
  <si>
    <r>
      <t xml:space="preserve"> </t>
    </r>
    <r>
      <rPr>
        <sz val="12"/>
        <rFont val="Times New Roman"/>
        <family val="1"/>
      </rPr>
      <t xml:space="preserve"> Current India Price</t>
    </r>
  </si>
  <si>
    <t xml:space="preserve">  Current China Price</t>
  </si>
  <si>
    <t xml:space="preserve">  Discount to Current India Pricing</t>
  </si>
  <si>
    <t xml:space="preserve">  Discount to Current China Pricing</t>
  </si>
  <si>
    <t xml:space="preserve"> China Requirements</t>
  </si>
  <si>
    <t xml:space="preserve">  India Requirements</t>
  </si>
  <si>
    <t>Lowest piece cost = Lowest Material + Lowest labor + Lowest Production =  $0.087 + $0.0058 + $0.0273 = 0.1201 ($/unit)</t>
  </si>
  <si>
    <t>Lowest tooling cost = (3,773 x 11) / 2,100,000 units = 0.01976 ($/units)</t>
  </si>
  <si>
    <t>Best Possible Cost = Lowest Piece Cost + Lowest Tooling Cost =  0.1201+0.01976 = 0.1398 ($/unit)</t>
  </si>
  <si>
    <t>Part Number BK156854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</si>
</sst>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0_);[Red]\(&quot;$&quot;#,##0.000\)"/>
    <numFmt numFmtId="165" formatCode="&quot;$&quot;#,##0.0000_);[Red]\(&quot;$&quot;#,##0.0000\)"/>
    <numFmt numFmtId="166" formatCode="&quot;$&quot;#,##0.000"/>
    <numFmt numFmtId="167" formatCode="&quot;$&quot;#,##0.00"/>
    <numFmt numFmtId="168" formatCode="&quot;$&quot;#,##0.000;[Red]&quot;$&quot;#,##0.000"/>
    <numFmt numFmtId="169" formatCode="&quot;$&quot;#,##0.0000"/>
    <numFmt numFmtId="170" formatCode="0.000"/>
  </numFmts>
  <fonts count="11" x14ac:knownFonts="1"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b/>
      <i/>
      <sz val="12"/>
      <name val="Times New Roman"/>
      <family val="1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2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0" borderId="0"/>
    <xf numFmtId="0" fontId="6" fillId="3" borderId="7" applyNumberFormat="0" applyFont="0" applyAlignment="0" applyProtection="0"/>
  </cellStyleXfs>
  <cellXfs count="83">
    <xf numFmtId="0" fontId="0" fillId="0" borderId="0" xfId="0"/>
    <xf numFmtId="0" fontId="1" fillId="0" borderId="3" xfId="0" applyFont="1" applyBorder="1"/>
    <xf numFmtId="0" fontId="1" fillId="0" borderId="4" xfId="0" applyFont="1" applyBorder="1"/>
    <xf numFmtId="0" fontId="1" fillId="2" borderId="6" xfId="0" applyFont="1" applyFill="1" applyBorder="1" applyAlignment="1">
      <alignment horizontal="center"/>
    </xf>
    <xf numFmtId="0" fontId="2" fillId="0" borderId="3" xfId="0" applyFont="1" applyBorder="1"/>
    <xf numFmtId="0" fontId="4" fillId="2" borderId="5" xfId="0" applyFont="1" applyFill="1" applyBorder="1"/>
    <xf numFmtId="1" fontId="1" fillId="0" borderId="3" xfId="1" applyNumberFormat="1" applyFont="1" applyFill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5" fontId="1" fillId="0" borderId="3" xfId="4" applyNumberFormat="1" applyFont="1" applyBorder="1" applyAlignment="1">
      <alignment horizontal="center"/>
    </xf>
    <xf numFmtId="0" fontId="6" fillId="0" borderId="3" xfId="4" applyBorder="1" applyAlignment="1">
      <alignment horizontal="center"/>
    </xf>
    <xf numFmtId="9" fontId="1" fillId="0" borderId="3" xfId="3" applyFont="1" applyFill="1" applyBorder="1" applyAlignment="1">
      <alignment horizontal="center"/>
    </xf>
    <xf numFmtId="8" fontId="1" fillId="0" borderId="3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167" fontId="1" fillId="0" borderId="3" xfId="2" applyNumberFormat="1" applyFont="1" applyFill="1" applyBorder="1" applyAlignment="1">
      <alignment horizontal="center"/>
    </xf>
    <xf numFmtId="166" fontId="1" fillId="0" borderId="3" xfId="2" applyNumberFormat="1" applyFont="1" applyFill="1" applyBorder="1" applyAlignment="1">
      <alignment horizontal="center"/>
    </xf>
    <xf numFmtId="166" fontId="2" fillId="0" borderId="3" xfId="2" applyNumberFormat="1" applyFont="1" applyFill="1" applyBorder="1" applyAlignment="1">
      <alignment horizontal="center"/>
    </xf>
    <xf numFmtId="6" fontId="2" fillId="0" borderId="3" xfId="0" applyNumberFormat="1" applyFont="1" applyBorder="1" applyAlignment="1">
      <alignment horizontal="center"/>
    </xf>
    <xf numFmtId="6" fontId="1" fillId="0" borderId="3" xfId="0" applyNumberFormat="1" applyFont="1" applyBorder="1" applyAlignment="1">
      <alignment horizontal="center"/>
    </xf>
    <xf numFmtId="0" fontId="1" fillId="0" borderId="3" xfId="1" applyNumberFormat="1" applyFont="1" applyFill="1" applyBorder="1" applyAlignment="1">
      <alignment horizontal="center"/>
    </xf>
    <xf numFmtId="168" fontId="1" fillId="0" borderId="3" xfId="0" applyNumberFormat="1" applyFont="1" applyBorder="1" applyAlignment="1">
      <alignment horizontal="center"/>
    </xf>
    <xf numFmtId="9" fontId="1" fillId="0" borderId="4" xfId="3" applyFont="1" applyFill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0" fillId="0" borderId="0" xfId="5" applyFont="1" applyFill="1" applyBorder="1" applyAlignment="1">
      <alignment vertical="top"/>
    </xf>
    <xf numFmtId="0" fontId="2" fillId="2" borderId="6" xfId="0" applyFont="1" applyFill="1" applyBorder="1" applyAlignment="1">
      <alignment horizontal="center"/>
    </xf>
    <xf numFmtId="0" fontId="6" fillId="0" borderId="0" xfId="5" applyFont="1" applyFill="1" applyBorder="1" applyAlignment="1">
      <alignment vertical="top"/>
    </xf>
    <xf numFmtId="9" fontId="9" fillId="0" borderId="3" xfId="3" applyFont="1" applyFill="1" applyBorder="1" applyAlignment="1">
      <alignment horizontal="center"/>
    </xf>
    <xf numFmtId="167" fontId="7" fillId="0" borderId="10" xfId="0" applyNumberFormat="1" applyFont="1" applyBorder="1"/>
    <xf numFmtId="0" fontId="7" fillId="0" borderId="10" xfId="0" applyFont="1" applyBorder="1"/>
    <xf numFmtId="0" fontId="5" fillId="0" borderId="10" xfId="0" applyFont="1" applyBorder="1"/>
    <xf numFmtId="0" fontId="5" fillId="0" borderId="11" xfId="0" applyFont="1" applyBorder="1"/>
    <xf numFmtId="170" fontId="0" fillId="0" borderId="0" xfId="0" applyNumberFormat="1"/>
    <xf numFmtId="0" fontId="0" fillId="0" borderId="1" xfId="0" applyBorder="1"/>
    <xf numFmtId="0" fontId="0" fillId="0" borderId="12" xfId="0" applyBorder="1"/>
    <xf numFmtId="170" fontId="0" fillId="0" borderId="12" xfId="0" applyNumberFormat="1" applyBorder="1"/>
    <xf numFmtId="0" fontId="0" fillId="0" borderId="2" xfId="0" applyBorder="1"/>
    <xf numFmtId="165" fontId="1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0" fontId="5" fillId="6" borderId="10" xfId="0" applyFont="1" applyFill="1" applyBorder="1"/>
    <xf numFmtId="170" fontId="0" fillId="6" borderId="12" xfId="0" applyNumberFormat="1" applyFill="1" applyBorder="1"/>
    <xf numFmtId="165" fontId="2" fillId="0" borderId="3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9" fontId="1" fillId="0" borderId="3" xfId="0" applyNumberFormat="1" applyFont="1" applyBorder="1" applyAlignment="1">
      <alignment horizontal="center"/>
    </xf>
    <xf numFmtId="0" fontId="3" fillId="0" borderId="0" xfId="5" applyFont="1" applyFill="1" applyBorder="1" applyAlignment="1">
      <alignment horizontal="left" vertical="top" wrapText="1"/>
    </xf>
    <xf numFmtId="164" fontId="1" fillId="7" borderId="3" xfId="0" applyNumberFormat="1" applyFont="1" applyFill="1" applyBorder="1" applyAlignment="1">
      <alignment horizontal="center"/>
    </xf>
    <xf numFmtId="1" fontId="1" fillId="7" borderId="3" xfId="0" applyNumberFormat="1" applyFont="1" applyFill="1" applyBorder="1" applyAlignment="1">
      <alignment horizontal="center"/>
    </xf>
    <xf numFmtId="169" fontId="6" fillId="7" borderId="3" xfId="4" applyNumberFormat="1" applyFill="1" applyBorder="1" applyAlignment="1">
      <alignment horizontal="center"/>
    </xf>
    <xf numFmtId="9" fontId="1" fillId="7" borderId="3" xfId="3" applyFont="1" applyFill="1" applyBorder="1" applyAlignment="1">
      <alignment horizontal="center"/>
    </xf>
    <xf numFmtId="169" fontId="1" fillId="7" borderId="3" xfId="2" applyNumberFormat="1" applyFont="1" applyFill="1" applyBorder="1" applyAlignment="1">
      <alignment horizontal="center"/>
    </xf>
    <xf numFmtId="166" fontId="1" fillId="7" borderId="3" xfId="2" applyNumberFormat="1" applyFont="1" applyFill="1" applyBorder="1" applyAlignment="1">
      <alignment horizontal="center"/>
    </xf>
    <xf numFmtId="9" fontId="9" fillId="7" borderId="3" xfId="3" applyFont="1" applyFill="1" applyBorder="1" applyAlignment="1">
      <alignment horizontal="center"/>
    </xf>
    <xf numFmtId="9" fontId="10" fillId="7" borderId="3" xfId="3" applyFont="1" applyFill="1" applyBorder="1" applyAlignment="1">
      <alignment horizontal="center"/>
    </xf>
    <xf numFmtId="6" fontId="1" fillId="7" borderId="3" xfId="0" applyNumberFormat="1" applyFont="1" applyFill="1" applyBorder="1" applyAlignment="1">
      <alignment horizontal="center"/>
    </xf>
    <xf numFmtId="168" fontId="1" fillId="7" borderId="3" xfId="0" applyNumberFormat="1" applyFont="1" applyFill="1" applyBorder="1" applyAlignment="1">
      <alignment horizontal="center"/>
    </xf>
    <xf numFmtId="166" fontId="2" fillId="0" borderId="8" xfId="0" applyNumberFormat="1" applyFont="1" applyBorder="1" applyAlignment="1">
      <alignment horizontal="center"/>
    </xf>
    <xf numFmtId="0" fontId="3" fillId="0" borderId="0" xfId="5" applyFont="1" applyFill="1" applyBorder="1" applyAlignment="1">
      <alignment vertical="top"/>
    </xf>
    <xf numFmtId="9" fontId="0" fillId="0" borderId="0" xfId="3" applyFont="1"/>
    <xf numFmtId="0" fontId="7" fillId="4" borderId="5" xfId="0" applyFont="1" applyFill="1" applyBorder="1" applyAlignment="1">
      <alignment horizontal="center"/>
    </xf>
    <xf numFmtId="169" fontId="6" fillId="0" borderId="3" xfId="4" applyNumberFormat="1" applyBorder="1" applyAlignment="1">
      <alignment horizontal="center"/>
    </xf>
    <xf numFmtId="0" fontId="6" fillId="5" borderId="8" xfId="5" applyFont="1" applyFill="1" applyBorder="1" applyAlignment="1">
      <alignment horizontal="left" vertical="top" wrapText="1"/>
    </xf>
    <xf numFmtId="0" fontId="6" fillId="5" borderId="3" xfId="5" applyFont="1" applyFill="1" applyBorder="1" applyAlignment="1">
      <alignment horizontal="left" vertical="top" wrapText="1"/>
    </xf>
    <xf numFmtId="0" fontId="6" fillId="5" borderId="4" xfId="5" applyFont="1" applyFill="1" applyBorder="1" applyAlignment="1">
      <alignment horizontal="left" vertical="top" wrapText="1"/>
    </xf>
    <xf numFmtId="0" fontId="7" fillId="5" borderId="13" xfId="5" applyFont="1" applyFill="1" applyBorder="1" applyAlignment="1">
      <alignment horizontal="left" vertical="top" wrapText="1"/>
    </xf>
    <xf numFmtId="0" fontId="7" fillId="5" borderId="14" xfId="5" applyFont="1" applyFill="1" applyBorder="1" applyAlignment="1">
      <alignment horizontal="left" vertical="top"/>
    </xf>
    <xf numFmtId="0" fontId="7" fillId="5" borderId="15" xfId="5" applyFont="1" applyFill="1" applyBorder="1" applyAlignment="1">
      <alignment horizontal="left" vertical="top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5" applyFont="1" applyFill="1" applyBorder="1" applyAlignment="1">
      <alignment vertical="top" wrapText="1"/>
    </xf>
    <xf numFmtId="0" fontId="0" fillId="0" borderId="0" xfId="0" applyBorder="1"/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0" fillId="0" borderId="16" xfId="0" applyBorder="1"/>
    <xf numFmtId="0" fontId="2" fillId="2" borderId="17" xfId="0" applyFont="1" applyFill="1" applyBorder="1" applyAlignment="1">
      <alignment horizontal="center"/>
    </xf>
    <xf numFmtId="170" fontId="0" fillId="0" borderId="0" xfId="0" applyNumberFormat="1" applyBorder="1"/>
    <xf numFmtId="170" fontId="0" fillId="6" borderId="0" xfId="0" applyNumberFormat="1" applyFill="1" applyBorder="1"/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8" fillId="0" borderId="0" xfId="0" applyNumberFormat="1" applyFont="1" applyBorder="1" applyAlignment="1">
      <alignment horizontal="center"/>
    </xf>
  </cellXfs>
  <cellStyles count="6">
    <cellStyle name="Comma" xfId="1" builtinId="3"/>
    <cellStyle name="Currency" xfId="2" builtinId="4"/>
    <cellStyle name="Normal" xfId="0" builtinId="0"/>
    <cellStyle name="Normal 2" xfId="4" xr:uid="{EEB3410B-9358-4EFC-B7A5-D2F8A7C76408}"/>
    <cellStyle name="Note 2" xfId="5" xr:uid="{A00F71B7-8C0B-4E1B-B736-C3457B8AF6AE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Indexed</a:t>
            </a:r>
            <a:r>
              <a:rPr lang="en-US" baseline="0"/>
              <a:t> Cost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5"/>
          <c:order val="5"/>
          <c:tx>
            <c:strRef>
              <c:f>'Overall Cost Comparison'!$G$2</c:f>
              <c:strCache>
                <c:ptCount val="1"/>
                <c:pt idx="0">
                  <c:v>Material Cost/Unit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'Overall Cost Comparison'!$A$3:$A$6</c:f>
              <c:strCache>
                <c:ptCount val="4"/>
                <c:pt idx="0">
                  <c:v>Oslo</c:v>
                </c:pt>
                <c:pt idx="1">
                  <c:v>Cape Town</c:v>
                </c:pt>
                <c:pt idx="2">
                  <c:v>Kyoto</c:v>
                </c:pt>
                <c:pt idx="3">
                  <c:v>São Paulo</c:v>
                </c:pt>
              </c:strCache>
            </c:strRef>
          </c:cat>
          <c:val>
            <c:numRef>
              <c:f>'Overall Cost Comparison'!$G$3:$G$6</c:f>
              <c:numCache>
                <c:formatCode>0.000</c:formatCode>
                <c:ptCount val="4"/>
                <c:pt idx="0">
                  <c:v>0.5139186295503213</c:v>
                </c:pt>
                <c:pt idx="1">
                  <c:v>0.46573875802997855</c:v>
                </c:pt>
                <c:pt idx="2">
                  <c:v>0.48715203426124198</c:v>
                </c:pt>
                <c:pt idx="3">
                  <c:v>0.56209850107066384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D2-4AAE-A5AA-6C8A04EEE2BC}"/>
            </c:ext>
          </c:extLst>
        </c:ser>
        <c:ser>
          <c:idx val="6"/>
          <c:order val="6"/>
          <c:tx>
            <c:strRef>
              <c:f>'Overall Cost Comparison'!$H$2</c:f>
              <c:strCache>
                <c:ptCount val="1"/>
                <c:pt idx="0">
                  <c:v>Labor Cost/Unit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'Overall Cost Comparison'!$A$3:$A$6</c:f>
              <c:strCache>
                <c:ptCount val="4"/>
                <c:pt idx="0">
                  <c:v>Oslo</c:v>
                </c:pt>
                <c:pt idx="1">
                  <c:v>Cape Town</c:v>
                </c:pt>
                <c:pt idx="2">
                  <c:v>Kyoto</c:v>
                </c:pt>
                <c:pt idx="3">
                  <c:v>São Paulo</c:v>
                </c:pt>
              </c:strCache>
            </c:strRef>
          </c:cat>
          <c:val>
            <c:numRef>
              <c:f>'Overall Cost Comparison'!$H$3:$H$6</c:f>
              <c:numCache>
                <c:formatCode>0.000</c:formatCode>
                <c:ptCount val="4"/>
                <c:pt idx="0">
                  <c:v>0.17665952890792294</c:v>
                </c:pt>
                <c:pt idx="1">
                  <c:v>0.27301927194860809</c:v>
                </c:pt>
                <c:pt idx="2">
                  <c:v>0.16595289079229122</c:v>
                </c:pt>
                <c:pt idx="3">
                  <c:v>0.11777301927194861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D2-4AAE-A5AA-6C8A04EEE2BC}"/>
            </c:ext>
          </c:extLst>
        </c:ser>
        <c:ser>
          <c:idx val="7"/>
          <c:order val="7"/>
          <c:tx>
            <c:strRef>
              <c:f>'Overall Cost Comparison'!$I$2</c:f>
              <c:strCache>
                <c:ptCount val="1"/>
                <c:pt idx="0">
                  <c:v>Production Cost/Unit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'Overall Cost Comparison'!$A$3:$A$6</c:f>
              <c:strCache>
                <c:ptCount val="4"/>
                <c:pt idx="0">
                  <c:v>Oslo</c:v>
                </c:pt>
                <c:pt idx="1">
                  <c:v>Cape Town</c:v>
                </c:pt>
                <c:pt idx="2">
                  <c:v>Kyoto</c:v>
                </c:pt>
                <c:pt idx="3">
                  <c:v>São Paulo</c:v>
                </c:pt>
              </c:strCache>
            </c:strRef>
          </c:cat>
          <c:val>
            <c:numRef>
              <c:f>'Overall Cost Comparison'!$I$3:$I$6</c:f>
              <c:numCache>
                <c:formatCode>0.000</c:formatCode>
                <c:ptCount val="4"/>
                <c:pt idx="0">
                  <c:v>0.29978586723768741</c:v>
                </c:pt>
                <c:pt idx="1">
                  <c:v>0.27301927194860809</c:v>
                </c:pt>
                <c:pt idx="2">
                  <c:v>0.24089935760171305</c:v>
                </c:pt>
                <c:pt idx="3">
                  <c:v>0.42826552462526768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D2-4AAE-A5AA-6C8A04EEE2BC}"/>
            </c:ext>
          </c:extLst>
        </c:ser>
        <c:ser>
          <c:idx val="8"/>
          <c:order val="8"/>
          <c:tx>
            <c:strRef>
              <c:f>'Overall Cost Comparison'!$J$2</c:f>
              <c:strCache>
                <c:ptCount val="1"/>
                <c:pt idx="0">
                  <c:v>Tooling Cost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'Overall Cost Comparison'!$A$3:$A$6</c:f>
              <c:strCache>
                <c:ptCount val="4"/>
                <c:pt idx="0">
                  <c:v>Oslo</c:v>
                </c:pt>
                <c:pt idx="1">
                  <c:v>Cape Town</c:v>
                </c:pt>
                <c:pt idx="2">
                  <c:v>Kyoto</c:v>
                </c:pt>
                <c:pt idx="3">
                  <c:v>São Paulo</c:v>
                </c:pt>
              </c:strCache>
            </c:strRef>
          </c:cat>
          <c:val>
            <c:numRef>
              <c:f>'Overall Cost Comparison'!$J$3:$J$6</c:f>
              <c:numCache>
                <c:formatCode>0.000</c:formatCode>
                <c:ptCount val="4"/>
                <c:pt idx="0">
                  <c:v>7.2644539614561035E-2</c:v>
                </c:pt>
                <c:pt idx="1">
                  <c:v>8.2976445396145612E-2</c:v>
                </c:pt>
                <c:pt idx="2">
                  <c:v>0.10599571734475376</c:v>
                </c:pt>
                <c:pt idx="3">
                  <c:v>7.7087794432548179E-2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D2-4AAE-A5AA-6C8A04EEE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1792040"/>
        <c:axId val="7317960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'Overall Cost Comparison'!$B$2</c15:sqref>
                        </c15:formulaRef>
                      </c:ext>
                    </c:extLst>
                    <c:strCache>
                      <c:ptCount val="1"/>
                      <c:pt idx="0">
                        <c:v>Material cost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'Overall Cost Comparison'!$A$3:$A$6</c15:sqref>
                        </c15:formulaRef>
                      </c:ext>
                    </c:extLst>
                    <c:strCache>
                      <c:ptCount val="4"/>
                      <c:pt idx="0">
                        <c:v>Oslo</c:v>
                      </c:pt>
                      <c:pt idx="1">
                        <c:v>Cape Town</c:v>
                      </c:pt>
                      <c:pt idx="2">
                        <c:v>Kyoto</c:v>
                      </c:pt>
                      <c:pt idx="3">
                        <c:v>São Paulo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'Overall Cost Comparison'!$B$3:$B$6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9.6000000000000002E-2</c:v>
                      </c:pt>
                      <c:pt idx="1">
                        <c:v>8.6999999999999994E-2</c:v>
                      </c:pt>
                      <c:pt idx="2">
                        <c:v>9.0999999999999998E-2</c:v>
                      </c:pt>
                      <c:pt idx="3">
                        <c:v>0.105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1D2-4AAE-A5AA-6C8A04EEE2B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Cost Comparison'!$C$2</c15:sqref>
                        </c15:formulaRef>
                      </c:ext>
                    </c:extLst>
                    <c:strCache>
                      <c:ptCount val="1"/>
                      <c:pt idx="0">
                        <c:v>Labor cost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Cost Comparison'!$A$3:$A$6</c15:sqref>
                        </c15:formulaRef>
                      </c:ext>
                    </c:extLst>
                    <c:strCache>
                      <c:ptCount val="4"/>
                      <c:pt idx="0">
                        <c:v>Oslo</c:v>
                      </c:pt>
                      <c:pt idx="1">
                        <c:v>Cape Town</c:v>
                      </c:pt>
                      <c:pt idx="2">
                        <c:v>Kyoto</c:v>
                      </c:pt>
                      <c:pt idx="3">
                        <c:v>São Paulo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Cost Comparison'!$C$3:$C$6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3.3000000000000002E-2</c:v>
                      </c:pt>
                      <c:pt idx="1">
                        <c:v>5.0999999999999997E-2</c:v>
                      </c:pt>
                      <c:pt idx="2">
                        <c:v>3.1E-2</c:v>
                      </c:pt>
                      <c:pt idx="3">
                        <c:v>2.1999999999999999E-2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1D2-4AAE-A5AA-6C8A04EEE2B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Cost Comparison'!$D$2</c15:sqref>
                        </c15:formulaRef>
                      </c:ext>
                    </c:extLst>
                    <c:strCache>
                      <c:ptCount val="1"/>
                      <c:pt idx="0">
                        <c:v>Production cost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Cost Comparison'!$A$3:$A$6</c15:sqref>
                        </c15:formulaRef>
                      </c:ext>
                    </c:extLst>
                    <c:strCache>
                      <c:ptCount val="4"/>
                      <c:pt idx="0">
                        <c:v>Oslo</c:v>
                      </c:pt>
                      <c:pt idx="1">
                        <c:v>Cape Town</c:v>
                      </c:pt>
                      <c:pt idx="2">
                        <c:v>Kyoto</c:v>
                      </c:pt>
                      <c:pt idx="3">
                        <c:v>São Paulo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Cost Comparison'!$D$3:$D$6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5.6000000000000001E-2</c:v>
                      </c:pt>
                      <c:pt idx="1">
                        <c:v>5.0999999999999997E-2</c:v>
                      </c:pt>
                      <c:pt idx="2">
                        <c:v>4.4999999999999998E-2</c:v>
                      </c:pt>
                      <c:pt idx="3">
                        <c:v>0.08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1D2-4AAE-A5AA-6C8A04EEE2B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Cost Comparison'!$E$2</c15:sqref>
                        </c15:formulaRef>
                      </c:ext>
                    </c:extLst>
                    <c:strCache>
                      <c:ptCount val="1"/>
                      <c:pt idx="0">
                        <c:v>Tooling cost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Cost Comparison'!$A$3:$A$6</c15:sqref>
                        </c15:formulaRef>
                      </c:ext>
                    </c:extLst>
                    <c:strCache>
                      <c:ptCount val="4"/>
                      <c:pt idx="0">
                        <c:v>Oslo</c:v>
                      </c:pt>
                      <c:pt idx="1">
                        <c:v>Cape Town</c:v>
                      </c:pt>
                      <c:pt idx="2">
                        <c:v>Kyoto</c:v>
                      </c:pt>
                      <c:pt idx="3">
                        <c:v>São Paulo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Cost Comparison'!$E$3:$E$6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1.357E-2</c:v>
                      </c:pt>
                      <c:pt idx="1">
                        <c:v>1.55E-2</c:v>
                      </c:pt>
                      <c:pt idx="2">
                        <c:v>1.9800000000000002E-2</c:v>
                      </c:pt>
                      <c:pt idx="3">
                        <c:v>1.44E-2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1D2-4AAE-A5AA-6C8A04EEE2B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Cost Comparison'!$F$2</c15:sqref>
                        </c15:formulaRef>
                      </c:ext>
                    </c:extLst>
                    <c:strCache>
                      <c:ptCount val="1"/>
                      <c:pt idx="0">
                        <c:v>Total Cost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Cost Comparison'!$A$3:$A$6</c15:sqref>
                        </c15:formulaRef>
                      </c:ext>
                    </c:extLst>
                    <c:strCache>
                      <c:ptCount val="4"/>
                      <c:pt idx="0">
                        <c:v>Oslo</c:v>
                      </c:pt>
                      <c:pt idx="1">
                        <c:v>Cape Town</c:v>
                      </c:pt>
                      <c:pt idx="2">
                        <c:v>Kyoto</c:v>
                      </c:pt>
                      <c:pt idx="3">
                        <c:v>São Paulo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'Overall Cost Comparison'!$F$3:$F$6</c15:sqref>
                        </c15:formulaRef>
                      </c:ext>
                    </c:extLst>
                    <c:numCache>
                      <c:formatCode>0.000</c:formatCode>
                      <c:ptCount val="4"/>
                      <c:pt idx="0">
                        <c:v>0.19857</c:v>
                      </c:pt>
                      <c:pt idx="1">
                        <c:v>0.20449999999999996</c:v>
                      </c:pt>
                      <c:pt idx="2">
                        <c:v>0.18679999999999999</c:v>
                      </c:pt>
                      <c:pt idx="3">
                        <c:v>0.22140000000000001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1D2-4AAE-A5AA-6C8A04EEE2BC}"/>
                  </c:ext>
                </c:extLst>
              </c15:ser>
            </c15:filteredBarSeries>
          </c:ext>
        </c:extLst>
      </c:barChart>
      <c:catAx>
        <c:axId val="731792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Suppliers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96000"/>
        <c:crosses val="autoZero"/>
        <c:auto val="1"/>
        <c:lblAlgn val="ctr"/>
        <c:lblOffset val="100"/>
        <c:noMultiLvlLbl val="0"/>
      </c:catAx>
      <c:valAx>
        <c:axId val="73179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</a:t>
                </a:r>
                <a:r>
                  <a:rPr lang="en-US" baseline="0"/>
                  <a:t> to low cost suppliers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92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636271</xdr:colOff>
      <xdr:row>7</xdr:row>
      <xdr:rowOff>40004</xdr:rowOff>
    </xdr:from>
    <xdr:to>
      <xdr:col>9</xdr:col>
      <xdr:colOff>348616</xdr:colOff>
      <xdr:row>36</xdr:row>
      <xdr:rowOff>11429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5DE03E-6E41-072A-831E-F640341E06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A788F-C1CD-4D0B-8D5B-DA7A033ED166}">
  <dimension ref="A1:H50"/>
  <sheetViews>
    <sheetView tabSelected="1" zoomScaleNormal="100" workbookViewId="0">
      <pane ySplit="1" topLeftCell="A2" activePane="bottomLeft" state="frozen"/>
      <selection pane="bottomLeft" activeCell="E1" sqref="E1"/>
    </sheetView>
  </sheetViews>
  <sheetFormatPr defaultRowHeight="13.2" x14ac:dyDescent="0.25"/>
  <cols>
    <col min="1" max="1" width="40.5546875" bestFit="1" customWidth="1"/>
    <col min="2" max="2" width="9" bestFit="1" customWidth="1"/>
    <col min="3" max="3" width="10.88671875" bestFit="1" customWidth="1"/>
    <col min="4" max="4" width="11.88671875" bestFit="1" customWidth="1"/>
    <col min="5" max="5" width="9.33203125" bestFit="1" customWidth="1"/>
    <col min="6" max="6" width="9" bestFit="1" customWidth="1"/>
    <col min="8" max="8" width="99.88671875" customWidth="1"/>
  </cols>
  <sheetData>
    <row r="1" spans="1:8" ht="16.8" thickBot="1" x14ac:dyDescent="0.4">
      <c r="A1" s="5" t="s">
        <v>71</v>
      </c>
      <c r="B1" s="3" t="s">
        <v>53</v>
      </c>
      <c r="C1" s="67" t="s">
        <v>54</v>
      </c>
      <c r="D1" s="67" t="s">
        <v>55</v>
      </c>
      <c r="E1" s="67" t="s">
        <v>56</v>
      </c>
      <c r="F1" s="25" t="s">
        <v>12</v>
      </c>
    </row>
    <row r="2" spans="1:8" ht="16.2" thickBot="1" x14ac:dyDescent="0.35">
      <c r="A2" s="4" t="s">
        <v>6</v>
      </c>
      <c r="B2" s="55">
        <v>9.6000000000000002E-2</v>
      </c>
      <c r="C2" s="55">
        <v>8.6999999999999994E-2</v>
      </c>
      <c r="D2" s="55">
        <v>9.0999999999999998E-2</v>
      </c>
      <c r="E2" s="55">
        <v>0.105</v>
      </c>
      <c r="F2" s="42">
        <f>F4*F5/16*(1+F8)</f>
        <v>8.6999999999999994E-2</v>
      </c>
      <c r="H2" s="58" t="s">
        <v>29</v>
      </c>
    </row>
    <row r="3" spans="1:8" ht="15.6" x14ac:dyDescent="0.3">
      <c r="A3" s="4" t="s">
        <v>7</v>
      </c>
      <c r="B3" s="7"/>
      <c r="C3" s="7"/>
      <c r="D3" s="7"/>
      <c r="E3" s="7"/>
      <c r="F3" s="7"/>
      <c r="H3" s="63" t="s">
        <v>52</v>
      </c>
    </row>
    <row r="4" spans="1:8" ht="15.6" x14ac:dyDescent="0.3">
      <c r="A4" s="1" t="s">
        <v>0</v>
      </c>
      <c r="B4" s="8">
        <v>0.35299999999999998</v>
      </c>
      <c r="C4" s="8">
        <v>0.33600000000000002</v>
      </c>
      <c r="D4" s="8">
        <v>0.34300000000000003</v>
      </c>
      <c r="E4" s="8">
        <v>0.36699999999999999</v>
      </c>
      <c r="F4" s="7">
        <f>MIN(B4:E4)</f>
        <v>0.33600000000000002</v>
      </c>
      <c r="H4" s="64"/>
    </row>
    <row r="5" spans="1:8" ht="15.6" x14ac:dyDescent="0.3">
      <c r="A5" s="1" t="s">
        <v>1</v>
      </c>
      <c r="B5" s="9">
        <v>4.05</v>
      </c>
      <c r="C5" s="9">
        <v>4.05</v>
      </c>
      <c r="D5" s="9">
        <v>4.05</v>
      </c>
      <c r="E5" s="9">
        <v>4.05</v>
      </c>
      <c r="F5" s="13">
        <v>4.05</v>
      </c>
      <c r="H5" s="64"/>
    </row>
    <row r="6" spans="1:8" ht="15.6" x14ac:dyDescent="0.3">
      <c r="A6" s="1" t="s">
        <v>26</v>
      </c>
      <c r="B6" s="47">
        <f>(B5*B4)/16</f>
        <v>8.9353124999999992E-2</v>
      </c>
      <c r="C6" s="47">
        <f t="shared" ref="C6:F6" si="0">(C5*C4)/16</f>
        <v>8.5050000000000001E-2</v>
      </c>
      <c r="D6" s="47">
        <f t="shared" si="0"/>
        <v>8.6821875000000007E-2</v>
      </c>
      <c r="E6" s="47">
        <f t="shared" si="0"/>
        <v>9.289687499999999E-2</v>
      </c>
      <c r="F6" s="59">
        <f t="shared" si="0"/>
        <v>8.5050000000000001E-2</v>
      </c>
      <c r="H6" s="64"/>
    </row>
    <row r="7" spans="1:8" ht="15.6" x14ac:dyDescent="0.3">
      <c r="A7" s="1" t="s">
        <v>8</v>
      </c>
      <c r="B7" s="47">
        <f>B2-B6</f>
        <v>6.6468750000000104E-3</v>
      </c>
      <c r="C7" s="47">
        <f t="shared" ref="C7:E7" si="1">C2-C6</f>
        <v>1.9499999999999934E-3</v>
      </c>
      <c r="D7" s="47">
        <f t="shared" si="1"/>
        <v>4.1781249999999909E-3</v>
      </c>
      <c r="E7" s="47">
        <f t="shared" si="1"/>
        <v>1.2103125000000006E-2</v>
      </c>
      <c r="F7" s="7">
        <v>5.0000000000000001E-3</v>
      </c>
      <c r="H7" s="64"/>
    </row>
    <row r="8" spans="1:8" ht="16.2" thickBot="1" x14ac:dyDescent="0.35">
      <c r="A8" s="1" t="s">
        <v>25</v>
      </c>
      <c r="B8" s="48">
        <f>B7/B6</f>
        <v>7.4388836428496613E-2</v>
      </c>
      <c r="C8" s="48">
        <f t="shared" ref="C8:E8" si="2">C7/C6</f>
        <v>2.2927689594356183E-2</v>
      </c>
      <c r="D8" s="48">
        <f t="shared" si="2"/>
        <v>4.8122952884857538E-2</v>
      </c>
      <c r="E8" s="48">
        <f t="shared" si="2"/>
        <v>0.13028559895044917</v>
      </c>
      <c r="F8" s="43">
        <f>MIN(B8:E8)</f>
        <v>2.2927689594356183E-2</v>
      </c>
      <c r="H8" s="65"/>
    </row>
    <row r="9" spans="1:8" ht="15.6" x14ac:dyDescent="0.3">
      <c r="A9" s="1"/>
      <c r="B9" s="10"/>
      <c r="C9" s="10"/>
      <c r="D9" s="10"/>
      <c r="E9" s="10"/>
      <c r="F9" s="43"/>
      <c r="H9" s="66" t="s">
        <v>57</v>
      </c>
    </row>
    <row r="10" spans="1:8" ht="16.2" thickBot="1" x14ac:dyDescent="0.35">
      <c r="A10" s="1"/>
      <c r="B10" s="10"/>
      <c r="C10" s="10"/>
      <c r="D10" s="10"/>
      <c r="E10" s="10"/>
      <c r="F10" s="43"/>
    </row>
    <row r="11" spans="1:8" ht="16.2" thickBot="1" x14ac:dyDescent="0.35">
      <c r="A11" s="4" t="s">
        <v>9</v>
      </c>
      <c r="B11" s="12">
        <v>3.3000000000000002E-2</v>
      </c>
      <c r="C11" s="12">
        <v>5.0999999999999997E-2</v>
      </c>
      <c r="D11" s="12">
        <v>3.1E-2</v>
      </c>
      <c r="E11" s="12">
        <v>2.1999999999999999E-2</v>
      </c>
      <c r="F11" s="41">
        <f>F15/F16*(1+F13)</f>
        <v>5.7533744131455398E-3</v>
      </c>
      <c r="H11" s="58" t="s">
        <v>31</v>
      </c>
    </row>
    <row r="12" spans="1:8" ht="15.6" customHeight="1" x14ac:dyDescent="0.3">
      <c r="A12" s="4" t="s">
        <v>10</v>
      </c>
      <c r="B12" s="7"/>
      <c r="C12" s="7"/>
      <c r="D12" s="7"/>
      <c r="E12" s="7"/>
      <c r="F12" s="7"/>
      <c r="H12" s="60" t="s">
        <v>30</v>
      </c>
    </row>
    <row r="13" spans="1:8" ht="15.6" x14ac:dyDescent="0.3">
      <c r="A13" s="1" t="s">
        <v>2</v>
      </c>
      <c r="B13" s="13">
        <v>1.3</v>
      </c>
      <c r="C13" s="13">
        <v>1.7</v>
      </c>
      <c r="D13" s="13">
        <v>1.4</v>
      </c>
      <c r="E13" s="13">
        <v>2</v>
      </c>
      <c r="F13" s="13">
        <f>MIN(B13:E13)</f>
        <v>1.3</v>
      </c>
      <c r="H13" s="61"/>
    </row>
    <row r="14" spans="1:8" ht="15.6" x14ac:dyDescent="0.3">
      <c r="A14" s="1" t="s">
        <v>34</v>
      </c>
      <c r="B14" s="45">
        <f>B11/(1+B13)</f>
        <v>1.4347826086956523E-2</v>
      </c>
      <c r="C14" s="45">
        <f t="shared" ref="C14:E14" si="3">C11/(1+C13)</f>
        <v>1.8888888888888886E-2</v>
      </c>
      <c r="D14" s="45">
        <f t="shared" si="3"/>
        <v>1.2916666666666667E-2</v>
      </c>
      <c r="E14" s="45">
        <f t="shared" si="3"/>
        <v>7.3333333333333332E-3</v>
      </c>
      <c r="F14" s="11">
        <f>MIN(B14:E14)</f>
        <v>7.3333333333333332E-3</v>
      </c>
      <c r="H14" s="61"/>
    </row>
    <row r="15" spans="1:8" ht="15.6" x14ac:dyDescent="0.3">
      <c r="A15" s="1" t="s">
        <v>3</v>
      </c>
      <c r="B15" s="11">
        <v>10.5</v>
      </c>
      <c r="C15" s="11">
        <v>15.33</v>
      </c>
      <c r="D15" s="11">
        <v>14.2</v>
      </c>
      <c r="E15" s="11">
        <v>2.75</v>
      </c>
      <c r="F15" s="11">
        <f>MIN(B15:E15)</f>
        <v>2.75</v>
      </c>
      <c r="H15" s="61"/>
    </row>
    <row r="16" spans="1:8" ht="16.2" thickBot="1" x14ac:dyDescent="0.35">
      <c r="A16" s="1" t="s">
        <v>11</v>
      </c>
      <c r="B16" s="46">
        <f>B15/B14</f>
        <v>731.81818181818176</v>
      </c>
      <c r="C16" s="46">
        <f t="shared" ref="C16:E16" si="4">C15/C14</f>
        <v>811.58823529411779</v>
      </c>
      <c r="D16" s="46">
        <f t="shared" si="4"/>
        <v>1099.3548387096773</v>
      </c>
      <c r="E16" s="46">
        <f t="shared" si="4"/>
        <v>375</v>
      </c>
      <c r="F16" s="14">
        <f>MAX(B16:E16)</f>
        <v>1099.3548387096773</v>
      </c>
      <c r="H16" s="62"/>
    </row>
    <row r="17" spans="1:8" ht="15.6" x14ac:dyDescent="0.3">
      <c r="A17" s="1"/>
      <c r="B17" s="23"/>
      <c r="C17" s="23"/>
      <c r="D17" s="23"/>
      <c r="E17" s="23"/>
      <c r="F17" s="14"/>
      <c r="H17" s="44" t="s">
        <v>58</v>
      </c>
    </row>
    <row r="18" spans="1:8" ht="15.6" x14ac:dyDescent="0.3">
      <c r="A18" s="1"/>
      <c r="B18" s="14"/>
      <c r="C18" s="14"/>
      <c r="D18" s="14"/>
      <c r="E18" s="14"/>
      <c r="F18" s="14"/>
      <c r="H18" s="56" t="s">
        <v>59</v>
      </c>
    </row>
    <row r="19" spans="1:8" ht="16.2" thickBot="1" x14ac:dyDescent="0.35">
      <c r="A19" s="1"/>
      <c r="B19" s="14"/>
      <c r="C19" s="14"/>
      <c r="D19" s="14"/>
      <c r="E19" s="14"/>
      <c r="F19" s="14"/>
      <c r="H19" s="24"/>
    </row>
    <row r="20" spans="1:8" ht="16.2" thickBot="1" x14ac:dyDescent="0.35">
      <c r="A20" s="4" t="s">
        <v>13</v>
      </c>
      <c r="B20" s="12">
        <v>5.6000000000000001E-2</v>
      </c>
      <c r="C20" s="12">
        <v>5.0999999999999997E-2</v>
      </c>
      <c r="D20" s="12">
        <v>4.4999999999999998E-2</v>
      </c>
      <c r="E20" s="12">
        <v>0.08</v>
      </c>
      <c r="F20" s="41">
        <f>F23/F16*(1+F26)</f>
        <v>2.7288732394366202E-2</v>
      </c>
      <c r="H20" s="58" t="s">
        <v>32</v>
      </c>
    </row>
    <row r="21" spans="1:8" ht="15.6" customHeight="1" x14ac:dyDescent="0.3">
      <c r="A21" s="4" t="s">
        <v>14</v>
      </c>
      <c r="B21" s="7"/>
      <c r="C21" s="7"/>
      <c r="D21" s="7"/>
      <c r="E21" s="7"/>
      <c r="F21" s="7"/>
      <c r="H21" s="60" t="s">
        <v>33</v>
      </c>
    </row>
    <row r="22" spans="1:8" ht="15.6" x14ac:dyDescent="0.3">
      <c r="A22" s="1" t="s">
        <v>4</v>
      </c>
      <c r="B22" s="13">
        <v>410</v>
      </c>
      <c r="C22" s="13">
        <v>410</v>
      </c>
      <c r="D22" s="13">
        <v>620</v>
      </c>
      <c r="E22" s="13">
        <v>320</v>
      </c>
      <c r="F22" s="14"/>
      <c r="H22" s="61"/>
    </row>
    <row r="23" spans="1:8" ht="15.6" x14ac:dyDescent="0.3">
      <c r="A23" s="1" t="s">
        <v>21</v>
      </c>
      <c r="B23" s="11">
        <v>34.5</v>
      </c>
      <c r="C23" s="11">
        <v>36</v>
      </c>
      <c r="D23" s="11">
        <v>46.5</v>
      </c>
      <c r="E23" s="11">
        <v>29</v>
      </c>
      <c r="F23" s="15">
        <f>MIN(B23:E23)</f>
        <v>29</v>
      </c>
      <c r="H23" s="61"/>
    </row>
    <row r="24" spans="1:8" ht="15.6" x14ac:dyDescent="0.3">
      <c r="A24" s="1" t="s">
        <v>24</v>
      </c>
      <c r="B24" s="50">
        <f>B23/B16</f>
        <v>4.7142857142857146E-2</v>
      </c>
      <c r="C24" s="50">
        <f t="shared" ref="C24:E24" si="5">C23/C16</f>
        <v>4.4357469015003252E-2</v>
      </c>
      <c r="D24" s="50">
        <f t="shared" si="5"/>
        <v>4.2297535211267612E-2</v>
      </c>
      <c r="E24" s="50">
        <f t="shared" si="5"/>
        <v>7.7333333333333337E-2</v>
      </c>
      <c r="F24" s="15"/>
      <c r="H24" s="61"/>
    </row>
    <row r="25" spans="1:8" ht="16.2" thickBot="1" x14ac:dyDescent="0.35">
      <c r="A25" s="1" t="s">
        <v>22</v>
      </c>
      <c r="B25" s="49">
        <f>B20-B24</f>
        <v>8.8571428571428551E-3</v>
      </c>
      <c r="C25" s="49">
        <f t="shared" ref="C25:E25" si="6">C20-C24</f>
        <v>6.6425309849967445E-3</v>
      </c>
      <c r="D25" s="49">
        <f t="shared" si="6"/>
        <v>2.7024647887323866E-3</v>
      </c>
      <c r="E25" s="49">
        <f t="shared" si="6"/>
        <v>2.6666666666666644E-3</v>
      </c>
      <c r="F25" s="15"/>
      <c r="H25" s="62"/>
    </row>
    <row r="26" spans="1:8" ht="15.6" x14ac:dyDescent="0.3">
      <c r="A26" s="1" t="s">
        <v>23</v>
      </c>
      <c r="B26" s="48">
        <f>B25/B24</f>
        <v>0.18787878787878781</v>
      </c>
      <c r="C26" s="48">
        <f t="shared" ref="C26:E26" si="7">C25/C24</f>
        <v>0.14975000000000016</v>
      </c>
      <c r="D26" s="48">
        <f t="shared" si="7"/>
        <v>6.3891779396461831E-2</v>
      </c>
      <c r="E26" s="48">
        <f t="shared" si="7"/>
        <v>3.4482758620689627E-2</v>
      </c>
      <c r="F26" s="10">
        <f>MIN(B26:E26)</f>
        <v>3.4482758620689627E-2</v>
      </c>
      <c r="H26" s="56" t="s">
        <v>60</v>
      </c>
    </row>
    <row r="27" spans="1:8" ht="15.6" x14ac:dyDescent="0.3">
      <c r="A27" s="1"/>
      <c r="B27" s="15"/>
      <c r="C27" s="15"/>
      <c r="D27" s="15"/>
      <c r="E27" s="15"/>
      <c r="F27" s="15"/>
      <c r="H27" s="56" t="s">
        <v>61</v>
      </c>
    </row>
    <row r="28" spans="1:8" ht="16.2" thickBot="1" x14ac:dyDescent="0.35">
      <c r="A28" s="1"/>
      <c r="B28" s="15"/>
      <c r="C28" s="15"/>
      <c r="D28" s="15"/>
      <c r="E28" s="15"/>
      <c r="F28" s="15"/>
      <c r="H28" s="26"/>
    </row>
    <row r="29" spans="1:8" ht="16.2" thickBot="1" x14ac:dyDescent="0.35">
      <c r="A29" s="4" t="s">
        <v>15</v>
      </c>
      <c r="B29" s="12">
        <f>B20+B11+B2</f>
        <v>0.185</v>
      </c>
      <c r="C29" s="12">
        <f t="shared" ref="C29:E29" si="8">C20+C11+C2</f>
        <v>0.189</v>
      </c>
      <c r="D29" s="12">
        <f t="shared" si="8"/>
        <v>0.16699999999999998</v>
      </c>
      <c r="E29" s="12">
        <f t="shared" si="8"/>
        <v>0.20700000000000002</v>
      </c>
      <c r="F29" s="17">
        <f>F20+F11+F2</f>
        <v>0.12004210680751173</v>
      </c>
      <c r="H29" s="58" t="s">
        <v>36</v>
      </c>
    </row>
    <row r="30" spans="1:8" ht="15.6" customHeight="1" x14ac:dyDescent="0.3">
      <c r="A30" s="4" t="s">
        <v>62</v>
      </c>
      <c r="B30" s="16">
        <v>0.21</v>
      </c>
      <c r="C30" s="16">
        <v>0.21</v>
      </c>
      <c r="D30" s="16">
        <v>0.21</v>
      </c>
      <c r="E30" s="16">
        <v>0.21</v>
      </c>
      <c r="F30" s="16">
        <v>0.21</v>
      </c>
      <c r="H30" s="60" t="s">
        <v>35</v>
      </c>
    </row>
    <row r="31" spans="1:8" ht="15.6" x14ac:dyDescent="0.3">
      <c r="A31" s="1" t="s">
        <v>64</v>
      </c>
      <c r="B31" s="52">
        <f>(B30-B29)/B30</f>
        <v>0.11904761904761903</v>
      </c>
      <c r="C31" s="51">
        <f>(C30-C29)/C30</f>
        <v>9.9999999999999964E-2</v>
      </c>
      <c r="D31" s="51">
        <f t="shared" ref="D31:F31" si="9">(D30-D29)/D30</f>
        <v>0.20476190476190481</v>
      </c>
      <c r="E31" s="51">
        <f t="shared" si="9"/>
        <v>1.4285714285714167E-2</v>
      </c>
      <c r="F31" s="27">
        <f t="shared" si="9"/>
        <v>0.42837091996422982</v>
      </c>
      <c r="H31" s="61"/>
    </row>
    <row r="32" spans="1:8" ht="15.6" x14ac:dyDescent="0.3">
      <c r="A32" s="1" t="s">
        <v>63</v>
      </c>
      <c r="B32" s="16">
        <v>0.21</v>
      </c>
      <c r="C32" s="16">
        <v>0.21</v>
      </c>
      <c r="D32" s="16">
        <v>0.21</v>
      </c>
      <c r="E32" s="16">
        <v>0.21</v>
      </c>
      <c r="F32" s="16">
        <v>0.21</v>
      </c>
      <c r="H32" s="61"/>
    </row>
    <row r="33" spans="1:8" ht="16.2" thickBot="1" x14ac:dyDescent="0.35">
      <c r="A33" s="1" t="s">
        <v>65</v>
      </c>
      <c r="B33" s="51">
        <f t="shared" ref="B33:C33" si="10">(B32-B29)/B32</f>
        <v>0.11904761904761903</v>
      </c>
      <c r="C33" s="51">
        <f t="shared" si="10"/>
        <v>9.9999999999999964E-2</v>
      </c>
      <c r="D33" s="52">
        <f>(D32-D29)/D32</f>
        <v>0.20476190476190481</v>
      </c>
      <c r="E33" s="51">
        <f>(E32-E29)/E32</f>
        <v>1.4285714285714167E-2</v>
      </c>
      <c r="F33" s="27">
        <f>(F32-F29)/F32</f>
        <v>0.42837091996422982</v>
      </c>
      <c r="H33" s="62"/>
    </row>
    <row r="34" spans="1:8" ht="15.6" x14ac:dyDescent="0.3">
      <c r="A34" s="1"/>
      <c r="B34" s="15"/>
      <c r="C34" s="15"/>
      <c r="D34" s="15"/>
      <c r="E34" s="15"/>
      <c r="F34" s="15"/>
      <c r="H34" s="56" t="s">
        <v>68</v>
      </c>
    </row>
    <row r="35" spans="1:8" ht="16.2" thickBot="1" x14ac:dyDescent="0.35">
      <c r="A35" s="4" t="s">
        <v>16</v>
      </c>
      <c r="B35" s="18">
        <v>28500</v>
      </c>
      <c r="C35" s="18">
        <v>32600</v>
      </c>
      <c r="D35" s="18">
        <v>41500</v>
      </c>
      <c r="E35" s="18">
        <v>30250</v>
      </c>
      <c r="F35" s="18">
        <f>F37*F38</f>
        <v>41503</v>
      </c>
      <c r="H35" s="24"/>
    </row>
    <row r="36" spans="1:8" ht="16.2" thickBot="1" x14ac:dyDescent="0.35">
      <c r="A36" s="4" t="s">
        <v>17</v>
      </c>
      <c r="B36" s="19"/>
      <c r="C36" s="19"/>
      <c r="D36" s="19"/>
      <c r="E36" s="19"/>
      <c r="F36" s="19"/>
      <c r="H36" s="58" t="s">
        <v>38</v>
      </c>
    </row>
    <row r="37" spans="1:8" ht="15.6" customHeight="1" x14ac:dyDescent="0.3">
      <c r="A37" s="1" t="s">
        <v>18</v>
      </c>
      <c r="B37" s="6">
        <v>7</v>
      </c>
      <c r="C37" s="6">
        <v>7</v>
      </c>
      <c r="D37" s="6">
        <v>11</v>
      </c>
      <c r="E37" s="6">
        <v>3</v>
      </c>
      <c r="F37" s="14">
        <f>MAX(B37:E37)</f>
        <v>11</v>
      </c>
      <c r="H37" s="60" t="s">
        <v>37</v>
      </c>
    </row>
    <row r="38" spans="1:8" ht="15.6" x14ac:dyDescent="0.3">
      <c r="A38" s="4" t="s">
        <v>19</v>
      </c>
      <c r="B38" s="53">
        <f>B35/B37</f>
        <v>4071.4285714285716</v>
      </c>
      <c r="C38" s="53">
        <f t="shared" ref="C38:E38" si="11">C35/C37</f>
        <v>4657.1428571428569</v>
      </c>
      <c r="D38" s="53">
        <f t="shared" si="11"/>
        <v>3772.7272727272725</v>
      </c>
      <c r="E38" s="53">
        <f t="shared" si="11"/>
        <v>10083.333333333334</v>
      </c>
      <c r="F38" s="19">
        <v>3773</v>
      </c>
      <c r="H38" s="61"/>
    </row>
    <row r="39" spans="1:8" ht="16.2" thickBot="1" x14ac:dyDescent="0.35">
      <c r="A39" s="1" t="s">
        <v>66</v>
      </c>
      <c r="B39" s="20">
        <v>1200000</v>
      </c>
      <c r="C39" s="20">
        <v>1200000</v>
      </c>
      <c r="D39" s="20">
        <v>1200000</v>
      </c>
      <c r="E39" s="20">
        <v>1200000</v>
      </c>
      <c r="F39" s="20">
        <v>1200000</v>
      </c>
      <c r="H39" s="62"/>
    </row>
    <row r="40" spans="1:8" ht="15.6" x14ac:dyDescent="0.3">
      <c r="A40" s="1" t="s">
        <v>67</v>
      </c>
      <c r="B40" s="13">
        <v>900000</v>
      </c>
      <c r="C40" s="13">
        <v>900000</v>
      </c>
      <c r="D40" s="13">
        <v>900000</v>
      </c>
      <c r="E40" s="13">
        <v>900000</v>
      </c>
      <c r="F40" s="13">
        <v>900000</v>
      </c>
      <c r="H40" s="56" t="s">
        <v>69</v>
      </c>
    </row>
    <row r="41" spans="1:8" ht="15.6" x14ac:dyDescent="0.3">
      <c r="A41" s="1" t="s">
        <v>5</v>
      </c>
      <c r="B41" s="13">
        <v>2100000</v>
      </c>
      <c r="C41" s="13">
        <v>2100000</v>
      </c>
      <c r="D41" s="13">
        <v>2100000</v>
      </c>
      <c r="E41" s="13">
        <v>2100000</v>
      </c>
      <c r="F41" s="13">
        <v>2100000</v>
      </c>
      <c r="H41" s="24"/>
    </row>
    <row r="42" spans="1:8" ht="15.6" x14ac:dyDescent="0.3">
      <c r="A42" s="1" t="s">
        <v>27</v>
      </c>
      <c r="B42" s="54">
        <f>B35/B41</f>
        <v>1.3571428571428571E-2</v>
      </c>
      <c r="C42" s="54">
        <f t="shared" ref="C42:E42" si="12">C35/C41</f>
        <v>1.5523809523809523E-2</v>
      </c>
      <c r="D42" s="54">
        <f t="shared" si="12"/>
        <v>1.9761904761904762E-2</v>
      </c>
      <c r="E42" s="54">
        <f t="shared" si="12"/>
        <v>1.4404761904761905E-2</v>
      </c>
      <c r="F42" s="21">
        <f>F35/F41</f>
        <v>1.9763333333333334E-2</v>
      </c>
      <c r="H42" s="24"/>
    </row>
    <row r="43" spans="1:8" ht="15" customHeight="1" thickBot="1" x14ac:dyDescent="0.35">
      <c r="A43" s="1"/>
      <c r="B43" s="21"/>
      <c r="C43" s="21"/>
      <c r="D43" s="21"/>
      <c r="E43" s="21"/>
      <c r="F43" s="21"/>
    </row>
    <row r="44" spans="1:8" ht="16.2" thickBot="1" x14ac:dyDescent="0.35">
      <c r="A44" s="4" t="s">
        <v>28</v>
      </c>
      <c r="B44" s="17">
        <f>B42+B29</f>
        <v>0.19857142857142857</v>
      </c>
      <c r="C44" s="17">
        <f t="shared" ref="C44:D44" si="13">C42+C29</f>
        <v>0.20452380952380952</v>
      </c>
      <c r="D44" s="17">
        <f t="shared" si="13"/>
        <v>0.18676190476190474</v>
      </c>
      <c r="E44" s="17">
        <f>E42+E29</f>
        <v>0.22140476190476191</v>
      </c>
      <c r="F44" s="17">
        <f>F42+F29</f>
        <v>0.13980544014084506</v>
      </c>
      <c r="H44" s="58" t="s">
        <v>40</v>
      </c>
    </row>
    <row r="45" spans="1:8" ht="16.2" customHeight="1" thickBot="1" x14ac:dyDescent="0.35">
      <c r="A45" s="2" t="s">
        <v>20</v>
      </c>
      <c r="B45" s="22">
        <f>(B44-$F$44)/$F$44</f>
        <v>0.42034121398552532</v>
      </c>
      <c r="C45" s="22">
        <f t="shared" ref="C45:F45" si="14">(C44-$F$44)/$F$44</f>
        <v>0.46291738946470778</v>
      </c>
      <c r="D45" s="22">
        <f t="shared" si="14"/>
        <v>0.33587008183482731</v>
      </c>
      <c r="E45" s="22">
        <f t="shared" si="14"/>
        <v>0.58366342312366915</v>
      </c>
      <c r="F45" s="22">
        <f t="shared" si="14"/>
        <v>0</v>
      </c>
      <c r="H45" s="60" t="s">
        <v>39</v>
      </c>
    </row>
    <row r="46" spans="1:8" x14ac:dyDescent="0.25">
      <c r="H46" s="61"/>
    </row>
    <row r="47" spans="1:8" ht="13.8" thickBot="1" x14ac:dyDescent="0.3">
      <c r="E47" s="57"/>
      <c r="H47" s="62"/>
    </row>
    <row r="48" spans="1:8" x14ac:dyDescent="0.25">
      <c r="H48" s="68" t="s">
        <v>70</v>
      </c>
    </row>
    <row r="49" spans="8:8" x14ac:dyDescent="0.25">
      <c r="H49" s="24"/>
    </row>
    <row r="50" spans="8:8" x14ac:dyDescent="0.25">
      <c r="H50" s="24"/>
    </row>
  </sheetData>
  <sheetProtection algorithmName="SHA-512" hashValue="d2JKf2dOwInSYre5qOnkW9dJU8lvbbzBkSOqE40LCBWCAzSx7ZFPPwoDEwtwZGEexiBEY5OreoDSsBmCdXxiLQ==" saltValue="KAGsGQW/4HMqdJW+0tuHnw==" spinCount="100000" sheet="1" objects="1" scenarios="1"/>
  <mergeCells count="6">
    <mergeCell ref="H30:H33"/>
    <mergeCell ref="H37:H39"/>
    <mergeCell ref="H45:H47"/>
    <mergeCell ref="H3:H8"/>
    <mergeCell ref="H12:H16"/>
    <mergeCell ref="H21:H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396AF-58F4-4C61-97FD-9CECAD34B96E}">
  <dimension ref="A1:O18"/>
  <sheetViews>
    <sheetView workbookViewId="0">
      <selection activeCell="J11" sqref="J11"/>
    </sheetView>
  </sheetViews>
  <sheetFormatPr defaultRowHeight="13.2" x14ac:dyDescent="0.25"/>
  <cols>
    <col min="1" max="1" width="12" bestFit="1" customWidth="1"/>
    <col min="2" max="2" width="12.21875" bestFit="1" customWidth="1"/>
    <col min="3" max="3" width="10.44140625" bestFit="1" customWidth="1"/>
    <col min="4" max="4" width="15.109375" bestFit="1" customWidth="1"/>
    <col min="5" max="5" width="11.77734375" bestFit="1" customWidth="1"/>
    <col min="6" max="6" width="9.88671875" bestFit="1" customWidth="1"/>
    <col min="7" max="7" width="17.21875" bestFit="1" customWidth="1"/>
    <col min="8" max="8" width="14.88671875" bestFit="1" customWidth="1"/>
    <col min="9" max="9" width="19.6640625" bestFit="1" customWidth="1"/>
    <col min="10" max="10" width="11.88671875" bestFit="1" customWidth="1"/>
    <col min="11" max="11" width="35.44140625" bestFit="1" customWidth="1"/>
  </cols>
  <sheetData>
    <row r="1" spans="1:15" ht="13.8" thickBot="1" x14ac:dyDescent="0.3">
      <c r="G1" s="70" t="s">
        <v>51</v>
      </c>
      <c r="H1" s="71"/>
      <c r="I1" s="71"/>
      <c r="J1" s="72"/>
    </row>
    <row r="2" spans="1:15" ht="14.4" x14ac:dyDescent="0.3">
      <c r="A2" s="73"/>
      <c r="B2" s="28" t="s">
        <v>41</v>
      </c>
      <c r="C2" s="28" t="s">
        <v>42</v>
      </c>
      <c r="D2" s="29" t="s">
        <v>43</v>
      </c>
      <c r="E2" s="29" t="s">
        <v>44</v>
      </c>
      <c r="F2" s="30" t="s">
        <v>45</v>
      </c>
      <c r="G2" s="39" t="s">
        <v>46</v>
      </c>
      <c r="H2" s="39" t="s">
        <v>47</v>
      </c>
      <c r="I2" s="39" t="s">
        <v>48</v>
      </c>
      <c r="J2" s="39" t="s">
        <v>49</v>
      </c>
      <c r="K2" s="31" t="s">
        <v>50</v>
      </c>
    </row>
    <row r="3" spans="1:15" ht="15.6" x14ac:dyDescent="0.3">
      <c r="A3" s="74" t="s">
        <v>53</v>
      </c>
      <c r="B3" s="69">
        <v>9.6000000000000002E-2</v>
      </c>
      <c r="C3" s="69">
        <v>3.3000000000000002E-2</v>
      </c>
      <c r="D3" s="69">
        <v>5.6000000000000001E-2</v>
      </c>
      <c r="E3" s="69">
        <v>1.357E-2</v>
      </c>
      <c r="F3" s="75">
        <f>SUM(B3:E3)</f>
        <v>0.19857</v>
      </c>
      <c r="G3" s="76">
        <f>(B3/F3)*K3</f>
        <v>0.5139186295503213</v>
      </c>
      <c r="H3" s="76">
        <f>(C3/F3)*K3</f>
        <v>0.17665952890792294</v>
      </c>
      <c r="I3" s="76">
        <f>(D3/F3)*K3</f>
        <v>0.29978586723768741</v>
      </c>
      <c r="J3" s="76">
        <f>(E3/F3)*K3</f>
        <v>7.2644539614561035E-2</v>
      </c>
      <c r="K3" s="33">
        <f>F3/F5</f>
        <v>1.0630085653104926</v>
      </c>
    </row>
    <row r="4" spans="1:15" x14ac:dyDescent="0.25">
      <c r="A4" s="77" t="s">
        <v>54</v>
      </c>
      <c r="B4" s="69">
        <v>8.6999999999999994E-2</v>
      </c>
      <c r="C4" s="69">
        <v>5.0999999999999997E-2</v>
      </c>
      <c r="D4" s="69">
        <v>5.0999999999999997E-2</v>
      </c>
      <c r="E4" s="69">
        <v>1.55E-2</v>
      </c>
      <c r="F4" s="75">
        <f t="shared" ref="F4:F6" si="0">SUM(B4:E4)</f>
        <v>0.20449999999999996</v>
      </c>
      <c r="G4" s="76">
        <f t="shared" ref="G4:G6" si="1">(B4/F4)*K4</f>
        <v>0.46573875802997855</v>
      </c>
      <c r="H4" s="76">
        <f t="shared" ref="H4:H6" si="2">(C4/F4)*K4</f>
        <v>0.27301927194860809</v>
      </c>
      <c r="I4" s="76">
        <f t="shared" ref="I4:I6" si="3">(D4/F4)*K4</f>
        <v>0.27301927194860809</v>
      </c>
      <c r="J4" s="76">
        <f t="shared" ref="J4:J6" si="4">(E4/F4)*K4</f>
        <v>8.2976445396145612E-2</v>
      </c>
      <c r="K4" s="33">
        <f>F4/F5</f>
        <v>1.0947537473233402</v>
      </c>
    </row>
    <row r="5" spans="1:15" x14ac:dyDescent="0.25">
      <c r="A5" s="77" t="s">
        <v>55</v>
      </c>
      <c r="B5" s="69">
        <v>9.0999999999999998E-2</v>
      </c>
      <c r="C5" s="69">
        <v>3.1E-2</v>
      </c>
      <c r="D5" s="69">
        <v>4.4999999999999998E-2</v>
      </c>
      <c r="E5" s="69">
        <v>1.9800000000000002E-2</v>
      </c>
      <c r="F5" s="75">
        <f t="shared" si="0"/>
        <v>0.18679999999999999</v>
      </c>
      <c r="G5" s="76">
        <f t="shared" si="1"/>
        <v>0.48715203426124198</v>
      </c>
      <c r="H5" s="76">
        <f t="shared" si="2"/>
        <v>0.16595289079229122</v>
      </c>
      <c r="I5" s="76">
        <f t="shared" si="3"/>
        <v>0.24089935760171305</v>
      </c>
      <c r="J5" s="76">
        <f t="shared" si="4"/>
        <v>0.10599571734475376</v>
      </c>
      <c r="K5" s="33">
        <f>F5/F5</f>
        <v>1</v>
      </c>
    </row>
    <row r="6" spans="1:15" ht="13.8" thickBot="1" x14ac:dyDescent="0.3">
      <c r="A6" s="78" t="s">
        <v>56</v>
      </c>
      <c r="B6" s="34">
        <v>0.105</v>
      </c>
      <c r="C6" s="34">
        <v>2.1999999999999999E-2</v>
      </c>
      <c r="D6" s="34">
        <v>0.08</v>
      </c>
      <c r="E6" s="34">
        <v>1.44E-2</v>
      </c>
      <c r="F6" s="35">
        <f t="shared" si="0"/>
        <v>0.22140000000000001</v>
      </c>
      <c r="G6" s="40">
        <f t="shared" si="1"/>
        <v>0.56209850107066384</v>
      </c>
      <c r="H6" s="40">
        <f t="shared" si="2"/>
        <v>0.11777301927194861</v>
      </c>
      <c r="I6" s="40">
        <f t="shared" si="3"/>
        <v>0.42826552462526768</v>
      </c>
      <c r="J6" s="40">
        <f t="shared" si="4"/>
        <v>7.7087794432548179E-2</v>
      </c>
      <c r="K6" s="36">
        <f>F6/F5</f>
        <v>1.1852248394004283</v>
      </c>
    </row>
    <row r="9" spans="1:15" x14ac:dyDescent="0.25">
      <c r="G9" s="32"/>
    </row>
    <row r="10" spans="1:15" x14ac:dyDescent="0.25">
      <c r="K10" s="69"/>
      <c r="L10" s="69"/>
      <c r="M10" s="69"/>
      <c r="N10" s="69"/>
      <c r="O10" s="69"/>
    </row>
    <row r="11" spans="1:15" ht="15.6" x14ac:dyDescent="0.3">
      <c r="K11" s="79"/>
      <c r="L11" s="79"/>
      <c r="M11" s="79"/>
      <c r="N11" s="79"/>
      <c r="O11" s="69"/>
    </row>
    <row r="12" spans="1:15" x14ac:dyDescent="0.25">
      <c r="K12" s="69"/>
      <c r="L12" s="69"/>
      <c r="M12" s="69"/>
      <c r="N12" s="69"/>
      <c r="O12" s="69"/>
    </row>
    <row r="13" spans="1:15" ht="15.6" x14ac:dyDescent="0.3">
      <c r="K13" s="80"/>
      <c r="L13" s="80"/>
      <c r="M13" s="80"/>
      <c r="N13" s="80"/>
      <c r="O13" s="69"/>
    </row>
    <row r="14" spans="1:15" x14ac:dyDescent="0.25">
      <c r="K14" s="69"/>
      <c r="L14" s="69"/>
      <c r="M14" s="69"/>
      <c r="N14" s="69"/>
      <c r="O14" s="69"/>
    </row>
    <row r="15" spans="1:15" ht="15.6" x14ac:dyDescent="0.3">
      <c r="I15" s="37"/>
      <c r="J15" s="37"/>
      <c r="K15" s="80"/>
      <c r="L15" s="80"/>
      <c r="M15" s="80"/>
      <c r="N15" s="80"/>
      <c r="O15" s="69"/>
    </row>
    <row r="16" spans="1:15" ht="15.6" x14ac:dyDescent="0.3">
      <c r="I16" s="37"/>
      <c r="J16" s="37"/>
      <c r="K16" s="81"/>
      <c r="L16" s="81"/>
      <c r="M16" s="69"/>
      <c r="N16" s="69"/>
      <c r="O16" s="69"/>
    </row>
    <row r="17" spans="9:15" ht="15.6" x14ac:dyDescent="0.3">
      <c r="I17" s="38"/>
      <c r="J17" s="38"/>
      <c r="K17" s="82"/>
      <c r="L17" s="82"/>
      <c r="M17" s="69"/>
      <c r="N17" s="69"/>
      <c r="O17" s="69"/>
    </row>
    <row r="18" spans="9:15" x14ac:dyDescent="0.25">
      <c r="K18" s="69"/>
      <c r="L18" s="69"/>
      <c r="M18" s="69"/>
      <c r="N18" s="69"/>
      <c r="O18" s="69"/>
    </row>
  </sheetData>
  <sheetProtection algorithmName="SHA-512" hashValue="LZmpd+OroKpkYD6mlG1g7inCdUhYYKAcKrm+XAJwct+jid3b93rNtrtAcMin4uuj1qnhog8f7z/xg0fBCOtekQ==" saltValue="BrWr8KVWoe3RBpEnCKZb5g==" spinCount="100000" sheet="1" objects="1" scenarios="1"/>
  <mergeCells count="1">
    <mergeCell ref="G1:J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tadataLibraryDisplayFormLink xmlns="82207545-987c-4df2-827d-742bde27eac5" xsi:nil="true"/>
    <Dashboard_x002a_ xmlns="ec868678-deb6-48cf-896b-119bf5e2249b">
      <Url xsi:nil="true"/>
      <Description xsi:nil="true"/>
    </Dashboard_x002a_>
    <Document_x0020_Type xmlns="ec868678-deb6-48cf-896b-119bf5e2249b">Supplemental File</Document_x0020_Type>
    <MetadataLibrary xmlns="82207545-987c-4df2-827d-742bde27eac5" xsi:nil="true"/>
    <Metadata_x0020_Form_x0020_URL_x002a_ xmlns="ec868678-deb6-48cf-896b-119bf5e2249b">
      <Url>http://cm3.darden.virginia.edu/CMO/Gold%20Metadata/DispForm.aspx?ID=34096</Url>
      <Description>View Document Metadata</Description>
    </Metadata_x0020_Form_x0020_URL_x002a_>
    <Faculty_x0020_Sponsor_x002a_ xmlns="ec868678-deb6-48cf-896b-119bf5e2249b">
      <UserInfo>
        <DisplayName/>
        <AccountId>141</AccountId>
        <AccountType/>
      </UserInfo>
    </Faculty_x0020_Sponsor_x002a_>
    <DBP_x0020_Editor_x002a_ xmlns="ec868678-deb6-48cf-896b-119bf5e2249b">
      <UserInfo>
        <DisplayName/>
        <AccountId xsi:nil="true"/>
        <AccountType/>
      </UserInfo>
    </DBP_x0020_Editor_x002a_>
    <Metadata_x0020_Link_x0020_ID xmlns="ec868678-deb6-48cf-896b-119bf5e2249b">abc07401-94db-4ec0-891f-9f2266968292</Metadata_x0020_Link_x0020_ID>
    <Subject_x0020_Area xmlns="ec868678-deb6-48cf-896b-119bf5e2249b">Operations Management</Subject_x0020_Area>
    <MetadataID xmlns="82207545-987c-4df2-827d-742bde27eac5" xsi:nil="true"/>
    <Approver_x002a_ xmlns="ec868678-deb6-48cf-896b-119bf5e2249b">
      <UserInfo>
        <DisplayName/>
        <AccountId xsi:nil="true"/>
        <AccountType/>
      </UserInfo>
    </Approver_x002a_>
    <PrimaryAuthor xmlns="82207545-987c-4df2-827d-742bde27eac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88B602DD77EF48A07DCBF2B238F6DA" ma:contentTypeVersion="77" ma:contentTypeDescription="Create a new document." ma:contentTypeScope="" ma:versionID="6f65bd87b856f4c89742648cd51b8c59">
  <xsd:schema xmlns:xsd="http://www.w3.org/2001/XMLSchema" xmlns:p="http://schemas.microsoft.com/office/2006/metadata/properties" xmlns:ns2="82207545-987c-4df2-827d-742bde27eac5" xmlns:ns3="ec868678-deb6-48cf-896b-119bf5e2249b" targetNamespace="http://schemas.microsoft.com/office/2006/metadata/properties" ma:root="true" ma:fieldsID="a65ed7353f1cdfe266144dd599d14120" ns2:_="" ns3:_="">
    <xsd:import namespace="82207545-987c-4df2-827d-742bde27eac5"/>
    <xsd:import namespace="ec868678-deb6-48cf-896b-119bf5e2249b"/>
    <xsd:element name="properties">
      <xsd:complexType>
        <xsd:sequence>
          <xsd:element name="documentManagement">
            <xsd:complexType>
              <xsd:all>
                <xsd:element ref="ns2:PrimaryAuthor" minOccurs="0"/>
                <xsd:element ref="ns2:ApprovalState" minOccurs="0"/>
                <xsd:element ref="ns2:DateOfApproval" minOccurs="0"/>
                <xsd:element ref="ns2:CheckinCommentLine" minOccurs="0"/>
                <xsd:element ref="ns2:VersionModifierName" minOccurs="0"/>
                <xsd:element ref="ns2:DateInEditing" minOccurs="0"/>
                <xsd:element ref="ns2:DatePending" minOccurs="0"/>
                <xsd:element ref="ns2:MetadataLibrary" minOccurs="0"/>
                <xsd:element ref="ns2:MetadataID" minOccurs="0"/>
                <xsd:element ref="ns2:MetadataLibraryDisplayFormLink" minOccurs="0"/>
                <xsd:element ref="ns2:RejectionText" minOccurs="0"/>
                <xsd:element ref="ns3:Approver_x002a_" minOccurs="0"/>
                <xsd:element ref="ns3:Dashboard_x002a_" minOccurs="0"/>
                <xsd:element ref="ns3:DBP_x0020_Editor_x002a_" minOccurs="0"/>
                <xsd:element ref="ns3:Faculty_x0020_Sponsor_x002a_" minOccurs="0"/>
                <xsd:element ref="ns3:Metadata_x0020_Link_x0020_ID" minOccurs="0"/>
                <xsd:element ref="ns3:Metadata_x0020_Form_x0020_URL_x002a_" minOccurs="0"/>
                <xsd:element ref="ns3:Document_x0020_Type" minOccurs="0"/>
                <xsd:element ref="ns3:Subject_x0020_Area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82207545-987c-4df2-827d-742bde27eac5" elementFormDefault="qualified">
    <xsd:import namespace="http://schemas.microsoft.com/office/2006/documentManagement/types"/>
    <xsd:element name="PrimaryAuthor" ma:index="8" nillable="true" ma:displayName="Primary Author" ma:hidden="true" ma:internalName="PrimaryAuthor">
      <xsd:simpleType>
        <xsd:restriction base="dms:Text"/>
      </xsd:simpleType>
    </xsd:element>
    <xsd:element name="ApprovalState" ma:index="9" nillable="true" ma:displayName="Document Approval" ma:internalName="ApprovalState" ma:readOnly="true">
      <xsd:simpleType>
        <xsd:restriction base="dms:Text"/>
      </xsd:simpleType>
    </xsd:element>
    <xsd:element name="DateOfApproval" ma:index="10" nillable="true" ma:displayName="Date Approved" ma:internalName="DateOfApproval" ma:readOnly="true">
      <xsd:simpleType>
        <xsd:restriction base="dms:DateTime"/>
      </xsd:simpleType>
    </xsd:element>
    <xsd:element name="CheckinCommentLine" ma:index="11" nillable="true" ma:displayName="Comment Line" ma:internalName="CheckinCommentLine" ma:readOnly="true">
      <xsd:simpleType>
        <xsd:restriction base="dms:Text"/>
      </xsd:simpleType>
    </xsd:element>
    <xsd:element name="VersionModifierName" ma:index="12" nillable="true" ma:displayName="VM Name" ma:internalName="VersionModifierName" ma:readOnly="true">
      <xsd:simpleType>
        <xsd:restriction base="dms:Text"/>
      </xsd:simpleType>
    </xsd:element>
    <xsd:element name="DateInEditing" ma:index="13" nillable="true" ma:displayName="Date Editing Began" ma:internalName="DateInEditing" ma:readOnly="true">
      <xsd:simpleType>
        <xsd:restriction base="dms:DateTime"/>
      </xsd:simpleType>
    </xsd:element>
    <xsd:element name="DatePending" ma:index="14" nillable="true" ma:displayName="Date Approval Sent" ma:internalName="DatePending" ma:readOnly="true">
      <xsd:simpleType>
        <xsd:restriction base="dms:DateTime"/>
      </xsd:simpleType>
    </xsd:element>
    <xsd:element name="MetadataLibrary" ma:index="15" nillable="true" ma:displayName="Metadata Library" ma:hidden="true" ma:internalName="MetadataLibrary">
      <xsd:simpleType>
        <xsd:restriction base="dms:Text"/>
      </xsd:simpleType>
    </xsd:element>
    <xsd:element name="MetadataID" ma:index="16" nillable="true" ma:displayName="Metadata ID" ma:hidden="true" ma:internalName="MetadataID">
      <xsd:simpleType>
        <xsd:restriction base="dms:Text"/>
      </xsd:simpleType>
    </xsd:element>
    <xsd:element name="MetadataLibraryDisplayFormLink" ma:index="17" nillable="true" ma:displayName="Display Form Link" ma:hidden="true" ma:internalName="MetadataLibraryDisplayFormLink">
      <xsd:simpleType>
        <xsd:restriction base="dms:Text"/>
      </xsd:simpleType>
    </xsd:element>
    <xsd:element name="RejectionText" ma:index="18" nillable="true" ma:displayName="Rejection Text" ma:internalName="RejectionText" ma:readOnly="true">
      <xsd:simpleType>
        <xsd:restriction base="dms:Text"/>
      </xsd:simpleType>
    </xsd:element>
  </xsd:schema>
  <xsd:schema xmlns:xsd="http://www.w3.org/2001/XMLSchema" xmlns:dms="http://schemas.microsoft.com/office/2006/documentManagement/types" targetNamespace="ec868678-deb6-48cf-896b-119bf5e2249b" elementFormDefault="qualified">
    <xsd:import namespace="http://schemas.microsoft.com/office/2006/documentManagement/types"/>
    <xsd:element name="Approver_x002a_" ma:index="20" nillable="true" ma:displayName="Approver" ma:list="UserInfo" ma:internalName="Approve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ashboard_x002a_" ma:index="21" nillable="true" ma:displayName="Dashboard" ma:format="Hyperlink" ma:internalName="Dashboard_x002A_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DBP_x0020_Editor_x002a_" ma:index="22" nillable="true" ma:displayName="DBP Editor" ma:list="UserInfo" ma:internalName="DBP_x0020_Edito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Faculty_x0020_Sponsor_x002a_" ma:index="23" nillable="true" ma:displayName="Faculty Sponsor" ma:list="UserInfo" ma:internalName="Faculty_x0020_Sponso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tadata_x0020_Link_x0020_ID" ma:index="24" nillable="true" ma:displayName="File Identification Number" ma:internalName="Metadata_x0020_Link_x0020_ID" ma:readOnly="false">
      <xsd:simpleType>
        <xsd:restriction base="dms:Text">
          <xsd:maxLength value="255"/>
        </xsd:restriction>
      </xsd:simpleType>
    </xsd:element>
    <xsd:element name="Metadata_x0020_Form_x0020_URL_x002a_" ma:index="25" nillable="true" ma:displayName="Metadata Form URL" ma:format="Hyperlink" ma:internalName="Metadata_x0020_Form_x0020_URL_x002A_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Document_x0020_Type" ma:index="26" nillable="true" ma:displayName="Product Type" ma:format="Dropdown" ma:internalName="Document_x0020_Type" ma:readOnly="false">
      <xsd:simpleType>
        <xsd:restriction base="dms:Choice">
          <xsd:enumeration value="Case"/>
          <xsd:enumeration value="Technical Note"/>
          <xsd:enumeration value="Teaching Note"/>
          <xsd:enumeration value="Supplemental File"/>
          <xsd:enumeration value="Working Paper"/>
          <xsd:enumeration value="Book Chapter"/>
          <xsd:enumeration value="Multimedia Case"/>
          <xsd:enumeration value="Multimedia TN"/>
          <xsd:enumeration value="Simulation"/>
          <xsd:enumeration value="Simulation TN"/>
          <xsd:enumeration value="DCCP"/>
          <xsd:enumeration value="DVD Supplement"/>
          <xsd:enumeration value="VHS Supplement"/>
          <xsd:enumeration value="KIT"/>
          <xsd:enumeration value="Audio"/>
          <xsd:enumeration value="Book"/>
        </xsd:restriction>
      </xsd:simpleType>
    </xsd:element>
    <xsd:element name="Subject_x0020_Area" ma:index="27" nillable="true" ma:displayName="Subject Area" ma:format="Dropdown" ma:internalName="Subject_x0020_Area" ma:readOnly="false">
      <xsd:simpleType>
        <xsd:restriction base="dms:Choice">
          <xsd:enumeration value="Accounting and Control"/>
          <xsd:enumeration value="Business Communications"/>
          <xsd:enumeration value="Business Policy"/>
          <xsd:enumeration value="Computer-Information Technology"/>
          <xsd:enumeration value="Entrepreneurship and Innovation"/>
          <xsd:enumeration value="Ethics"/>
          <xsd:enumeration value="Finance"/>
          <xsd:enumeration value="General"/>
          <xsd:enumeration value="Global Economies and Markets"/>
          <xsd:enumeration value="Marketing"/>
          <xsd:enumeration value="Nonprofit Organizations"/>
          <xsd:enumeration value="Operations Management"/>
          <xsd:enumeration value="Organizational Behavior and Human Resources"/>
          <xsd:enumeration value="Pedagogy and Higher Administration"/>
          <xsd:enumeration value="Personal Assessment and Career Strategy"/>
          <xsd:enumeration value="Quantitative Analysis"/>
          <xsd:enumeration value="Strategy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7F107508-7604-4981-8083-259D44A89EE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D81BEA-817E-4F39-AF03-E105EBCE7D4B}">
  <ds:schemaRefs>
    <ds:schemaRef ds:uri="http://purl.org/dc/elements/1.1/"/>
    <ds:schemaRef ds:uri="http://schemas.microsoft.com/office/2006/metadata/properties"/>
    <ds:schemaRef ds:uri="http://purl.org/dc/terms/"/>
    <ds:schemaRef ds:uri="82207545-987c-4df2-827d-742bde27eac5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ec868678-deb6-48cf-896b-119bf5e2249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F100EA9-E381-44C2-9610-7B73234563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207545-987c-4df2-827d-742bde27eac5"/>
    <ds:schemaRef ds:uri="ec868678-deb6-48cf-896b-119bf5e2249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4.xml><?xml version="1.0" encoding="utf-8"?>
<ds:datastoreItem xmlns:ds="http://schemas.openxmlformats.org/officeDocument/2006/customXml" ds:itemID="{5CA2CF4D-FF34-4A18-B7D0-D56512382984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Bottom Up Model Knob</vt:lpstr>
      <vt:lpstr>Overall Cost Comparison</vt:lpstr>
    </vt:vector>
  </TitlesOfParts>
  <Company>UVA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Whirlpool Corporation Global Procurement (SPREADSHEET)</dc:title>
  <dc:creator>Jinal Patel</dc:creator>
  <cp:lastModifiedBy>Ronak Patel</cp:lastModifiedBy>
  <dcterms:created xsi:type="dcterms:W3CDTF">2003-06-20T02:28:20Z</dcterms:created>
  <dcterms:modified xsi:type="dcterms:W3CDTF">2025-02-24T05:57:49Z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display_urn:schemas-microsoft-com:office:office#Editor">
    <vt:lpwstr>Riddler, Scott</vt:lpwstr>
  </property>
  <property fmtid="{D5CDD505-2E9C-101B-9397-08002B2CF9AE}" pid="4" name="display_urn:schemas-microsoft-com:office:office#Author">
    <vt:lpwstr>Alston, Sherry</vt:lpwstr>
  </property>
  <property fmtid="{D5CDD505-2E9C-101B-9397-08002B2CF9AE}" pid="5" name="display_urn:schemas-microsoft-com:office:office#Faculty_x0020_Sponsor_x002A_">
    <vt:lpwstr>Laseter, Timothy Marks</vt:lpwstr>
  </property>
  <property fmtid="{D5CDD505-2E9C-101B-9397-08002B2CF9AE}" pid="6" name="Subject">
    <vt:lpwstr/>
  </property>
  <property fmtid="{D5CDD505-2E9C-101B-9397-08002B2CF9AE}" pid="7" name="Keywords">
    <vt:lpwstr/>
  </property>
  <property fmtid="{D5CDD505-2E9C-101B-9397-08002B2CF9AE}" pid="8" name="_Author">
    <vt:lpwstr>lasetert</vt:lpwstr>
  </property>
  <property fmtid="{D5CDD505-2E9C-101B-9397-08002B2CF9AE}" pid="9" name="_Category">
    <vt:lpwstr/>
  </property>
  <property fmtid="{D5CDD505-2E9C-101B-9397-08002B2CF9AE}" pid="10" name="Categories">
    <vt:lpwstr/>
  </property>
  <property fmtid="{D5CDD505-2E9C-101B-9397-08002B2CF9AE}" pid="11" name="Approval Level">
    <vt:lpwstr/>
  </property>
  <property fmtid="{D5CDD505-2E9C-101B-9397-08002B2CF9AE}" pid="12" name="_Comments">
    <vt:lpwstr/>
  </property>
  <property fmtid="{D5CDD505-2E9C-101B-9397-08002B2CF9AE}" pid="13" name="Assigned To">
    <vt:lpwstr/>
  </property>
  <property fmtid="{D5CDD505-2E9C-101B-9397-08002B2CF9AE}" pid="14" name="_MarkAsFinal">
    <vt:bool>true</vt:bool>
  </property>
</Properties>
</file>