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7195E6D8-A152-4493-A01A-D6DFF3FD9671}" xr6:coauthVersionLast="34" xr6:coauthVersionMax="34" xr10:uidLastSave="{00000000-0000-0000-0000-000000000000}"/>
  <bookViews>
    <workbookView xWindow="0" yWindow="0" windowWidth="15300" windowHeight="7485" xr2:uid="{00000000-000D-0000-FFFF-FFFF00000000}"/>
  </bookViews>
  <sheets>
    <sheet name="Frame" sheetId="1" r:id="rId1"/>
    <sheet name="Note" sheetId="2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T27" i="1" l="1"/>
  <c r="T23" i="1"/>
  <c r="T19" i="1"/>
  <c r="T15" i="1"/>
  <c r="T11" i="1"/>
  <c r="T7" i="1"/>
  <c r="T3" i="1"/>
  <c r="T2" i="1"/>
  <c r="T4" i="1"/>
  <c r="T5" i="1"/>
  <c r="T6" i="1"/>
  <c r="T8" i="1"/>
  <c r="T9" i="1"/>
  <c r="T10" i="1"/>
  <c r="T12" i="1"/>
  <c r="T13" i="1"/>
  <c r="T14" i="1"/>
  <c r="T16" i="1"/>
  <c r="T17" i="1"/>
  <c r="T18" i="1"/>
  <c r="T20" i="1"/>
  <c r="T21" i="1"/>
  <c r="T22" i="1"/>
  <c r="T24" i="1"/>
  <c r="T25" i="1"/>
  <c r="T26" i="1"/>
  <c r="T28" i="1"/>
  <c r="T29" i="1"/>
  <c r="T30" i="1"/>
  <c r="W2" i="1" l="1"/>
  <c r="V2" i="1"/>
  <c r="W3" i="1"/>
  <c r="V3" i="1"/>
  <c r="W10" i="1"/>
  <c r="V10" i="1"/>
  <c r="W9" i="1"/>
  <c r="V9" i="1"/>
  <c r="W11" i="1"/>
  <c r="V11" i="1"/>
  <c r="W29" i="1"/>
  <c r="V29" i="1"/>
  <c r="W18" i="1"/>
  <c r="V18" i="1"/>
  <c r="W8" i="1"/>
  <c r="V8" i="1"/>
  <c r="W15" i="1"/>
  <c r="V15" i="1"/>
  <c r="W24" i="1"/>
  <c r="V24" i="1"/>
  <c r="W22" i="1"/>
  <c r="V22" i="1"/>
  <c r="W7" i="1"/>
  <c r="V7" i="1"/>
  <c r="W20" i="1"/>
  <c r="V20" i="1"/>
  <c r="W17" i="1"/>
  <c r="V17" i="1"/>
  <c r="W19" i="1"/>
  <c r="V19" i="1"/>
  <c r="W26" i="1"/>
  <c r="V26" i="1"/>
  <c r="W16" i="1"/>
  <c r="V16" i="1"/>
  <c r="W5" i="1"/>
  <c r="V5" i="1"/>
  <c r="W23" i="1"/>
  <c r="V23" i="1"/>
  <c r="W13" i="1"/>
  <c r="V13" i="1"/>
  <c r="W12" i="1"/>
  <c r="V12" i="1"/>
  <c r="W21" i="1"/>
  <c r="V21" i="1"/>
  <c r="W30" i="1"/>
  <c r="V30" i="1"/>
  <c r="W28" i="1"/>
  <c r="V28" i="1"/>
  <c r="W6" i="1"/>
  <c r="V6" i="1"/>
  <c r="W25" i="1"/>
  <c r="V25" i="1"/>
  <c r="W14" i="1"/>
  <c r="V14" i="1"/>
  <c r="W4" i="1"/>
  <c r="V4" i="1"/>
  <c r="W27" i="1"/>
  <c r="V27" i="1"/>
  <c r="AJ2" i="1"/>
  <c r="V31" i="1" l="1"/>
  <c r="AA30" i="1"/>
  <c r="AA29" i="1"/>
  <c r="AA28" i="1"/>
  <c r="AA27" i="1"/>
  <c r="Z26" i="1"/>
  <c r="Z25" i="1"/>
  <c r="AA24" i="1"/>
  <c r="AA23" i="1"/>
  <c r="AA22" i="1"/>
  <c r="AA21" i="1"/>
  <c r="AA20" i="1"/>
  <c r="AA19" i="1"/>
  <c r="Y18" i="1"/>
  <c r="Z17" i="1"/>
  <c r="Z16" i="1"/>
  <c r="AA15" i="1"/>
  <c r="AA14" i="1"/>
  <c r="AA13" i="1"/>
  <c r="AA12" i="1"/>
  <c r="AA11" i="1"/>
  <c r="Y10" i="1"/>
  <c r="Z9" i="1"/>
  <c r="Z8" i="1"/>
  <c r="AA7" i="1"/>
  <c r="AA6" i="1"/>
  <c r="AA5" i="1"/>
  <c r="AA4" i="1"/>
  <c r="AA3" i="1"/>
  <c r="Y2" i="1"/>
  <c r="X15" i="1" l="1"/>
  <c r="X21" i="1"/>
  <c r="Z20" i="1"/>
  <c r="Z21" i="1"/>
  <c r="X12" i="1"/>
  <c r="Z4" i="1"/>
  <c r="X13" i="1"/>
  <c r="X14" i="1"/>
  <c r="X20" i="1"/>
  <c r="Z27" i="1"/>
  <c r="Y6" i="1"/>
  <c r="X7" i="1"/>
  <c r="Z29" i="1"/>
  <c r="Z10" i="1"/>
  <c r="X3" i="1"/>
  <c r="Z11" i="1"/>
  <c r="X4" i="1"/>
  <c r="Y13" i="1"/>
  <c r="Z12" i="1"/>
  <c r="Z22" i="1"/>
  <c r="X5" i="1"/>
  <c r="X19" i="1"/>
  <c r="Y14" i="1"/>
  <c r="Z18" i="1"/>
  <c r="X22" i="1"/>
  <c r="X6" i="1"/>
  <c r="Y3" i="1"/>
  <c r="Y19" i="1"/>
  <c r="Z19" i="1"/>
  <c r="X27" i="1"/>
  <c r="Z28" i="1"/>
  <c r="X30" i="1"/>
  <c r="Y11" i="1"/>
  <c r="Y12" i="1"/>
  <c r="Y4" i="1"/>
  <c r="Z2" i="1"/>
  <c r="X28" i="1"/>
  <c r="X11" i="1"/>
  <c r="Y5" i="1"/>
  <c r="Z3" i="1"/>
  <c r="X29" i="1"/>
  <c r="Z30" i="1"/>
  <c r="AA16" i="1"/>
  <c r="Y25" i="1"/>
  <c r="AA25" i="1"/>
  <c r="X8" i="1"/>
  <c r="AA10" i="1"/>
  <c r="AA26" i="1"/>
  <c r="X9" i="1"/>
  <c r="X17" i="1"/>
  <c r="Y7" i="1"/>
  <c r="Y15" i="1"/>
  <c r="Z5" i="1"/>
  <c r="Z13" i="1"/>
  <c r="X23" i="1"/>
  <c r="Y27" i="1"/>
  <c r="Z23" i="1"/>
  <c r="X2" i="1"/>
  <c r="X10" i="1"/>
  <c r="X18" i="1"/>
  <c r="Y8" i="1"/>
  <c r="Y16" i="1"/>
  <c r="Z6" i="1"/>
  <c r="Z14" i="1"/>
  <c r="X24" i="1"/>
  <c r="Y20" i="1"/>
  <c r="Y28" i="1"/>
  <c r="Z24" i="1"/>
  <c r="AA8" i="1"/>
  <c r="AA9" i="1"/>
  <c r="X16" i="1"/>
  <c r="AA2" i="1"/>
  <c r="AA18" i="1"/>
  <c r="Y26" i="1"/>
  <c r="Y9" i="1"/>
  <c r="Y17" i="1"/>
  <c r="Z7" i="1"/>
  <c r="Z15" i="1"/>
  <c r="X25" i="1"/>
  <c r="Y21" i="1"/>
  <c r="Y29" i="1"/>
  <c r="X26" i="1"/>
  <c r="Y22" i="1"/>
  <c r="Y30" i="1"/>
  <c r="Y24" i="1"/>
  <c r="AA17" i="1"/>
  <c r="Y23" i="1"/>
</calcChain>
</file>

<file path=xl/sharedStrings.xml><?xml version="1.0" encoding="utf-8"?>
<sst xmlns="http://schemas.openxmlformats.org/spreadsheetml/2006/main" count="151" uniqueCount="90">
  <si>
    <t>Unit</t>
  </si>
  <si>
    <t>DWT</t>
  </si>
  <si>
    <t>Bulk carrier</t>
  </si>
  <si>
    <t>0-9,999</t>
  </si>
  <si>
    <t>dwt</t>
  </si>
  <si>
    <t>10,000-34,999</t>
  </si>
  <si>
    <t>35,000-59,999</t>
  </si>
  <si>
    <t>60,000-99,999</t>
  </si>
  <si>
    <t>100,000-199,999</t>
  </si>
  <si>
    <t>200,000+</t>
  </si>
  <si>
    <t>Chemical tanker</t>
  </si>
  <si>
    <t>0-4,999</t>
  </si>
  <si>
    <t>5,000-9,999</t>
  </si>
  <si>
    <t>10,000-19,999</t>
  </si>
  <si>
    <t>20,000+</t>
  </si>
  <si>
    <t>Container</t>
  </si>
  <si>
    <t>0-999</t>
  </si>
  <si>
    <t>TEU</t>
  </si>
  <si>
    <t>1,000-1,999</t>
  </si>
  <si>
    <t>2,000-2,999</t>
  </si>
  <si>
    <t>3,000-4,999</t>
  </si>
  <si>
    <t>5,000-7,999</t>
  </si>
  <si>
    <t>8,000-11,999</t>
  </si>
  <si>
    <t>12,000-14,500</t>
  </si>
  <si>
    <t>14,500+</t>
  </si>
  <si>
    <t xml:space="preserve">SFOC </t>
  </si>
  <si>
    <t>Gilbert, P., Walsh, C., Traut, M., Kesieme, U., Pazouki, K., &amp; Murphy, A. (2018). Assessment of full life-cycle air emissions of alternative shipping fuels. Journal of cleaner production, 172, 855-866. doi:10.1016/j.jclepro.2017.10.165</t>
  </si>
  <si>
    <t>CAPEX_i</t>
  </si>
  <si>
    <t>Smith, T., Raucci, C., Sabio, N., &amp; Argyros, D. (2014). Global Marine Fuel Trends 2030.   Retrieved from http://discovery.ucl.ac.uk/1472843/1/Global_Marine_Fuel_Trends_2030.pdf</t>
  </si>
  <si>
    <t>Liquefied gas tanker</t>
  </si>
  <si>
    <t>0-49,999</t>
  </si>
  <si>
    <t>cbm</t>
  </si>
  <si>
    <t>50,000-199,999</t>
  </si>
  <si>
    <t>Oil tanker</t>
  </si>
  <si>
    <t>20,000-59,999</t>
  </si>
  <si>
    <t>60,000-79,999</t>
  </si>
  <si>
    <t>80,000-119,999</t>
  </si>
  <si>
    <t>120,000-199,999</t>
  </si>
  <si>
    <t>Installed_Power_(KW)</t>
  </si>
  <si>
    <t>Design_Speed_(knots)</t>
  </si>
  <si>
    <t>Service_Speed_(knots)</t>
  </si>
  <si>
    <t>Days_at_sea</t>
  </si>
  <si>
    <t>SFOC_LSFO_(g/KWh)</t>
  </si>
  <si>
    <t>SFOC_LNG_(g/KWh)</t>
  </si>
  <si>
    <t>SFOC_Hydrogen_(g/KWh)</t>
  </si>
  <si>
    <t>SFOC_Biodiesel_(g/KWh)</t>
  </si>
  <si>
    <t>SFOC_Methanol_(g/KWh)</t>
  </si>
  <si>
    <t>consumption_LSFO_(tonnes)</t>
  </si>
  <si>
    <t>consumption_LNG_(tonnes)</t>
  </si>
  <si>
    <t>consumption_Hydrogen_(tonnes)</t>
  </si>
  <si>
    <t>consumption_Biodiesel_(tonnes)</t>
  </si>
  <si>
    <t>consumption_Methanol_(tonnes)</t>
  </si>
  <si>
    <t>CAPEX_LNG_($/KW)</t>
  </si>
  <si>
    <t>CAPEX_Hydrogen_($/KW)</t>
  </si>
  <si>
    <t>CAPEX_Biodiesel_($/KW)</t>
  </si>
  <si>
    <t>CAPEX_Methanol_($/KW)</t>
  </si>
  <si>
    <t>Ship_type</t>
  </si>
  <si>
    <t>Size_category</t>
  </si>
  <si>
    <t>payback_10</t>
  </si>
  <si>
    <t>payback_5</t>
  </si>
  <si>
    <t>2030_price_LSFO_($/ton)</t>
  </si>
  <si>
    <t>2030_price_LNG_($/ton)</t>
  </si>
  <si>
    <t>2030_price_Hydrogen_($/ton)</t>
  </si>
  <si>
    <t>2030_price_Biodiesel_($/ton)</t>
  </si>
  <si>
    <t>2030_price_Methanol_($/ton)</t>
  </si>
  <si>
    <t>LSFO_p</t>
  </si>
  <si>
    <t>LNG_p</t>
  </si>
  <si>
    <t>Metha_p</t>
  </si>
  <si>
    <t>Bio_p</t>
  </si>
  <si>
    <t>H2_p</t>
  </si>
  <si>
    <t>Robin Meech, 2015</t>
  </si>
  <si>
    <t>HIS, 2017</t>
  </si>
  <si>
    <t>IEA, 2012</t>
  </si>
  <si>
    <t>-</t>
  </si>
  <si>
    <t>Advanced</t>
  </si>
  <si>
    <t>3 times LNG</t>
  </si>
  <si>
    <t>Ship_2030</t>
  </si>
  <si>
    <t>Ship_2050</t>
  </si>
  <si>
    <t>2050_price_LSFO_($/ton)</t>
  </si>
  <si>
    <t>2050_price_LNG_($/ton)</t>
  </si>
  <si>
    <t>2050_price_Hydrogen_($/ton)</t>
  </si>
  <si>
    <t>2050_price_Biodiesel_($/ton)</t>
  </si>
  <si>
    <t>2050_price_Methanol_($/ton)</t>
  </si>
  <si>
    <t>Ship_2030_ex</t>
  </si>
  <si>
    <t>consumption_HFO_(tonnes)</t>
  </si>
  <si>
    <t>consumption_HFO_(tonnes)_IMO</t>
  </si>
  <si>
    <t>Auxiliary</t>
  </si>
  <si>
    <t>Boiler</t>
  </si>
  <si>
    <t>Main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</si>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</sst>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theme="1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theme="1"/>
      </right>
      <top style="medium">
        <color rgb="FFA5A5A5"/>
      </top>
      <bottom/>
      <diagonal/>
    </border>
    <border>
      <left style="medium">
        <color rgb="FFA5A5A5"/>
      </left>
      <right style="medium">
        <color theme="1" tint="4.9989318521683403E-2"/>
      </right>
      <top style="medium">
        <color rgb="FFA5A5A5"/>
      </top>
      <bottom style="medium">
        <color rgb="FFA5A5A5"/>
      </bottom>
      <diagonal/>
    </border>
    <border>
      <left style="medium">
        <color theme="1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theme="1"/>
      </left>
      <right style="medium">
        <color rgb="FFA5A5A5"/>
      </right>
      <top style="medium">
        <color rgb="FFA5A5A5"/>
      </top>
      <bottom/>
      <diagonal/>
    </border>
    <border>
      <left style="medium">
        <color theme="1"/>
      </left>
      <right style="medium">
        <color theme="2" tint="-9.9948118533890809E-2"/>
      </right>
      <top style="medium">
        <color rgb="FFA5A5A5"/>
      </top>
      <bottom style="medium">
        <color rgb="FFA5A5A5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rgb="FFA5A5A5"/>
      </top>
      <bottom style="medium">
        <color rgb="FFA5A5A5"/>
      </bottom>
      <diagonal/>
    </border>
    <border>
      <left style="medium">
        <color theme="2" tint="-9.9948118533890809E-2"/>
      </left>
      <right style="medium">
        <color theme="1"/>
      </right>
      <top style="medium">
        <color rgb="FFA5A5A5"/>
      </top>
      <bottom style="medium">
        <color rgb="FFA5A5A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theme="1"/>
      </right>
      <top style="thin">
        <color rgb="FF7F7F7F"/>
      </top>
      <bottom style="medium">
        <color rgb="FFA5A5A5"/>
      </bottom>
      <diagonal/>
    </border>
    <border>
      <left/>
      <right/>
      <top style="medium">
        <color rgb="FFA5A5A5"/>
      </top>
      <bottom/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2">
    <xf numFmtId="0" fontId="0" fillId="0" borderId="0"/>
    <xf numFmtId="0" fontId="6" fillId="4" borderId="13" applyNumberFormat="0" applyAlignment="0" applyProtection="0"/>
  </cellStyleXfs>
  <cellXfs count="79">
    <xf numFmtId="0" fontId="0" fillId="0" borderId="0" xfId="0"/>
    <xf numFmtId="0" fontId="1" fillId="2" borderId="2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left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left" vertical="center" wrapText="1" readingOrder="1"/>
    </xf>
    <xf numFmtId="0" fontId="2" fillId="3" borderId="5" xfId="0" applyFont="1" applyFill="1" applyBorder="1" applyAlignment="1">
      <alignment horizontal="left" vertical="center" wrapText="1" readingOrder="1"/>
    </xf>
    <xf numFmtId="0" fontId="2" fillId="2" borderId="7" xfId="0" applyFont="1" applyFill="1" applyBorder="1" applyAlignment="1">
      <alignment horizontal="left" vertical="center" wrapText="1" readingOrder="1"/>
    </xf>
    <xf numFmtId="0" fontId="2" fillId="3" borderId="7" xfId="0" applyFont="1" applyFill="1" applyBorder="1" applyAlignment="1">
      <alignment horizontal="left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left" vertical="center" wrapText="1" readingOrder="1"/>
    </xf>
    <xf numFmtId="0" fontId="2" fillId="3" borderId="8" xfId="0" applyFont="1" applyFill="1" applyBorder="1" applyAlignment="1">
      <alignment horizontal="left" vertical="center" wrapText="1" readingOrder="1"/>
    </xf>
    <xf numFmtId="0" fontId="3" fillId="2" borderId="6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4" fillId="2" borderId="4" xfId="0" applyFont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2" borderId="5" xfId="0" applyFont="1" applyFill="1" applyBorder="1" applyAlignment="1">
      <alignment horizontal="left" vertical="center" wrapText="1" readingOrder="1"/>
    </xf>
    <xf numFmtId="0" fontId="4" fillId="3" borderId="8" xfId="0" applyFont="1" applyFill="1" applyBorder="1" applyAlignment="1">
      <alignment horizontal="left" vertical="center" wrapText="1" readingOrder="1"/>
    </xf>
    <xf numFmtId="0" fontId="4" fillId="3" borderId="5" xfId="0" applyFont="1" applyFill="1" applyBorder="1" applyAlignment="1">
      <alignment horizontal="left" vertical="center" wrapText="1" readingOrder="1"/>
    </xf>
    <xf numFmtId="1" fontId="4" fillId="2" borderId="4" xfId="0" applyNumberFormat="1" applyFont="1" applyFill="1" applyBorder="1" applyAlignment="1">
      <alignment horizontal="left" vertical="center" wrapText="1" readingOrder="1"/>
    </xf>
    <xf numFmtId="1" fontId="4" fillId="2" borderId="1" xfId="0" applyNumberFormat="1" applyFont="1" applyFill="1" applyBorder="1" applyAlignment="1">
      <alignment horizontal="left" vertical="center" wrapText="1" readingOrder="1"/>
    </xf>
    <xf numFmtId="1" fontId="4" fillId="3" borderId="4" xfId="0" applyNumberFormat="1" applyFont="1" applyFill="1" applyBorder="1" applyAlignment="1">
      <alignment horizontal="left" vertical="center" wrapText="1" readingOrder="1"/>
    </xf>
    <xf numFmtId="1" fontId="4" fillId="3" borderId="1" xfId="0" applyNumberFormat="1" applyFont="1" applyFill="1" applyBorder="1" applyAlignment="1">
      <alignment horizontal="left" vertical="center" wrapText="1" readingOrder="1"/>
    </xf>
    <xf numFmtId="1" fontId="4" fillId="2" borderId="5" xfId="0" applyNumberFormat="1" applyFont="1" applyFill="1" applyBorder="1" applyAlignment="1">
      <alignment horizontal="left" vertical="center" wrapText="1" readingOrder="1"/>
    </xf>
    <xf numFmtId="1" fontId="4" fillId="3" borderId="5" xfId="0" applyNumberFormat="1" applyFont="1" applyFill="1" applyBorder="1" applyAlignment="1">
      <alignment horizontal="left" vertical="center" wrapText="1" readingOrder="1"/>
    </xf>
    <xf numFmtId="0" fontId="1" fillId="2" borderId="6" xfId="0" applyFont="1" applyFill="1" applyBorder="1" applyAlignment="1">
      <alignment horizontal="left" vertical="center" wrapText="1" readingOrder="1"/>
    </xf>
    <xf numFmtId="0" fontId="3" fillId="2" borderId="9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vertical="center" wrapText="1" readingOrder="1"/>
    </xf>
    <xf numFmtId="0" fontId="4" fillId="2" borderId="2" xfId="0" applyFont="1" applyFill="1" applyBorder="1" applyAlignment="1">
      <alignment vertical="center" wrapText="1" readingOrder="1"/>
    </xf>
    <xf numFmtId="0" fontId="4" fillId="3" borderId="2" xfId="0" applyFont="1" applyFill="1" applyBorder="1" applyAlignment="1">
      <alignment vertical="center" wrapText="1" readingOrder="1"/>
    </xf>
    <xf numFmtId="1" fontId="2" fillId="2" borderId="10" xfId="0" applyNumberFormat="1" applyFont="1" applyFill="1" applyBorder="1" applyAlignment="1">
      <alignment horizontal="left" vertical="center" wrapText="1" readingOrder="1"/>
    </xf>
    <xf numFmtId="1" fontId="2" fillId="2" borderId="11" xfId="0" applyNumberFormat="1" applyFont="1" applyFill="1" applyBorder="1" applyAlignment="1">
      <alignment horizontal="left" vertical="center" wrapText="1" readingOrder="1"/>
    </xf>
    <xf numFmtId="1" fontId="2" fillId="2" borderId="12" xfId="0" applyNumberFormat="1" applyFont="1" applyFill="1" applyBorder="1" applyAlignment="1">
      <alignment horizontal="left" vertical="center" wrapText="1" readingOrder="1"/>
    </xf>
    <xf numFmtId="1" fontId="2" fillId="3" borderId="10" xfId="0" applyNumberFormat="1" applyFont="1" applyFill="1" applyBorder="1" applyAlignment="1">
      <alignment horizontal="left" vertical="center" wrapText="1" readingOrder="1"/>
    </xf>
    <xf numFmtId="1" fontId="2" fillId="3" borderId="11" xfId="0" applyNumberFormat="1" applyFont="1" applyFill="1" applyBorder="1" applyAlignment="1">
      <alignment horizontal="left" vertical="center" wrapText="1" readingOrder="1"/>
    </xf>
    <xf numFmtId="1" fontId="2" fillId="3" borderId="12" xfId="0" applyNumberFormat="1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 vertical="center" wrapText="1" readingOrder="1"/>
    </xf>
    <xf numFmtId="0" fontId="6" fillId="4" borderId="13" xfId="1" applyAlignment="1">
      <alignment horizontal="center" vertical="center" wrapText="1" readingOrder="1"/>
    </xf>
    <xf numFmtId="0" fontId="6" fillId="4" borderId="14" xfId="1" applyBorder="1" applyAlignment="1">
      <alignment horizontal="center" vertical="center" wrapText="1" readingOrder="1"/>
    </xf>
    <xf numFmtId="1" fontId="2" fillId="2" borderId="1" xfId="0" applyNumberFormat="1" applyFont="1" applyFill="1" applyBorder="1" applyAlignment="1">
      <alignment horizontal="left" wrapText="1" readingOrder="1"/>
    </xf>
    <xf numFmtId="1" fontId="5" fillId="2" borderId="1" xfId="0" applyNumberFormat="1" applyFont="1" applyFill="1" applyBorder="1" applyAlignment="1">
      <alignment horizontal="left" wrapText="1"/>
    </xf>
    <xf numFmtId="1" fontId="2" fillId="3" borderId="1" xfId="0" applyNumberFormat="1" applyFont="1" applyFill="1" applyBorder="1" applyAlignment="1">
      <alignment horizontal="left" wrapText="1" readingOrder="1"/>
    </xf>
    <xf numFmtId="1" fontId="5" fillId="3" borderId="1" xfId="0" applyNumberFormat="1" applyFont="1" applyFill="1" applyBorder="1" applyAlignment="1">
      <alignment horizontal="left" wrapText="1"/>
    </xf>
    <xf numFmtId="1" fontId="0" fillId="0" borderId="0" xfId="0" applyNumberFormat="1"/>
    <xf numFmtId="1" fontId="1" fillId="2" borderId="15" xfId="0" applyNumberFormat="1" applyFont="1" applyFill="1" applyBorder="1" applyAlignment="1">
      <alignment horizontal="center" vertical="center" wrapText="1" readingOrder="1"/>
    </xf>
    <xf numFmtId="1" fontId="2" fillId="2" borderId="16" xfId="0" applyNumberFormat="1" applyFont="1" applyFill="1" applyBorder="1" applyAlignment="1">
      <alignment horizontal="left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2" fillId="2" borderId="1" xfId="0" applyNumberFormat="1" applyFont="1" applyFill="1" applyBorder="1" applyAlignment="1">
      <alignment horizontal="left" vertical="center" wrapText="1" readingOrder="1"/>
    </xf>
    <xf numFmtId="164" fontId="0" fillId="0" borderId="1" xfId="0" applyNumberFormat="1" applyBorder="1"/>
    <xf numFmtId="164" fontId="1" fillId="2" borderId="15" xfId="0" applyNumberFormat="1" applyFont="1" applyFill="1" applyBorder="1" applyAlignment="1">
      <alignment horizontal="center" vertical="center" wrapText="1" readingOrder="1"/>
    </xf>
    <xf numFmtId="164" fontId="2" fillId="2" borderId="16" xfId="0" applyNumberFormat="1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164" fontId="3" fillId="2" borderId="2" xfId="0" applyNumberFormat="1" applyFont="1" applyFill="1" applyBorder="1" applyAlignment="1">
      <alignment horizontal="center" vertical="center" wrapText="1" readingOrder="1"/>
    </xf>
    <xf numFmtId="164" fontId="3" fillId="2" borderId="6" xfId="0" applyNumberFormat="1" applyFont="1" applyFill="1" applyBorder="1" applyAlignment="1">
      <alignment horizontal="center" vertical="center" wrapText="1" readingOrder="1"/>
    </xf>
    <xf numFmtId="164" fontId="2" fillId="2" borderId="5" xfId="0" applyNumberFormat="1" applyFont="1" applyFill="1" applyBorder="1" applyAlignment="1">
      <alignment horizontal="left" vertical="center" wrapText="1" readingOrder="1"/>
    </xf>
    <xf numFmtId="164" fontId="2" fillId="3" borderId="16" xfId="0" applyNumberFormat="1" applyFont="1" applyFill="1" applyBorder="1" applyAlignment="1">
      <alignment horizontal="left" vertical="center" wrapText="1" readingOrder="1"/>
    </xf>
    <xf numFmtId="164" fontId="2" fillId="3" borderId="1" xfId="0" applyNumberFormat="1" applyFont="1" applyFill="1" applyBorder="1" applyAlignment="1">
      <alignment horizontal="left" vertical="center" wrapText="1" readingOrder="1"/>
    </xf>
    <xf numFmtId="164" fontId="2" fillId="3" borderId="5" xfId="0" applyNumberFormat="1" applyFont="1" applyFill="1" applyBorder="1" applyAlignment="1">
      <alignment horizontal="left" vertical="center" wrapText="1" readingOrder="1"/>
    </xf>
    <xf numFmtId="164" fontId="4" fillId="2" borderId="4" xfId="0" applyNumberFormat="1" applyFont="1" applyFill="1" applyBorder="1" applyAlignment="1">
      <alignment horizontal="left" vertical="center" wrapText="1" readingOrder="1"/>
    </xf>
    <xf numFmtId="164" fontId="4" fillId="2" borderId="1" xfId="0" applyNumberFormat="1" applyFont="1" applyFill="1" applyBorder="1" applyAlignment="1">
      <alignment horizontal="left" vertical="center" wrapText="1" readingOrder="1"/>
    </xf>
    <xf numFmtId="164" fontId="4" fillId="2" borderId="5" xfId="0" applyNumberFormat="1" applyFont="1" applyFill="1" applyBorder="1" applyAlignment="1">
      <alignment horizontal="left" vertical="center" wrapText="1" readingOrder="1"/>
    </xf>
    <xf numFmtId="164" fontId="4" fillId="3" borderId="4" xfId="0" applyNumberFormat="1" applyFont="1" applyFill="1" applyBorder="1" applyAlignment="1">
      <alignment horizontal="left" vertical="center" wrapText="1" readingOrder="1"/>
    </xf>
    <xf numFmtId="164" fontId="4" fillId="3" borderId="1" xfId="0" applyNumberFormat="1" applyFont="1" applyFill="1" applyBorder="1" applyAlignment="1">
      <alignment horizontal="left" vertical="center" wrapText="1" readingOrder="1"/>
    </xf>
    <xf numFmtId="164" fontId="4" fillId="3" borderId="5" xfId="0" applyNumberFormat="1" applyFont="1" applyFill="1" applyBorder="1" applyAlignment="1">
      <alignment horizontal="left" vertical="center" wrapText="1" readingOrder="1"/>
    </xf>
    <xf numFmtId="164" fontId="0" fillId="0" borderId="0" xfId="0" applyNumberFormat="1"/>
    <xf numFmtId="164" fontId="3" fillId="2" borderId="17" xfId="0" applyNumberFormat="1" applyFont="1" applyFill="1" applyBorder="1" applyAlignment="1">
      <alignment horizontal="center" vertical="center" wrapText="1" readingOrder="1"/>
    </xf>
    <xf numFmtId="164" fontId="2" fillId="2" borderId="4" xfId="0" applyNumberFormat="1" applyFont="1" applyFill="1" applyBorder="1" applyAlignment="1">
      <alignment horizontal="left" vertical="center" wrapText="1" readingOrder="1"/>
    </xf>
    <xf numFmtId="164" fontId="2" fillId="3" borderId="4" xfId="0" applyNumberFormat="1" applyFont="1" applyFill="1" applyBorder="1" applyAlignment="1">
      <alignment horizontal="left" vertical="center" wrapText="1" readingOrder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"/>
  <sheetViews>
    <sheetView tabSelected="1" zoomScale="85" zoomScaleNormal="85" workbookViewId="0">
      <pane ySplit="1" topLeftCell="A2" activePane="bottomLeft" state="frozen"/>
      <selection pane="bottomLeft" activeCell="I4" sqref="I4"/>
    </sheetView>
  </sheetViews>
  <sheetFormatPr defaultRowHeight="15.75" thickBottom="1" x14ac:dyDescent="0.3"/>
  <cols>
    <col min="2" max="2" width="17.140625" customWidth="1"/>
    <col min="5" max="5" width="9.140625" style="46"/>
    <col min="8" max="8" width="14.140625" customWidth="1"/>
    <col min="9" max="9" width="12.85546875" customWidth="1"/>
    <col min="10" max="10" width="13.140625" customWidth="1"/>
    <col min="11" max="11" width="15.7109375" customWidth="1"/>
    <col min="12" max="12" width="11.28515625" customWidth="1"/>
    <col min="13" max="13" width="9.85546875" customWidth="1"/>
    <col min="14" max="15" width="13.85546875" customWidth="1"/>
    <col min="16" max="16" width="13.5703125" customWidth="1"/>
    <col min="17" max="17" width="18.42578125" style="54" customWidth="1"/>
    <col min="18" max="20" width="18.42578125" style="59" customWidth="1"/>
    <col min="21" max="22" width="20" style="75" customWidth="1"/>
    <col min="23" max="23" width="16.5703125" style="75" customWidth="1"/>
    <col min="24" max="24" width="15.7109375" style="75" customWidth="1"/>
    <col min="25" max="25" width="20.85546875" style="75" customWidth="1"/>
    <col min="26" max="26" width="19.85546875" style="75" customWidth="1"/>
    <col min="27" max="27" width="20.42578125" style="75" customWidth="1"/>
    <col min="28" max="28" width="10.7109375" customWidth="1"/>
    <col min="29" max="29" width="15.7109375" customWidth="1"/>
    <col min="30" max="30" width="15.42578125" customWidth="1"/>
    <col min="31" max="31" width="14.85546875" customWidth="1"/>
    <col min="32" max="32" width="16.5703125" customWidth="1"/>
    <col min="33" max="33" width="15.7109375" customWidth="1"/>
    <col min="34" max="34" width="11.7109375" customWidth="1"/>
    <col min="35" max="35" width="11.28515625" customWidth="1"/>
    <col min="36" max="36" width="18.85546875" customWidth="1"/>
    <col min="37" max="37" width="18.5703125" customWidth="1"/>
    <col min="38" max="38" width="18.42578125" customWidth="1"/>
    <col min="39" max="39" width="11.7109375" customWidth="1"/>
    <col min="40" max="40" width="11.28515625" customWidth="1"/>
    <col min="41" max="41" width="18.85546875" customWidth="1"/>
    <col min="42" max="42" width="18.5703125" customWidth="1"/>
    <col min="43" max="43" width="18.42578125" customWidth="1"/>
  </cols>
  <sheetData>
    <row r="1" spans="1:43" ht="39.75" customHeight="1" thickBot="1" x14ac:dyDescent="0.3">
      <c r="A1" s="4" t="s">
        <v>56</v>
      </c>
      <c r="B1" s="47" t="s">
        <v>57</v>
      </c>
      <c r="C1" s="4" t="s">
        <v>0</v>
      </c>
      <c r="D1" s="47" t="s">
        <v>83</v>
      </c>
      <c r="E1" s="47" t="s">
        <v>76</v>
      </c>
      <c r="F1" s="6" t="s">
        <v>77</v>
      </c>
      <c r="G1" s="1" t="s">
        <v>1</v>
      </c>
      <c r="H1" s="4" t="s">
        <v>38</v>
      </c>
      <c r="I1" s="4" t="s">
        <v>39</v>
      </c>
      <c r="J1" s="4" t="s">
        <v>40</v>
      </c>
      <c r="K1" s="35" t="s">
        <v>41</v>
      </c>
      <c r="L1" s="16" t="s">
        <v>42</v>
      </c>
      <c r="M1" s="6" t="s">
        <v>43</v>
      </c>
      <c r="N1" s="6" t="s">
        <v>44</v>
      </c>
      <c r="O1" s="6" t="s">
        <v>45</v>
      </c>
      <c r="P1" s="11" t="s">
        <v>46</v>
      </c>
      <c r="Q1" s="55" t="s">
        <v>88</v>
      </c>
      <c r="R1" s="57" t="s">
        <v>86</v>
      </c>
      <c r="S1" s="57" t="s">
        <v>87</v>
      </c>
      <c r="T1" s="62" t="s">
        <v>84</v>
      </c>
      <c r="U1" s="60" t="s">
        <v>85</v>
      </c>
      <c r="V1" s="57" t="s">
        <v>89</v>
      </c>
      <c r="W1" s="76" t="s">
        <v>47</v>
      </c>
      <c r="X1" s="63" t="s">
        <v>48</v>
      </c>
      <c r="Y1" s="63" t="s">
        <v>49</v>
      </c>
      <c r="Z1" s="63" t="s">
        <v>50</v>
      </c>
      <c r="AA1" s="64" t="s">
        <v>51</v>
      </c>
      <c r="AB1" s="48" t="s">
        <v>52</v>
      </c>
      <c r="AC1" s="48" t="s">
        <v>53</v>
      </c>
      <c r="AD1" s="48" t="s">
        <v>54</v>
      </c>
      <c r="AE1" s="48" t="s">
        <v>55</v>
      </c>
      <c r="AF1" s="36" t="s">
        <v>58</v>
      </c>
      <c r="AG1" s="19" t="s">
        <v>59</v>
      </c>
      <c r="AH1" s="48" t="s">
        <v>60</v>
      </c>
      <c r="AI1" s="48" t="s">
        <v>61</v>
      </c>
      <c r="AJ1" s="48" t="s">
        <v>62</v>
      </c>
      <c r="AK1" s="48" t="s">
        <v>63</v>
      </c>
      <c r="AL1" s="48" t="s">
        <v>64</v>
      </c>
      <c r="AM1" s="48" t="s">
        <v>78</v>
      </c>
      <c r="AN1" s="48" t="s">
        <v>79</v>
      </c>
      <c r="AO1" s="48" t="s">
        <v>80</v>
      </c>
      <c r="AP1" s="48" t="s">
        <v>81</v>
      </c>
      <c r="AQ1" s="49" t="s">
        <v>82</v>
      </c>
    </row>
    <row r="2" spans="1:43" ht="24" customHeight="1" thickBot="1" x14ac:dyDescent="0.3">
      <c r="A2" s="37" t="s">
        <v>2</v>
      </c>
      <c r="B2" s="2" t="s">
        <v>3</v>
      </c>
      <c r="C2" s="2" t="s">
        <v>4</v>
      </c>
      <c r="D2" s="50">
        <v>137</v>
      </c>
      <c r="E2" s="50">
        <v>837.48145208924029</v>
      </c>
      <c r="F2" s="51">
        <v>853</v>
      </c>
      <c r="G2" s="2">
        <v>3812</v>
      </c>
      <c r="H2" s="2">
        <v>1636</v>
      </c>
      <c r="I2" s="2">
        <v>11.6</v>
      </c>
      <c r="J2" s="2">
        <v>9.4</v>
      </c>
      <c r="K2" s="7">
        <v>167</v>
      </c>
      <c r="L2" s="17">
        <v>179</v>
      </c>
      <c r="M2" s="2">
        <v>150</v>
      </c>
      <c r="N2" s="2">
        <v>57</v>
      </c>
      <c r="O2" s="2">
        <v>187</v>
      </c>
      <c r="P2" s="14">
        <v>381</v>
      </c>
      <c r="Q2" s="56">
        <f>((J2^3/I2^3)+0.1)*K2*24*195*0.000001*H2</f>
        <v>808.24897775570957</v>
      </c>
      <c r="R2" s="58">
        <v>0.5</v>
      </c>
      <c r="S2" s="58">
        <v>0.1</v>
      </c>
      <c r="T2" s="58">
        <f>Q2+R2*1000+S2*1000</f>
        <v>1408.2489777557096</v>
      </c>
      <c r="U2" s="61">
        <v>1500</v>
      </c>
      <c r="V2" s="58">
        <f>U2-T2</f>
        <v>91.751022244290425</v>
      </c>
      <c r="W2" s="77">
        <f>T2*179/195</f>
        <v>1292.7003436834461</v>
      </c>
      <c r="X2" s="58">
        <f>W2*M2/L2</f>
        <v>1083.2684444274689</v>
      </c>
      <c r="Y2" s="58">
        <f>W2*N2/L2</f>
        <v>411.64200888243818</v>
      </c>
      <c r="Z2" s="58">
        <f>W2*O2/L2</f>
        <v>1350.474660719578</v>
      </c>
      <c r="AA2" s="65">
        <f>W2*P2/L2</f>
        <v>2751.5018488457708</v>
      </c>
      <c r="AB2" s="9">
        <v>1650</v>
      </c>
      <c r="AC2" s="2">
        <v>5300</v>
      </c>
      <c r="AD2" s="2">
        <v>0</v>
      </c>
      <c r="AE2" s="12">
        <v>950</v>
      </c>
      <c r="AF2" s="9">
        <v>6.9095471293793551</v>
      </c>
      <c r="AG2" s="12">
        <v>3.4938622677320392</v>
      </c>
      <c r="AH2" s="40">
        <v>716</v>
      </c>
      <c r="AI2" s="41">
        <v>548</v>
      </c>
      <c r="AJ2" s="41">
        <f>AI2*3.15</f>
        <v>1726.2</v>
      </c>
      <c r="AK2" s="41">
        <v>1162.5</v>
      </c>
      <c r="AL2" s="42">
        <v>451</v>
      </c>
      <c r="AM2" s="40">
        <v>716</v>
      </c>
      <c r="AN2" s="41">
        <v>548</v>
      </c>
      <c r="AO2" s="41">
        <v>1726.2</v>
      </c>
      <c r="AP2" s="41">
        <v>1162.5</v>
      </c>
      <c r="AQ2" s="42">
        <v>451</v>
      </c>
    </row>
    <row r="3" spans="1:43" ht="24.75" thickBot="1" x14ac:dyDescent="0.3">
      <c r="A3" s="37" t="s">
        <v>2</v>
      </c>
      <c r="B3" s="3" t="s">
        <v>5</v>
      </c>
      <c r="C3" s="3" t="s">
        <v>4</v>
      </c>
      <c r="D3" s="52">
        <v>421</v>
      </c>
      <c r="E3" s="53">
        <v>1421.118161422311</v>
      </c>
      <c r="F3" s="53">
        <v>1767</v>
      </c>
      <c r="G3" s="3">
        <v>27730</v>
      </c>
      <c r="H3" s="3">
        <v>5988</v>
      </c>
      <c r="I3" s="3">
        <v>14.8</v>
      </c>
      <c r="J3" s="3">
        <v>11.4</v>
      </c>
      <c r="K3" s="8">
        <v>168</v>
      </c>
      <c r="L3" s="18">
        <v>179</v>
      </c>
      <c r="M3" s="3">
        <v>150</v>
      </c>
      <c r="N3" s="3">
        <v>57</v>
      </c>
      <c r="O3" s="3">
        <v>187</v>
      </c>
      <c r="P3" s="15">
        <v>381</v>
      </c>
      <c r="Q3" s="56">
        <f t="shared" ref="Q3:Q30" si="0">((J3^3/I3^3)+0.1)*K3*24*195*0.000001*H3</f>
        <v>2622.424285982192</v>
      </c>
      <c r="R3" s="58">
        <v>0.5</v>
      </c>
      <c r="S3" s="58">
        <v>0.1</v>
      </c>
      <c r="T3" s="58">
        <f t="shared" ref="T3:T30" si="1">Q3+R3*1000+S3*1000</f>
        <v>3222.424285982192</v>
      </c>
      <c r="U3" s="66">
        <v>3600</v>
      </c>
      <c r="V3" s="58">
        <f t="shared" ref="V3:V30" si="2">U3-T3</f>
        <v>377.57571401780797</v>
      </c>
      <c r="W3" s="78">
        <f t="shared" ref="W3:W30" si="3">T3*179/195</f>
        <v>2958.0202420041655</v>
      </c>
      <c r="X3" s="67">
        <f t="shared" ref="X3:X30" si="4">W3*M3/L3</f>
        <v>2478.7879122939935</v>
      </c>
      <c r="Y3" s="67">
        <f t="shared" ref="Y3:Y30" si="5">W3*N3/L3</f>
        <v>941.93940667171751</v>
      </c>
      <c r="Z3" s="67">
        <f t="shared" ref="Z3:Z30" si="6">W3*O3/L3</f>
        <v>3090.2222639931783</v>
      </c>
      <c r="AA3" s="68">
        <f t="shared" ref="AA3:AA30" si="7">W3*P3/L3</f>
        <v>6296.121297226744</v>
      </c>
      <c r="AB3" s="10">
        <v>1650</v>
      </c>
      <c r="AC3" s="3">
        <v>5300</v>
      </c>
      <c r="AD3" s="3">
        <v>0</v>
      </c>
      <c r="AE3" s="13">
        <v>950</v>
      </c>
      <c r="AF3" s="10">
        <v>6.9095471293793551</v>
      </c>
      <c r="AG3" s="13">
        <v>3.4938622677320392</v>
      </c>
      <c r="AH3" s="43">
        <v>716</v>
      </c>
      <c r="AI3" s="44">
        <v>548</v>
      </c>
      <c r="AJ3" s="44">
        <v>1726.2</v>
      </c>
      <c r="AK3" s="44">
        <v>1162.5</v>
      </c>
      <c r="AL3" s="45">
        <v>451</v>
      </c>
      <c r="AM3" s="43">
        <v>716</v>
      </c>
      <c r="AN3" s="44">
        <v>548</v>
      </c>
      <c r="AO3" s="44">
        <v>1726.2</v>
      </c>
      <c r="AP3" s="44">
        <v>1162.5</v>
      </c>
      <c r="AQ3" s="45">
        <v>451</v>
      </c>
    </row>
    <row r="4" spans="1:43" ht="24.75" thickBot="1" x14ac:dyDescent="0.3">
      <c r="A4" s="37" t="s">
        <v>2</v>
      </c>
      <c r="B4" s="2" t="s">
        <v>6</v>
      </c>
      <c r="C4" s="2" t="s">
        <v>4</v>
      </c>
      <c r="D4" s="50">
        <v>1169</v>
      </c>
      <c r="E4" s="51">
        <v>1800.4172572971797</v>
      </c>
      <c r="F4" s="51">
        <v>2903</v>
      </c>
      <c r="G4" s="2">
        <v>50109</v>
      </c>
      <c r="H4" s="2">
        <v>8290</v>
      </c>
      <c r="I4" s="2">
        <v>15.3</v>
      </c>
      <c r="J4" s="2">
        <v>11.8</v>
      </c>
      <c r="K4" s="7">
        <v>173</v>
      </c>
      <c r="L4" s="17">
        <v>179</v>
      </c>
      <c r="M4" s="2">
        <v>150</v>
      </c>
      <c r="N4" s="2">
        <v>57</v>
      </c>
      <c r="O4" s="2">
        <v>187</v>
      </c>
      <c r="P4" s="14">
        <v>381</v>
      </c>
      <c r="Q4" s="56">
        <f t="shared" si="0"/>
        <v>3750.252016357409</v>
      </c>
      <c r="R4" s="58">
        <v>0.7</v>
      </c>
      <c r="S4" s="58">
        <v>0.1</v>
      </c>
      <c r="T4" s="58">
        <f t="shared" si="1"/>
        <v>4550.252016357409</v>
      </c>
      <c r="U4" s="61">
        <v>4800</v>
      </c>
      <c r="V4" s="58">
        <f t="shared" si="2"/>
        <v>249.74798364259095</v>
      </c>
      <c r="W4" s="77">
        <f t="shared" si="3"/>
        <v>4176.898004758852</v>
      </c>
      <c r="X4" s="58">
        <f t="shared" si="4"/>
        <v>3500.1938587364684</v>
      </c>
      <c r="Y4" s="58">
        <f t="shared" si="5"/>
        <v>1330.0736663198579</v>
      </c>
      <c r="Z4" s="58">
        <f t="shared" si="6"/>
        <v>4363.5750105581301</v>
      </c>
      <c r="AA4" s="65">
        <f t="shared" si="7"/>
        <v>8890.4924011906296</v>
      </c>
      <c r="AB4" s="9">
        <v>1650</v>
      </c>
      <c r="AC4" s="2">
        <v>5300</v>
      </c>
      <c r="AD4" s="2">
        <v>0</v>
      </c>
      <c r="AE4" s="12">
        <v>950</v>
      </c>
      <c r="AF4" s="9">
        <v>6.9095471293793551</v>
      </c>
      <c r="AG4" s="12">
        <v>3.4938622677320392</v>
      </c>
      <c r="AH4" s="40">
        <v>716</v>
      </c>
      <c r="AI4" s="41">
        <v>548</v>
      </c>
      <c r="AJ4" s="41">
        <v>1726.2</v>
      </c>
      <c r="AK4" s="41">
        <v>1162.5</v>
      </c>
      <c r="AL4" s="42">
        <v>451</v>
      </c>
      <c r="AM4" s="40">
        <v>716</v>
      </c>
      <c r="AN4" s="41">
        <v>548</v>
      </c>
      <c r="AO4" s="41">
        <v>1726.2</v>
      </c>
      <c r="AP4" s="41">
        <v>1162.5</v>
      </c>
      <c r="AQ4" s="42">
        <v>451</v>
      </c>
    </row>
    <row r="5" spans="1:43" ht="24.75" thickBot="1" x14ac:dyDescent="0.3">
      <c r="A5" s="37" t="s">
        <v>2</v>
      </c>
      <c r="B5" s="3" t="s">
        <v>7</v>
      </c>
      <c r="C5" s="3" t="s">
        <v>4</v>
      </c>
      <c r="D5" s="52">
        <v>1511</v>
      </c>
      <c r="E5" s="53">
        <v>1990.3910526740187</v>
      </c>
      <c r="F5" s="53">
        <v>3413</v>
      </c>
      <c r="G5" s="3">
        <v>76753</v>
      </c>
      <c r="H5" s="3">
        <v>9956</v>
      </c>
      <c r="I5" s="3">
        <v>15.3</v>
      </c>
      <c r="J5" s="3">
        <v>11.9</v>
      </c>
      <c r="K5" s="8">
        <v>191</v>
      </c>
      <c r="L5" s="18">
        <v>179</v>
      </c>
      <c r="M5" s="3">
        <v>150</v>
      </c>
      <c r="N5" s="3">
        <v>57</v>
      </c>
      <c r="O5" s="3">
        <v>187</v>
      </c>
      <c r="P5" s="15">
        <v>381</v>
      </c>
      <c r="Q5" s="56">
        <f t="shared" si="0"/>
        <v>5077.2143670123442</v>
      </c>
      <c r="R5" s="58">
        <v>1.1000000000000001</v>
      </c>
      <c r="S5" s="58">
        <v>0.3</v>
      </c>
      <c r="T5" s="58">
        <f t="shared" si="1"/>
        <v>6477.2143670123442</v>
      </c>
      <c r="U5" s="66">
        <v>6800</v>
      </c>
      <c r="V5" s="58">
        <f t="shared" si="2"/>
        <v>322.78563298765584</v>
      </c>
      <c r="W5" s="78">
        <f t="shared" si="3"/>
        <v>5945.7506240779976</v>
      </c>
      <c r="X5" s="67">
        <f t="shared" si="4"/>
        <v>4982.4725900094954</v>
      </c>
      <c r="Y5" s="67">
        <f t="shared" si="5"/>
        <v>1893.339584203608</v>
      </c>
      <c r="Z5" s="67">
        <f t="shared" si="6"/>
        <v>6211.4824955451704</v>
      </c>
      <c r="AA5" s="68">
        <f t="shared" si="7"/>
        <v>12655.480378624117</v>
      </c>
      <c r="AB5" s="10">
        <v>1650</v>
      </c>
      <c r="AC5" s="3">
        <v>5300</v>
      </c>
      <c r="AD5" s="3">
        <v>0</v>
      </c>
      <c r="AE5" s="13">
        <v>950</v>
      </c>
      <c r="AF5" s="10">
        <v>6.9095471293793551</v>
      </c>
      <c r="AG5" s="13">
        <v>3.4938622677320392</v>
      </c>
      <c r="AH5" s="43">
        <v>716</v>
      </c>
      <c r="AI5" s="44">
        <v>548</v>
      </c>
      <c r="AJ5" s="44">
        <v>1726.2</v>
      </c>
      <c r="AK5" s="44">
        <v>1162.5</v>
      </c>
      <c r="AL5" s="45">
        <v>451</v>
      </c>
      <c r="AM5" s="43">
        <v>716</v>
      </c>
      <c r="AN5" s="44">
        <v>548</v>
      </c>
      <c r="AO5" s="44">
        <v>1726.2</v>
      </c>
      <c r="AP5" s="44">
        <v>1162.5</v>
      </c>
      <c r="AQ5" s="45">
        <v>451</v>
      </c>
    </row>
    <row r="6" spans="1:43" ht="24.75" thickBot="1" x14ac:dyDescent="0.3">
      <c r="A6" s="37" t="s">
        <v>2</v>
      </c>
      <c r="B6" s="2" t="s">
        <v>8</v>
      </c>
      <c r="C6" s="2" t="s">
        <v>4</v>
      </c>
      <c r="D6" s="50">
        <v>373</v>
      </c>
      <c r="E6" s="51">
        <v>738.50028002511772</v>
      </c>
      <c r="F6" s="51">
        <v>1098</v>
      </c>
      <c r="G6" s="2">
        <v>169752</v>
      </c>
      <c r="H6" s="2">
        <v>16817</v>
      </c>
      <c r="I6" s="2">
        <v>15.3</v>
      </c>
      <c r="J6" s="2">
        <v>11.7</v>
      </c>
      <c r="K6" s="7">
        <v>202</v>
      </c>
      <c r="L6" s="17">
        <v>179</v>
      </c>
      <c r="M6" s="2">
        <v>150</v>
      </c>
      <c r="N6" s="2">
        <v>57</v>
      </c>
      <c r="O6" s="2">
        <v>187</v>
      </c>
      <c r="P6" s="14">
        <v>381</v>
      </c>
      <c r="Q6" s="56">
        <f t="shared" si="0"/>
        <v>8699.1478995106827</v>
      </c>
      <c r="R6" s="58">
        <v>1.1000000000000001</v>
      </c>
      <c r="S6" s="58">
        <v>0.2</v>
      </c>
      <c r="T6" s="58">
        <f t="shared" si="1"/>
        <v>9999.1478995106827</v>
      </c>
      <c r="U6" s="61">
        <v>9800</v>
      </c>
      <c r="V6" s="58">
        <f t="shared" si="2"/>
        <v>-199.14789951068269</v>
      </c>
      <c r="W6" s="77">
        <f t="shared" si="3"/>
        <v>9178.7049949354459</v>
      </c>
      <c r="X6" s="58">
        <f t="shared" si="4"/>
        <v>7691.6522303928323</v>
      </c>
      <c r="Y6" s="58">
        <f t="shared" si="5"/>
        <v>2922.8278475492762</v>
      </c>
      <c r="Z6" s="58">
        <f t="shared" si="6"/>
        <v>9588.9264472230643</v>
      </c>
      <c r="AA6" s="65">
        <f t="shared" si="7"/>
        <v>19536.796665197791</v>
      </c>
      <c r="AB6" s="9">
        <v>1650</v>
      </c>
      <c r="AC6" s="2">
        <v>5300</v>
      </c>
      <c r="AD6" s="2">
        <v>0</v>
      </c>
      <c r="AE6" s="12">
        <v>950</v>
      </c>
      <c r="AF6" s="9">
        <v>6.9095471293793551</v>
      </c>
      <c r="AG6" s="12">
        <v>3.4938622677320392</v>
      </c>
      <c r="AH6" s="40">
        <v>716</v>
      </c>
      <c r="AI6" s="41">
        <v>548</v>
      </c>
      <c r="AJ6" s="41">
        <v>1726.2</v>
      </c>
      <c r="AK6" s="41">
        <v>1162.5</v>
      </c>
      <c r="AL6" s="42">
        <v>451</v>
      </c>
      <c r="AM6" s="40">
        <v>716</v>
      </c>
      <c r="AN6" s="41">
        <v>548</v>
      </c>
      <c r="AO6" s="41">
        <v>1726.2</v>
      </c>
      <c r="AP6" s="41">
        <v>1162.5</v>
      </c>
      <c r="AQ6" s="42">
        <v>451</v>
      </c>
    </row>
    <row r="7" spans="1:43" ht="24.75" thickBot="1" x14ac:dyDescent="0.3">
      <c r="A7" s="37" t="s">
        <v>2</v>
      </c>
      <c r="B7" s="3" t="s">
        <v>9</v>
      </c>
      <c r="C7" s="3" t="s">
        <v>4</v>
      </c>
      <c r="D7" s="52">
        <v>231</v>
      </c>
      <c r="E7" s="53">
        <v>166.47499017682759</v>
      </c>
      <c r="F7" s="53">
        <v>402</v>
      </c>
      <c r="G7" s="3">
        <v>247221</v>
      </c>
      <c r="H7" s="3">
        <v>20252</v>
      </c>
      <c r="I7" s="3">
        <v>15.7</v>
      </c>
      <c r="J7" s="3">
        <v>12.2</v>
      </c>
      <c r="K7" s="8">
        <v>202</v>
      </c>
      <c r="L7" s="18">
        <v>179</v>
      </c>
      <c r="M7" s="3">
        <v>150</v>
      </c>
      <c r="N7" s="3">
        <v>57</v>
      </c>
      <c r="O7" s="3">
        <v>187</v>
      </c>
      <c r="P7" s="15">
        <v>381</v>
      </c>
      <c r="Q7" s="56">
        <f t="shared" si="0"/>
        <v>10898.045221038888</v>
      </c>
      <c r="R7" s="58">
        <v>1.1000000000000001</v>
      </c>
      <c r="S7" s="58">
        <v>0.2</v>
      </c>
      <c r="T7" s="58">
        <f t="shared" si="1"/>
        <v>12198.045221038888</v>
      </c>
      <c r="U7" s="66">
        <v>12300</v>
      </c>
      <c r="V7" s="58">
        <f t="shared" si="2"/>
        <v>101.95477896111151</v>
      </c>
      <c r="W7" s="78">
        <f t="shared" si="3"/>
        <v>11197.179972133134</v>
      </c>
      <c r="X7" s="67">
        <f t="shared" si="4"/>
        <v>9383.1117084914531</v>
      </c>
      <c r="Y7" s="67">
        <f t="shared" si="5"/>
        <v>3565.582449226752</v>
      </c>
      <c r="Z7" s="67">
        <f t="shared" si="6"/>
        <v>11697.612596586012</v>
      </c>
      <c r="AA7" s="68">
        <f t="shared" si="7"/>
        <v>23833.103739568287</v>
      </c>
      <c r="AB7" s="10">
        <v>1650</v>
      </c>
      <c r="AC7" s="3">
        <v>5300</v>
      </c>
      <c r="AD7" s="3">
        <v>0</v>
      </c>
      <c r="AE7" s="13">
        <v>950</v>
      </c>
      <c r="AF7" s="10">
        <v>6.9095471293793551</v>
      </c>
      <c r="AG7" s="13">
        <v>3.4938622677320392</v>
      </c>
      <c r="AH7" s="43">
        <v>716</v>
      </c>
      <c r="AI7" s="44">
        <v>548</v>
      </c>
      <c r="AJ7" s="44">
        <v>1726.2</v>
      </c>
      <c r="AK7" s="44">
        <v>1162.5</v>
      </c>
      <c r="AL7" s="45">
        <v>451</v>
      </c>
      <c r="AM7" s="43">
        <v>716</v>
      </c>
      <c r="AN7" s="44">
        <v>548</v>
      </c>
      <c r="AO7" s="44">
        <v>1726.2</v>
      </c>
      <c r="AP7" s="44">
        <v>1162.5</v>
      </c>
      <c r="AQ7" s="45">
        <v>451</v>
      </c>
    </row>
    <row r="8" spans="1:43" ht="24" customHeight="1" thickBot="1" x14ac:dyDescent="0.3">
      <c r="A8" s="37" t="s">
        <v>10</v>
      </c>
      <c r="B8" s="2" t="s">
        <v>11</v>
      </c>
      <c r="C8" s="2" t="s">
        <v>4</v>
      </c>
      <c r="D8" s="50">
        <v>135</v>
      </c>
      <c r="E8" s="51">
        <v>910.7595643687539</v>
      </c>
      <c r="F8" s="51">
        <v>969</v>
      </c>
      <c r="G8" s="2">
        <v>2575</v>
      </c>
      <c r="H8" s="2">
        <v>1571</v>
      </c>
      <c r="I8" s="2">
        <v>11.9</v>
      </c>
      <c r="J8" s="2">
        <v>9.8000000000000007</v>
      </c>
      <c r="K8" s="7">
        <v>159</v>
      </c>
      <c r="L8" s="17">
        <v>179</v>
      </c>
      <c r="M8" s="2">
        <v>150</v>
      </c>
      <c r="N8" s="2">
        <v>57</v>
      </c>
      <c r="O8" s="2">
        <v>187</v>
      </c>
      <c r="P8" s="14">
        <v>381</v>
      </c>
      <c r="Q8" s="56">
        <f t="shared" si="0"/>
        <v>769.81604029228595</v>
      </c>
      <c r="R8" s="58">
        <v>0.5</v>
      </c>
      <c r="S8" s="58">
        <v>0.6</v>
      </c>
      <c r="T8" s="58">
        <f t="shared" si="1"/>
        <v>1869.8160402922858</v>
      </c>
      <c r="U8" s="61">
        <v>1900</v>
      </c>
      <c r="V8" s="58">
        <f t="shared" si="2"/>
        <v>30.183959707714166</v>
      </c>
      <c r="W8" s="77">
        <f t="shared" si="3"/>
        <v>1716.3952369862523</v>
      </c>
      <c r="X8" s="58">
        <f t="shared" si="4"/>
        <v>1438.3200309940662</v>
      </c>
      <c r="Y8" s="58">
        <f t="shared" si="5"/>
        <v>546.56161177774516</v>
      </c>
      <c r="Z8" s="58">
        <f t="shared" si="6"/>
        <v>1793.105638639269</v>
      </c>
      <c r="AA8" s="65">
        <f t="shared" si="7"/>
        <v>3653.3328787249279</v>
      </c>
      <c r="AB8" s="9">
        <v>1650</v>
      </c>
      <c r="AC8" s="2">
        <v>5300</v>
      </c>
      <c r="AD8" s="2">
        <v>0</v>
      </c>
      <c r="AE8" s="12">
        <v>950</v>
      </c>
      <c r="AF8" s="9">
        <v>6.9095471293793551</v>
      </c>
      <c r="AG8" s="12">
        <v>3.4938622677320392</v>
      </c>
      <c r="AH8" s="40">
        <v>716</v>
      </c>
      <c r="AI8" s="41">
        <v>548</v>
      </c>
      <c r="AJ8" s="41">
        <v>1726.2</v>
      </c>
      <c r="AK8" s="41">
        <v>1162.5</v>
      </c>
      <c r="AL8" s="42">
        <v>451</v>
      </c>
      <c r="AM8" s="40">
        <v>716</v>
      </c>
      <c r="AN8" s="41">
        <v>548</v>
      </c>
      <c r="AO8" s="41">
        <v>1726.2</v>
      </c>
      <c r="AP8" s="41">
        <v>1162.5</v>
      </c>
      <c r="AQ8" s="42">
        <v>451</v>
      </c>
    </row>
    <row r="9" spans="1:43" ht="24.75" thickBot="1" x14ac:dyDescent="0.3">
      <c r="A9" s="37" t="s">
        <v>10</v>
      </c>
      <c r="B9" s="3" t="s">
        <v>12</v>
      </c>
      <c r="C9" s="3" t="s">
        <v>4</v>
      </c>
      <c r="D9" s="52">
        <v>111</v>
      </c>
      <c r="E9" s="53">
        <v>660.15697948682669</v>
      </c>
      <c r="F9" s="53">
        <v>758</v>
      </c>
      <c r="G9" s="3">
        <v>7319</v>
      </c>
      <c r="H9" s="3">
        <v>3196</v>
      </c>
      <c r="I9" s="3">
        <v>13.4</v>
      </c>
      <c r="J9" s="3">
        <v>10.6</v>
      </c>
      <c r="K9" s="8">
        <v>169</v>
      </c>
      <c r="L9" s="18">
        <v>179</v>
      </c>
      <c r="M9" s="3">
        <v>150</v>
      </c>
      <c r="N9" s="3">
        <v>57</v>
      </c>
      <c r="O9" s="3">
        <v>187</v>
      </c>
      <c r="P9" s="15">
        <v>381</v>
      </c>
      <c r="Q9" s="56">
        <f t="shared" si="0"/>
        <v>1504.0235332772181</v>
      </c>
      <c r="R9" s="58">
        <v>0.6</v>
      </c>
      <c r="S9" s="58">
        <v>0.4</v>
      </c>
      <c r="T9" s="58">
        <f t="shared" si="1"/>
        <v>2504.0235332772181</v>
      </c>
      <c r="U9" s="66">
        <v>2600</v>
      </c>
      <c r="V9" s="58">
        <f t="shared" si="2"/>
        <v>95.976466722781879</v>
      </c>
      <c r="W9" s="78">
        <f t="shared" si="3"/>
        <v>2298.5651920852411</v>
      </c>
      <c r="X9" s="67">
        <f t="shared" si="4"/>
        <v>1926.1719486747829</v>
      </c>
      <c r="Y9" s="67">
        <f t="shared" si="5"/>
        <v>731.94534049641754</v>
      </c>
      <c r="Z9" s="67">
        <f t="shared" si="6"/>
        <v>2401.2943626812294</v>
      </c>
      <c r="AA9" s="68">
        <f t="shared" si="7"/>
        <v>4892.4767496339491</v>
      </c>
      <c r="AB9" s="10">
        <v>1650</v>
      </c>
      <c r="AC9" s="3">
        <v>5300</v>
      </c>
      <c r="AD9" s="3">
        <v>0</v>
      </c>
      <c r="AE9" s="13">
        <v>950</v>
      </c>
      <c r="AF9" s="10">
        <v>6.9095471293793551</v>
      </c>
      <c r="AG9" s="13">
        <v>3.4938622677320392</v>
      </c>
      <c r="AH9" s="43">
        <v>716</v>
      </c>
      <c r="AI9" s="44">
        <v>548</v>
      </c>
      <c r="AJ9" s="44">
        <v>1726.2</v>
      </c>
      <c r="AK9" s="44">
        <v>1162.5</v>
      </c>
      <c r="AL9" s="45">
        <v>451</v>
      </c>
      <c r="AM9" s="43">
        <v>716</v>
      </c>
      <c r="AN9" s="44">
        <v>548</v>
      </c>
      <c r="AO9" s="44">
        <v>1726.2</v>
      </c>
      <c r="AP9" s="44">
        <v>1162.5</v>
      </c>
      <c r="AQ9" s="45">
        <v>451</v>
      </c>
    </row>
    <row r="10" spans="1:43" ht="24.75" thickBot="1" x14ac:dyDescent="0.3">
      <c r="A10" s="37" t="s">
        <v>10</v>
      </c>
      <c r="B10" s="2" t="s">
        <v>13</v>
      </c>
      <c r="C10" s="2" t="s">
        <v>4</v>
      </c>
      <c r="D10" s="50">
        <v>114</v>
      </c>
      <c r="E10" s="51">
        <v>761.41210761487412</v>
      </c>
      <c r="F10" s="51">
        <v>851</v>
      </c>
      <c r="G10" s="2">
        <v>15208</v>
      </c>
      <c r="H10" s="2">
        <v>5142</v>
      </c>
      <c r="I10" s="2">
        <v>14.1</v>
      </c>
      <c r="J10" s="2">
        <v>11.7</v>
      </c>
      <c r="K10" s="7">
        <v>181</v>
      </c>
      <c r="L10" s="17">
        <v>179</v>
      </c>
      <c r="M10" s="2">
        <v>150</v>
      </c>
      <c r="N10" s="2">
        <v>57</v>
      </c>
      <c r="O10" s="2">
        <v>187</v>
      </c>
      <c r="P10" s="14">
        <v>381</v>
      </c>
      <c r="Q10" s="56">
        <f t="shared" si="0"/>
        <v>2924.1779950778528</v>
      </c>
      <c r="R10" s="58">
        <v>0.6</v>
      </c>
      <c r="S10" s="58">
        <v>0.4</v>
      </c>
      <c r="T10" s="58">
        <f t="shared" si="1"/>
        <v>3924.1779950778528</v>
      </c>
      <c r="U10" s="61">
        <v>4000</v>
      </c>
      <c r="V10" s="58">
        <f t="shared" si="2"/>
        <v>75.822004922147244</v>
      </c>
      <c r="W10" s="77">
        <f t="shared" si="3"/>
        <v>3602.1941595842854</v>
      </c>
      <c r="X10" s="58">
        <f t="shared" si="4"/>
        <v>3018.5984577521945</v>
      </c>
      <c r="Y10" s="58">
        <f t="shared" si="5"/>
        <v>1147.0674139458338</v>
      </c>
      <c r="Z10" s="58">
        <f t="shared" si="6"/>
        <v>3763.1860773310691</v>
      </c>
      <c r="AA10" s="65">
        <f t="shared" si="7"/>
        <v>7667.2400826905741</v>
      </c>
      <c r="AB10" s="9">
        <v>1650</v>
      </c>
      <c r="AC10" s="2">
        <v>5300</v>
      </c>
      <c r="AD10" s="2">
        <v>0</v>
      </c>
      <c r="AE10" s="12">
        <v>950</v>
      </c>
      <c r="AF10" s="9">
        <v>6.9095471293793551</v>
      </c>
      <c r="AG10" s="12">
        <v>3.4938622677320392</v>
      </c>
      <c r="AH10" s="40">
        <v>716</v>
      </c>
      <c r="AI10" s="41">
        <v>548</v>
      </c>
      <c r="AJ10" s="41">
        <v>1726.2</v>
      </c>
      <c r="AK10" s="41">
        <v>1162.5</v>
      </c>
      <c r="AL10" s="42">
        <v>451</v>
      </c>
      <c r="AM10" s="40">
        <v>716</v>
      </c>
      <c r="AN10" s="41">
        <v>548</v>
      </c>
      <c r="AO10" s="41">
        <v>1726.2</v>
      </c>
      <c r="AP10" s="41">
        <v>1162.5</v>
      </c>
      <c r="AQ10" s="42">
        <v>451</v>
      </c>
    </row>
    <row r="11" spans="1:43" ht="24.75" thickBot="1" x14ac:dyDescent="0.3">
      <c r="A11" s="37" t="s">
        <v>10</v>
      </c>
      <c r="B11" s="3" t="s">
        <v>14</v>
      </c>
      <c r="C11" s="3" t="s">
        <v>4</v>
      </c>
      <c r="D11" s="52">
        <v>544</v>
      </c>
      <c r="E11" s="53">
        <v>1097.9636520048866</v>
      </c>
      <c r="F11" s="53">
        <v>1607</v>
      </c>
      <c r="G11" s="3">
        <v>42931</v>
      </c>
      <c r="H11" s="3">
        <v>8812</v>
      </c>
      <c r="I11" s="3">
        <v>15</v>
      </c>
      <c r="J11" s="3">
        <v>12.3</v>
      </c>
      <c r="K11" s="8">
        <v>183</v>
      </c>
      <c r="L11" s="18">
        <v>179</v>
      </c>
      <c r="M11" s="3">
        <v>150</v>
      </c>
      <c r="N11" s="3">
        <v>57</v>
      </c>
      <c r="O11" s="3">
        <v>187</v>
      </c>
      <c r="P11" s="15">
        <v>381</v>
      </c>
      <c r="Q11" s="56">
        <f t="shared" si="0"/>
        <v>4915.8412586150398</v>
      </c>
      <c r="R11" s="58">
        <v>1.4</v>
      </c>
      <c r="S11" s="58">
        <v>0.4</v>
      </c>
      <c r="T11" s="58">
        <f t="shared" si="1"/>
        <v>6715.8412586150398</v>
      </c>
      <c r="U11" s="66">
        <v>6800</v>
      </c>
      <c r="V11" s="58">
        <f t="shared" si="2"/>
        <v>84.158741384960194</v>
      </c>
      <c r="W11" s="78">
        <f t="shared" si="3"/>
        <v>6164.7978732927795</v>
      </c>
      <c r="X11" s="67">
        <f t="shared" si="4"/>
        <v>5166.0317373961843</v>
      </c>
      <c r="Y11" s="67">
        <f t="shared" si="5"/>
        <v>1963.0920602105498</v>
      </c>
      <c r="Z11" s="67">
        <f t="shared" si="6"/>
        <v>6440.3195659539097</v>
      </c>
      <c r="AA11" s="68">
        <f t="shared" si="7"/>
        <v>13121.720612986308</v>
      </c>
      <c r="AB11" s="10">
        <v>1650</v>
      </c>
      <c r="AC11" s="3">
        <v>5300</v>
      </c>
      <c r="AD11" s="3">
        <v>0</v>
      </c>
      <c r="AE11" s="13">
        <v>950</v>
      </c>
      <c r="AF11" s="10">
        <v>6.9095471293793551</v>
      </c>
      <c r="AG11" s="13">
        <v>3.4938622677320392</v>
      </c>
      <c r="AH11" s="43">
        <v>716</v>
      </c>
      <c r="AI11" s="44">
        <v>548</v>
      </c>
      <c r="AJ11" s="44">
        <v>1726.2</v>
      </c>
      <c r="AK11" s="44">
        <v>1162.5</v>
      </c>
      <c r="AL11" s="45">
        <v>451</v>
      </c>
      <c r="AM11" s="43">
        <v>716</v>
      </c>
      <c r="AN11" s="44">
        <v>548</v>
      </c>
      <c r="AO11" s="44">
        <v>1726.2</v>
      </c>
      <c r="AP11" s="44">
        <v>1162.5</v>
      </c>
      <c r="AQ11" s="45">
        <v>451</v>
      </c>
    </row>
    <row r="12" spans="1:43" thickBot="1" x14ac:dyDescent="0.3">
      <c r="A12" s="37" t="s">
        <v>15</v>
      </c>
      <c r="B12" s="2" t="s">
        <v>16</v>
      </c>
      <c r="C12" s="2" t="s">
        <v>17</v>
      </c>
      <c r="D12" s="50">
        <v>284</v>
      </c>
      <c r="E12" s="51">
        <v>795.8753003746458</v>
      </c>
      <c r="F12" s="51">
        <v>2089</v>
      </c>
      <c r="G12" s="2">
        <v>8146</v>
      </c>
      <c r="H12" s="2">
        <v>5602</v>
      </c>
      <c r="I12" s="2">
        <v>16.5</v>
      </c>
      <c r="J12" s="2">
        <v>12.4</v>
      </c>
      <c r="K12" s="7">
        <v>190</v>
      </c>
      <c r="L12" s="17">
        <v>179</v>
      </c>
      <c r="M12" s="2">
        <v>150</v>
      </c>
      <c r="N12" s="2">
        <v>57</v>
      </c>
      <c r="O12" s="2">
        <v>187</v>
      </c>
      <c r="P12" s="14">
        <v>381</v>
      </c>
      <c r="Q12" s="56">
        <f t="shared" si="0"/>
        <v>2612.3771239917855</v>
      </c>
      <c r="R12" s="58">
        <v>0.9</v>
      </c>
      <c r="S12" s="58">
        <v>0.2</v>
      </c>
      <c r="T12" s="58">
        <f t="shared" si="1"/>
        <v>3712.3771239917855</v>
      </c>
      <c r="U12" s="61">
        <v>3900</v>
      </c>
      <c r="V12" s="58">
        <f t="shared" si="2"/>
        <v>187.62287600821446</v>
      </c>
      <c r="W12" s="77">
        <f t="shared" si="3"/>
        <v>3407.7718215104087</v>
      </c>
      <c r="X12" s="58">
        <f t="shared" si="4"/>
        <v>2855.6747107629126</v>
      </c>
      <c r="Y12" s="58">
        <f t="shared" si="5"/>
        <v>1085.1563900899066</v>
      </c>
      <c r="Z12" s="58">
        <f t="shared" si="6"/>
        <v>3560.0744727510969</v>
      </c>
      <c r="AA12" s="65">
        <f t="shared" si="7"/>
        <v>7253.4137653377966</v>
      </c>
      <c r="AB12" s="9">
        <v>1650</v>
      </c>
      <c r="AC12" s="2">
        <v>5300</v>
      </c>
      <c r="AD12" s="2">
        <v>0</v>
      </c>
      <c r="AE12" s="12">
        <v>950</v>
      </c>
      <c r="AF12" s="9">
        <v>6.9095471293793551</v>
      </c>
      <c r="AG12" s="12">
        <v>3.4938622677320392</v>
      </c>
      <c r="AH12" s="40">
        <v>716</v>
      </c>
      <c r="AI12" s="41">
        <v>548</v>
      </c>
      <c r="AJ12" s="41">
        <v>1726.2</v>
      </c>
      <c r="AK12" s="41">
        <v>1162.5</v>
      </c>
      <c r="AL12" s="42">
        <v>451</v>
      </c>
      <c r="AM12" s="40">
        <v>716</v>
      </c>
      <c r="AN12" s="41">
        <v>548</v>
      </c>
      <c r="AO12" s="41">
        <v>1726.2</v>
      </c>
      <c r="AP12" s="41">
        <v>1162.5</v>
      </c>
      <c r="AQ12" s="42">
        <v>451</v>
      </c>
    </row>
    <row r="13" spans="1:43" thickBot="1" x14ac:dyDescent="0.3">
      <c r="A13" s="37" t="s">
        <v>15</v>
      </c>
      <c r="B13" s="3" t="s">
        <v>18</v>
      </c>
      <c r="C13" s="3" t="s">
        <v>17</v>
      </c>
      <c r="D13" s="52">
        <v>568</v>
      </c>
      <c r="E13" s="53">
        <v>841.65335414169817</v>
      </c>
      <c r="F13" s="53">
        <v>2334</v>
      </c>
      <c r="G13" s="3">
        <v>18794</v>
      </c>
      <c r="H13" s="3">
        <v>12181</v>
      </c>
      <c r="I13" s="3">
        <v>19.5</v>
      </c>
      <c r="J13" s="3">
        <v>13.9</v>
      </c>
      <c r="K13" s="8">
        <v>200</v>
      </c>
      <c r="L13" s="18">
        <v>179</v>
      </c>
      <c r="M13" s="3">
        <v>150</v>
      </c>
      <c r="N13" s="3">
        <v>57</v>
      </c>
      <c r="O13" s="3">
        <v>187</v>
      </c>
      <c r="P13" s="15">
        <v>381</v>
      </c>
      <c r="Q13" s="56">
        <f t="shared" si="0"/>
        <v>5269.659553641025</v>
      </c>
      <c r="R13" s="58">
        <v>2.2000000000000002</v>
      </c>
      <c r="S13" s="58">
        <v>0.4</v>
      </c>
      <c r="T13" s="58">
        <f t="shared" si="1"/>
        <v>7869.659553641025</v>
      </c>
      <c r="U13" s="66">
        <v>7600</v>
      </c>
      <c r="V13" s="58">
        <f t="shared" si="2"/>
        <v>-269.65955364102501</v>
      </c>
      <c r="W13" s="78">
        <f t="shared" si="3"/>
        <v>7223.9438979576589</v>
      </c>
      <c r="X13" s="67">
        <f t="shared" si="4"/>
        <v>6053.5842720315577</v>
      </c>
      <c r="Y13" s="67">
        <f t="shared" si="5"/>
        <v>2300.3620233719921</v>
      </c>
      <c r="Z13" s="67">
        <f t="shared" si="6"/>
        <v>7546.8017257993415</v>
      </c>
      <c r="AA13" s="68">
        <f t="shared" si="7"/>
        <v>15376.104050960157</v>
      </c>
      <c r="AB13" s="10">
        <v>1650</v>
      </c>
      <c r="AC13" s="3">
        <v>5300</v>
      </c>
      <c r="AD13" s="3">
        <v>0</v>
      </c>
      <c r="AE13" s="13">
        <v>950</v>
      </c>
      <c r="AF13" s="10">
        <v>6.9095471293793551</v>
      </c>
      <c r="AG13" s="13">
        <v>3.4938622677320392</v>
      </c>
      <c r="AH13" s="43">
        <v>716</v>
      </c>
      <c r="AI13" s="44">
        <v>548</v>
      </c>
      <c r="AJ13" s="44">
        <v>1726.2</v>
      </c>
      <c r="AK13" s="44">
        <v>1162.5</v>
      </c>
      <c r="AL13" s="45">
        <v>451</v>
      </c>
      <c r="AM13" s="43">
        <v>716</v>
      </c>
      <c r="AN13" s="44">
        <v>548</v>
      </c>
      <c r="AO13" s="44">
        <v>1726.2</v>
      </c>
      <c r="AP13" s="44">
        <v>1162.5</v>
      </c>
      <c r="AQ13" s="45">
        <v>451</v>
      </c>
    </row>
    <row r="14" spans="1:43" thickBot="1" x14ac:dyDescent="0.3">
      <c r="A14" s="37" t="s">
        <v>15</v>
      </c>
      <c r="B14" s="2" t="s">
        <v>19</v>
      </c>
      <c r="C14" s="2" t="s">
        <v>17</v>
      </c>
      <c r="D14" s="50">
        <v>234</v>
      </c>
      <c r="E14" s="51">
        <v>470.50543295286843</v>
      </c>
      <c r="F14" s="51">
        <v>1257</v>
      </c>
      <c r="G14" s="2">
        <v>34679</v>
      </c>
      <c r="H14" s="2">
        <v>21197</v>
      </c>
      <c r="I14" s="2">
        <v>22.2</v>
      </c>
      <c r="J14" s="2">
        <v>15</v>
      </c>
      <c r="K14" s="7">
        <v>208</v>
      </c>
      <c r="L14" s="17">
        <v>179</v>
      </c>
      <c r="M14" s="2">
        <v>150</v>
      </c>
      <c r="N14" s="2">
        <v>57</v>
      </c>
      <c r="O14" s="2">
        <v>187</v>
      </c>
      <c r="P14" s="14">
        <v>381</v>
      </c>
      <c r="Q14" s="56">
        <f t="shared" si="0"/>
        <v>8428.4012615541833</v>
      </c>
      <c r="R14" s="58">
        <v>3.1</v>
      </c>
      <c r="S14" s="58">
        <v>0.5</v>
      </c>
      <c r="T14" s="58">
        <f t="shared" si="1"/>
        <v>12028.401261554183</v>
      </c>
      <c r="U14" s="61">
        <v>11600</v>
      </c>
      <c r="V14" s="58">
        <f t="shared" si="2"/>
        <v>-428.40126155418329</v>
      </c>
      <c r="W14" s="77">
        <f t="shared" si="3"/>
        <v>11041.455517016404</v>
      </c>
      <c r="X14" s="58">
        <f t="shared" si="4"/>
        <v>9252.6163550416786</v>
      </c>
      <c r="Y14" s="58">
        <f t="shared" si="5"/>
        <v>3515.9942149158383</v>
      </c>
      <c r="Z14" s="58">
        <f t="shared" si="6"/>
        <v>11534.928389285293</v>
      </c>
      <c r="AA14" s="65">
        <f t="shared" si="7"/>
        <v>23501.645541805869</v>
      </c>
      <c r="AB14" s="9">
        <v>1650</v>
      </c>
      <c r="AC14" s="2">
        <v>5300</v>
      </c>
      <c r="AD14" s="2">
        <v>0</v>
      </c>
      <c r="AE14" s="12">
        <v>950</v>
      </c>
      <c r="AF14" s="9">
        <v>6.9095471293793551</v>
      </c>
      <c r="AG14" s="12">
        <v>3.4938622677320392</v>
      </c>
      <c r="AH14" s="40">
        <v>716</v>
      </c>
      <c r="AI14" s="41">
        <v>548</v>
      </c>
      <c r="AJ14" s="41">
        <v>1726.2</v>
      </c>
      <c r="AK14" s="41">
        <v>1162.5</v>
      </c>
      <c r="AL14" s="42">
        <v>451</v>
      </c>
      <c r="AM14" s="40">
        <v>716</v>
      </c>
      <c r="AN14" s="41">
        <v>548</v>
      </c>
      <c r="AO14" s="41">
        <v>1726.2</v>
      </c>
      <c r="AP14" s="41">
        <v>1162.5</v>
      </c>
      <c r="AQ14" s="42">
        <v>451</v>
      </c>
    </row>
    <row r="15" spans="1:43" thickBot="1" x14ac:dyDescent="0.3">
      <c r="A15" s="37" t="s">
        <v>15</v>
      </c>
      <c r="B15" s="3" t="s">
        <v>20</v>
      </c>
      <c r="C15" s="3" t="s">
        <v>17</v>
      </c>
      <c r="D15" s="52">
        <v>502</v>
      </c>
      <c r="E15" s="53">
        <v>452.32795089667127</v>
      </c>
      <c r="F15" s="53">
        <v>1798</v>
      </c>
      <c r="G15" s="3">
        <v>52540</v>
      </c>
      <c r="H15" s="3">
        <v>34985</v>
      </c>
      <c r="I15" s="3">
        <v>24.1</v>
      </c>
      <c r="J15" s="3">
        <v>16.100000000000001</v>
      </c>
      <c r="K15" s="8">
        <v>236</v>
      </c>
      <c r="L15" s="18">
        <v>179</v>
      </c>
      <c r="M15" s="3">
        <v>150</v>
      </c>
      <c r="N15" s="3">
        <v>57</v>
      </c>
      <c r="O15" s="3">
        <v>187</v>
      </c>
      <c r="P15" s="15">
        <v>381</v>
      </c>
      <c r="Q15" s="56">
        <f t="shared" si="0"/>
        <v>15384.388163168727</v>
      </c>
      <c r="R15" s="58">
        <v>3.9</v>
      </c>
      <c r="S15" s="58">
        <v>0.6</v>
      </c>
      <c r="T15" s="58">
        <f t="shared" si="1"/>
        <v>19884.388163168725</v>
      </c>
      <c r="U15" s="66">
        <v>18400</v>
      </c>
      <c r="V15" s="58">
        <f t="shared" si="2"/>
        <v>-1484.3881631687254</v>
      </c>
      <c r="W15" s="78">
        <f t="shared" si="3"/>
        <v>18252.848621575395</v>
      </c>
      <c r="X15" s="67">
        <f t="shared" si="4"/>
        <v>15295.683202437482</v>
      </c>
      <c r="Y15" s="67">
        <f t="shared" si="5"/>
        <v>5812.3596169262428</v>
      </c>
      <c r="Z15" s="67">
        <f t="shared" si="6"/>
        <v>19068.61839237206</v>
      </c>
      <c r="AA15" s="68">
        <f t="shared" si="7"/>
        <v>38851.035334191205</v>
      </c>
      <c r="AB15" s="10">
        <v>1650</v>
      </c>
      <c r="AC15" s="3">
        <v>5300</v>
      </c>
      <c r="AD15" s="3">
        <v>0</v>
      </c>
      <c r="AE15" s="13">
        <v>950</v>
      </c>
      <c r="AF15" s="10">
        <v>6.9095471293793551</v>
      </c>
      <c r="AG15" s="13">
        <v>3.4938622677320392</v>
      </c>
      <c r="AH15" s="43">
        <v>716</v>
      </c>
      <c r="AI15" s="44">
        <v>548</v>
      </c>
      <c r="AJ15" s="44">
        <v>1726.2</v>
      </c>
      <c r="AK15" s="44">
        <v>1162.5</v>
      </c>
      <c r="AL15" s="45">
        <v>451</v>
      </c>
      <c r="AM15" s="43">
        <v>716</v>
      </c>
      <c r="AN15" s="44">
        <v>548</v>
      </c>
      <c r="AO15" s="44">
        <v>1726.2</v>
      </c>
      <c r="AP15" s="44">
        <v>1162.5</v>
      </c>
      <c r="AQ15" s="45">
        <v>451</v>
      </c>
    </row>
    <row r="16" spans="1:43" thickBot="1" x14ac:dyDescent="0.3">
      <c r="A16" s="37" t="s">
        <v>15</v>
      </c>
      <c r="B16" s="2" t="s">
        <v>21</v>
      </c>
      <c r="C16" s="2" t="s">
        <v>17</v>
      </c>
      <c r="D16" s="50">
        <v>255</v>
      </c>
      <c r="E16" s="51">
        <v>475.90531698798372</v>
      </c>
      <c r="F16" s="51">
        <v>1851</v>
      </c>
      <c r="G16" s="2">
        <v>74622</v>
      </c>
      <c r="H16" s="2">
        <v>52591</v>
      </c>
      <c r="I16" s="2">
        <v>25.1</v>
      </c>
      <c r="J16" s="2">
        <v>16.3</v>
      </c>
      <c r="K16" s="7">
        <v>246</v>
      </c>
      <c r="L16" s="17">
        <v>179</v>
      </c>
      <c r="M16" s="2">
        <v>150</v>
      </c>
      <c r="N16" s="2">
        <v>57</v>
      </c>
      <c r="O16" s="2">
        <v>187</v>
      </c>
      <c r="P16" s="14">
        <v>381</v>
      </c>
      <c r="Q16" s="56">
        <f t="shared" si="0"/>
        <v>22636.586952679314</v>
      </c>
      <c r="R16" s="58">
        <v>4.0999999999999996</v>
      </c>
      <c r="S16" s="58">
        <v>0.6</v>
      </c>
      <c r="T16" s="58">
        <f t="shared" si="1"/>
        <v>27336.586952679314</v>
      </c>
      <c r="U16" s="61">
        <v>24200</v>
      </c>
      <c r="V16" s="58">
        <f t="shared" si="2"/>
        <v>-3136.586952679314</v>
      </c>
      <c r="W16" s="77">
        <f t="shared" si="3"/>
        <v>25093.584946305626</v>
      </c>
      <c r="X16" s="58">
        <f t="shared" si="4"/>
        <v>21028.143809753317</v>
      </c>
      <c r="Y16" s="58">
        <f t="shared" si="5"/>
        <v>7990.6946477062611</v>
      </c>
      <c r="Z16" s="58">
        <f t="shared" si="6"/>
        <v>26215.08594949247</v>
      </c>
      <c r="AA16" s="65">
        <f t="shared" si="7"/>
        <v>53411.485276773426</v>
      </c>
      <c r="AB16" s="9">
        <v>1650</v>
      </c>
      <c r="AC16" s="2">
        <v>5300</v>
      </c>
      <c r="AD16" s="2">
        <v>0</v>
      </c>
      <c r="AE16" s="12">
        <v>950</v>
      </c>
      <c r="AF16" s="9">
        <v>6.9095471293793551</v>
      </c>
      <c r="AG16" s="12">
        <v>3.4938622677320392</v>
      </c>
      <c r="AH16" s="40">
        <v>716</v>
      </c>
      <c r="AI16" s="41">
        <v>548</v>
      </c>
      <c r="AJ16" s="41">
        <v>1726.2</v>
      </c>
      <c r="AK16" s="41">
        <v>1162.5</v>
      </c>
      <c r="AL16" s="42">
        <v>451</v>
      </c>
      <c r="AM16" s="40">
        <v>716</v>
      </c>
      <c r="AN16" s="41">
        <v>548</v>
      </c>
      <c r="AO16" s="41">
        <v>1726.2</v>
      </c>
      <c r="AP16" s="41">
        <v>1162.5</v>
      </c>
      <c r="AQ16" s="42">
        <v>451</v>
      </c>
    </row>
    <row r="17" spans="1:43" thickBot="1" x14ac:dyDescent="0.3">
      <c r="A17" s="37" t="s">
        <v>15</v>
      </c>
      <c r="B17" s="3" t="s">
        <v>22</v>
      </c>
      <c r="C17" s="3" t="s">
        <v>17</v>
      </c>
      <c r="D17" s="52">
        <v>445</v>
      </c>
      <c r="E17" s="53">
        <v>243.35277074728538</v>
      </c>
      <c r="F17" s="53">
        <v>1535</v>
      </c>
      <c r="G17" s="3">
        <v>109577</v>
      </c>
      <c r="H17" s="3">
        <v>58791</v>
      </c>
      <c r="I17" s="3">
        <v>25.5</v>
      </c>
      <c r="J17" s="3">
        <v>16.3</v>
      </c>
      <c r="K17" s="8">
        <v>256</v>
      </c>
      <c r="L17" s="18">
        <v>179</v>
      </c>
      <c r="M17" s="3">
        <v>150</v>
      </c>
      <c r="N17" s="3">
        <v>57</v>
      </c>
      <c r="O17" s="3">
        <v>187</v>
      </c>
      <c r="P17" s="15">
        <v>381</v>
      </c>
      <c r="Q17" s="56">
        <f t="shared" si="0"/>
        <v>25440.290250405182</v>
      </c>
      <c r="R17" s="58">
        <v>4.5</v>
      </c>
      <c r="S17" s="58">
        <v>0.7</v>
      </c>
      <c r="T17" s="58">
        <f t="shared" si="1"/>
        <v>30640.290250405182</v>
      </c>
      <c r="U17" s="66">
        <v>29600</v>
      </c>
      <c r="V17" s="58">
        <f t="shared" si="2"/>
        <v>-1040.2902504051817</v>
      </c>
      <c r="W17" s="78">
        <f t="shared" si="3"/>
        <v>28126.215152936038</v>
      </c>
      <c r="X17" s="67">
        <f t="shared" si="4"/>
        <v>23569.454038773216</v>
      </c>
      <c r="Y17" s="67">
        <f t="shared" si="5"/>
        <v>8956.3925347338227</v>
      </c>
      <c r="Z17" s="67">
        <f t="shared" si="6"/>
        <v>29383.252701670608</v>
      </c>
      <c r="AA17" s="68">
        <f t="shared" si="7"/>
        <v>59866.413258483968</v>
      </c>
      <c r="AB17" s="10">
        <v>1650</v>
      </c>
      <c r="AC17" s="3">
        <v>5300</v>
      </c>
      <c r="AD17" s="3">
        <v>0</v>
      </c>
      <c r="AE17" s="13">
        <v>950</v>
      </c>
      <c r="AF17" s="10">
        <v>6.9095471293793551</v>
      </c>
      <c r="AG17" s="13">
        <v>3.4938622677320392</v>
      </c>
      <c r="AH17" s="43">
        <v>716</v>
      </c>
      <c r="AI17" s="44">
        <v>548</v>
      </c>
      <c r="AJ17" s="44">
        <v>1726.2</v>
      </c>
      <c r="AK17" s="44">
        <v>1162.5</v>
      </c>
      <c r="AL17" s="45">
        <v>451</v>
      </c>
      <c r="AM17" s="43">
        <v>716</v>
      </c>
      <c r="AN17" s="44">
        <v>548</v>
      </c>
      <c r="AO17" s="44">
        <v>1726.2</v>
      </c>
      <c r="AP17" s="44">
        <v>1162.5</v>
      </c>
      <c r="AQ17" s="45">
        <v>451</v>
      </c>
    </row>
    <row r="18" spans="1:43" thickBot="1" x14ac:dyDescent="0.3">
      <c r="A18" s="37" t="s">
        <v>15</v>
      </c>
      <c r="B18" s="2" t="s">
        <v>23</v>
      </c>
      <c r="C18" s="2" t="s">
        <v>17</v>
      </c>
      <c r="D18" s="50">
        <v>187</v>
      </c>
      <c r="E18" s="51">
        <v>37.940109011270039</v>
      </c>
      <c r="F18" s="51">
        <v>467</v>
      </c>
      <c r="G18" s="2">
        <v>149544</v>
      </c>
      <c r="H18" s="2">
        <v>64719</v>
      </c>
      <c r="I18" s="2">
        <v>28.9</v>
      </c>
      <c r="J18" s="2">
        <v>16.100000000000001</v>
      </c>
      <c r="K18" s="7">
        <v>241</v>
      </c>
      <c r="L18" s="17">
        <v>179</v>
      </c>
      <c r="M18" s="2">
        <v>150</v>
      </c>
      <c r="N18" s="2">
        <v>57</v>
      </c>
      <c r="O18" s="2">
        <v>187</v>
      </c>
      <c r="P18" s="14">
        <v>381</v>
      </c>
      <c r="Q18" s="56">
        <f t="shared" si="0"/>
        <v>19920.091448240328</v>
      </c>
      <c r="R18" s="58">
        <v>4.9000000000000004</v>
      </c>
      <c r="S18" s="58">
        <v>0.8</v>
      </c>
      <c r="T18" s="58">
        <f t="shared" si="1"/>
        <v>25620.091448240328</v>
      </c>
      <c r="U18" s="61">
        <v>29400</v>
      </c>
      <c r="V18" s="58">
        <f t="shared" si="2"/>
        <v>3779.9085517596723</v>
      </c>
      <c r="W18" s="77">
        <f t="shared" si="3"/>
        <v>23517.930098641118</v>
      </c>
      <c r="X18" s="58">
        <f t="shared" si="4"/>
        <v>19707.762652492558</v>
      </c>
      <c r="Y18" s="58">
        <f t="shared" si="5"/>
        <v>7488.9498079471714</v>
      </c>
      <c r="Z18" s="58">
        <f t="shared" si="6"/>
        <v>24569.010773440717</v>
      </c>
      <c r="AA18" s="65">
        <f t="shared" si="7"/>
        <v>50057.717137331092</v>
      </c>
      <c r="AB18" s="9">
        <v>1650</v>
      </c>
      <c r="AC18" s="2">
        <v>5300</v>
      </c>
      <c r="AD18" s="2">
        <v>0</v>
      </c>
      <c r="AE18" s="12">
        <v>950</v>
      </c>
      <c r="AF18" s="9">
        <v>6.9095471293793551</v>
      </c>
      <c r="AG18" s="12">
        <v>3.4938622677320392</v>
      </c>
      <c r="AH18" s="40">
        <v>716</v>
      </c>
      <c r="AI18" s="41">
        <v>548</v>
      </c>
      <c r="AJ18" s="41">
        <v>1726.2</v>
      </c>
      <c r="AK18" s="41">
        <v>1162.5</v>
      </c>
      <c r="AL18" s="42">
        <v>451</v>
      </c>
      <c r="AM18" s="40">
        <v>716</v>
      </c>
      <c r="AN18" s="41">
        <v>548</v>
      </c>
      <c r="AO18" s="41">
        <v>1726.2</v>
      </c>
      <c r="AP18" s="41">
        <v>1162.5</v>
      </c>
      <c r="AQ18" s="42">
        <v>451</v>
      </c>
    </row>
    <row r="19" spans="1:43" thickBot="1" x14ac:dyDescent="0.3">
      <c r="A19" s="37" t="s">
        <v>15</v>
      </c>
      <c r="B19" s="3" t="s">
        <v>24</v>
      </c>
      <c r="C19" s="3" t="s">
        <v>17</v>
      </c>
      <c r="D19" s="52">
        <v>78</v>
      </c>
      <c r="E19" s="53">
        <v>34.627139535188235</v>
      </c>
      <c r="F19" s="53">
        <v>369.43951256091663</v>
      </c>
      <c r="G19" s="3">
        <v>183687</v>
      </c>
      <c r="H19" s="3">
        <v>62722</v>
      </c>
      <c r="I19" s="3">
        <v>25</v>
      </c>
      <c r="J19" s="3">
        <v>14.8</v>
      </c>
      <c r="K19" s="8">
        <v>251</v>
      </c>
      <c r="L19" s="18">
        <v>179</v>
      </c>
      <c r="M19" s="3">
        <v>150</v>
      </c>
      <c r="N19" s="3">
        <v>57</v>
      </c>
      <c r="O19" s="3">
        <v>187</v>
      </c>
      <c r="P19" s="15">
        <v>381</v>
      </c>
      <c r="Q19" s="56">
        <f t="shared" si="0"/>
        <v>22654.205835602963</v>
      </c>
      <c r="R19" s="58">
        <v>6.1</v>
      </c>
      <c r="S19" s="58">
        <v>1.1000000000000001</v>
      </c>
      <c r="T19" s="58">
        <f t="shared" si="1"/>
        <v>29854.205835602963</v>
      </c>
      <c r="U19" s="66">
        <v>32500</v>
      </c>
      <c r="V19" s="58">
        <f t="shared" si="2"/>
        <v>2645.7941643970371</v>
      </c>
      <c r="W19" s="78">
        <f t="shared" si="3"/>
        <v>27404.629972168874</v>
      </c>
      <c r="X19" s="67">
        <f t="shared" si="4"/>
        <v>22964.773719694589</v>
      </c>
      <c r="Y19" s="67">
        <f t="shared" si="5"/>
        <v>8726.6140134839425</v>
      </c>
      <c r="Z19" s="67">
        <f t="shared" si="6"/>
        <v>28629.417903885915</v>
      </c>
      <c r="AA19" s="68">
        <f t="shared" si="7"/>
        <v>58330.525248024249</v>
      </c>
      <c r="AB19" s="10">
        <v>1650</v>
      </c>
      <c r="AC19" s="3">
        <v>5300</v>
      </c>
      <c r="AD19" s="3">
        <v>0</v>
      </c>
      <c r="AE19" s="13">
        <v>950</v>
      </c>
      <c r="AF19" s="10">
        <v>6.9095471293793551</v>
      </c>
      <c r="AG19" s="13">
        <v>3.4938622677320392</v>
      </c>
      <c r="AH19" s="43">
        <v>716</v>
      </c>
      <c r="AI19" s="44">
        <v>548</v>
      </c>
      <c r="AJ19" s="44">
        <v>1726.2</v>
      </c>
      <c r="AK19" s="44">
        <v>1162.5</v>
      </c>
      <c r="AL19" s="45">
        <v>451</v>
      </c>
      <c r="AM19" s="43">
        <v>716</v>
      </c>
      <c r="AN19" s="44">
        <v>548</v>
      </c>
      <c r="AO19" s="44">
        <v>1726.2</v>
      </c>
      <c r="AP19" s="44">
        <v>1162.5</v>
      </c>
      <c r="AQ19" s="45">
        <v>451</v>
      </c>
    </row>
    <row r="20" spans="1:43" ht="24" customHeight="1" thickBot="1" x14ac:dyDescent="0.3">
      <c r="A20" s="38" t="s">
        <v>29</v>
      </c>
      <c r="B20" s="5" t="s">
        <v>30</v>
      </c>
      <c r="C20" s="5" t="s">
        <v>31</v>
      </c>
      <c r="D20" s="50">
        <v>222</v>
      </c>
      <c r="E20" s="51">
        <v>858.00619621965075</v>
      </c>
      <c r="F20" s="51">
        <v>1068</v>
      </c>
      <c r="G20" s="5">
        <v>8621</v>
      </c>
      <c r="H20" s="5">
        <v>4420</v>
      </c>
      <c r="I20" s="5">
        <v>14.2</v>
      </c>
      <c r="J20" s="5">
        <v>11.9</v>
      </c>
      <c r="K20" s="21">
        <v>180</v>
      </c>
      <c r="L20" s="25">
        <v>179</v>
      </c>
      <c r="M20" s="5">
        <v>150</v>
      </c>
      <c r="N20" s="5">
        <v>57</v>
      </c>
      <c r="O20" s="5">
        <v>187</v>
      </c>
      <c r="P20" s="26">
        <v>381</v>
      </c>
      <c r="Q20" s="56">
        <f t="shared" si="0"/>
        <v>2563.7146687383179</v>
      </c>
      <c r="R20" s="58">
        <v>0.6</v>
      </c>
      <c r="S20" s="58">
        <v>0.4</v>
      </c>
      <c r="T20" s="58">
        <f t="shared" si="1"/>
        <v>3563.7146687383179</v>
      </c>
      <c r="U20" s="66">
        <v>3400</v>
      </c>
      <c r="V20" s="58">
        <f t="shared" si="2"/>
        <v>-163.71466873831787</v>
      </c>
      <c r="W20" s="69">
        <f t="shared" si="3"/>
        <v>3271.3073113033788</v>
      </c>
      <c r="X20" s="70">
        <f t="shared" si="4"/>
        <v>2741.3189759525521</v>
      </c>
      <c r="Y20" s="70">
        <f t="shared" si="5"/>
        <v>1041.7012108619699</v>
      </c>
      <c r="Z20" s="70">
        <f t="shared" si="6"/>
        <v>3417.5109900208481</v>
      </c>
      <c r="AA20" s="71">
        <f t="shared" si="7"/>
        <v>6962.9501989194823</v>
      </c>
      <c r="AB20" s="23">
        <v>1650</v>
      </c>
      <c r="AC20" s="5">
        <v>5300</v>
      </c>
      <c r="AD20" s="5">
        <v>0</v>
      </c>
      <c r="AE20" s="26">
        <v>950</v>
      </c>
      <c r="AF20" s="23">
        <v>6.9095471293793551</v>
      </c>
      <c r="AG20" s="26">
        <v>3.4938622677320392</v>
      </c>
      <c r="AH20" s="29">
        <v>716</v>
      </c>
      <c r="AI20" s="30">
        <v>548</v>
      </c>
      <c r="AJ20" s="30">
        <v>1726.2</v>
      </c>
      <c r="AK20" s="30">
        <v>1162.5</v>
      </c>
      <c r="AL20" s="33">
        <v>451</v>
      </c>
      <c r="AM20" s="29">
        <v>716</v>
      </c>
      <c r="AN20" s="30">
        <v>548</v>
      </c>
      <c r="AO20" s="30">
        <v>1726.2</v>
      </c>
      <c r="AP20" s="30">
        <v>1162.5</v>
      </c>
      <c r="AQ20" s="33">
        <v>451</v>
      </c>
    </row>
    <row r="21" spans="1:43" ht="36.75" thickBot="1" x14ac:dyDescent="0.3">
      <c r="A21" s="38" t="s">
        <v>29</v>
      </c>
      <c r="B21" s="20" t="s">
        <v>32</v>
      </c>
      <c r="C21" s="20" t="s">
        <v>31</v>
      </c>
      <c r="D21" s="52">
        <v>212</v>
      </c>
      <c r="E21" s="53">
        <v>391.9628559231719</v>
      </c>
      <c r="F21" s="53">
        <v>569</v>
      </c>
      <c r="G21" s="20">
        <v>69964</v>
      </c>
      <c r="H21" s="20">
        <v>23407</v>
      </c>
      <c r="I21" s="20">
        <v>18.5</v>
      </c>
      <c r="J21" s="20">
        <v>14.9</v>
      </c>
      <c r="K21" s="22">
        <v>254</v>
      </c>
      <c r="L21" s="27">
        <v>179</v>
      </c>
      <c r="M21" s="20">
        <v>150</v>
      </c>
      <c r="N21" s="20">
        <v>57</v>
      </c>
      <c r="O21" s="20">
        <v>187</v>
      </c>
      <c r="P21" s="28">
        <v>381</v>
      </c>
      <c r="Q21" s="56">
        <f t="shared" si="0"/>
        <v>17319.241238037306</v>
      </c>
      <c r="R21" s="58">
        <v>4.0999999999999996</v>
      </c>
      <c r="S21" s="58">
        <v>0.6</v>
      </c>
      <c r="T21" s="58">
        <f t="shared" si="1"/>
        <v>22019.241238037306</v>
      </c>
      <c r="U21" s="66">
        <v>22600</v>
      </c>
      <c r="V21" s="58">
        <f t="shared" si="2"/>
        <v>580.75876196269382</v>
      </c>
      <c r="W21" s="72">
        <f t="shared" si="3"/>
        <v>20212.534264659887</v>
      </c>
      <c r="X21" s="73">
        <f t="shared" si="4"/>
        <v>16937.877875413313</v>
      </c>
      <c r="Y21" s="73">
        <f t="shared" si="5"/>
        <v>6436.3935926570593</v>
      </c>
      <c r="Z21" s="73">
        <f t="shared" si="6"/>
        <v>21115.887751348597</v>
      </c>
      <c r="AA21" s="74">
        <f t="shared" si="7"/>
        <v>43022.20980354982</v>
      </c>
      <c r="AB21" s="24">
        <v>1650</v>
      </c>
      <c r="AC21" s="20">
        <v>5300</v>
      </c>
      <c r="AD21" s="20">
        <v>0</v>
      </c>
      <c r="AE21" s="28">
        <v>950</v>
      </c>
      <c r="AF21" s="24">
        <v>6.9095471293793551</v>
      </c>
      <c r="AG21" s="28">
        <v>3.4938622677320392</v>
      </c>
      <c r="AH21" s="31">
        <v>716</v>
      </c>
      <c r="AI21" s="32">
        <v>548</v>
      </c>
      <c r="AJ21" s="32">
        <v>1726.2</v>
      </c>
      <c r="AK21" s="32">
        <v>1162.5</v>
      </c>
      <c r="AL21" s="34">
        <v>451</v>
      </c>
      <c r="AM21" s="31">
        <v>716</v>
      </c>
      <c r="AN21" s="32">
        <v>548</v>
      </c>
      <c r="AO21" s="32">
        <v>1726.2</v>
      </c>
      <c r="AP21" s="32">
        <v>1162.5</v>
      </c>
      <c r="AQ21" s="34">
        <v>451</v>
      </c>
    </row>
    <row r="22" spans="1:43" ht="36.75" thickBot="1" x14ac:dyDescent="0.3">
      <c r="A22" s="38" t="s">
        <v>29</v>
      </c>
      <c r="B22" s="5" t="s">
        <v>9</v>
      </c>
      <c r="C22" s="5" t="s">
        <v>31</v>
      </c>
      <c r="D22" s="50">
        <v>0</v>
      </c>
      <c r="E22" s="51">
        <v>48.883012834277253</v>
      </c>
      <c r="F22" s="51">
        <v>66.434230845210436</v>
      </c>
      <c r="G22" s="5">
        <v>121311</v>
      </c>
      <c r="H22" s="5">
        <v>36751</v>
      </c>
      <c r="I22" s="5">
        <v>19.3</v>
      </c>
      <c r="J22" s="5">
        <v>16.899999999999999</v>
      </c>
      <c r="K22" s="21">
        <v>277</v>
      </c>
      <c r="L22" s="25">
        <v>179</v>
      </c>
      <c r="M22" s="5">
        <v>150</v>
      </c>
      <c r="N22" s="5">
        <v>57</v>
      </c>
      <c r="O22" s="5">
        <v>187</v>
      </c>
      <c r="P22" s="26">
        <v>381</v>
      </c>
      <c r="Q22" s="56">
        <f t="shared" si="0"/>
        <v>36751.949355776342</v>
      </c>
      <c r="R22" s="58">
        <v>4</v>
      </c>
      <c r="S22" s="58">
        <v>1</v>
      </c>
      <c r="T22" s="58">
        <f t="shared" si="1"/>
        <v>41751.949355776342</v>
      </c>
      <c r="U22" s="66">
        <v>38500</v>
      </c>
      <c r="V22" s="58">
        <f t="shared" si="2"/>
        <v>-3251.9493557763417</v>
      </c>
      <c r="W22" s="69">
        <f t="shared" si="3"/>
        <v>38326.148382994696</v>
      </c>
      <c r="X22" s="70">
        <f t="shared" si="4"/>
        <v>32116.884119827955</v>
      </c>
      <c r="Y22" s="70">
        <f t="shared" si="5"/>
        <v>12204.415965534625</v>
      </c>
      <c r="Z22" s="70">
        <f t="shared" si="6"/>
        <v>40039.048869385522</v>
      </c>
      <c r="AA22" s="71">
        <f t="shared" si="7"/>
        <v>81576.885664363013</v>
      </c>
      <c r="AB22" s="23">
        <v>1650</v>
      </c>
      <c r="AC22" s="5">
        <v>5300</v>
      </c>
      <c r="AD22" s="5">
        <v>0</v>
      </c>
      <c r="AE22" s="26">
        <v>950</v>
      </c>
      <c r="AF22" s="23">
        <v>6.9095471293793551</v>
      </c>
      <c r="AG22" s="26">
        <v>3.4938622677320392</v>
      </c>
      <c r="AH22" s="29">
        <v>716</v>
      </c>
      <c r="AI22" s="30">
        <v>548</v>
      </c>
      <c r="AJ22" s="30">
        <v>1726.2</v>
      </c>
      <c r="AK22" s="30">
        <v>1162.5</v>
      </c>
      <c r="AL22" s="33">
        <v>451</v>
      </c>
      <c r="AM22" s="29">
        <v>716</v>
      </c>
      <c r="AN22" s="30">
        <v>548</v>
      </c>
      <c r="AO22" s="30">
        <v>1726.2</v>
      </c>
      <c r="AP22" s="30">
        <v>1162.5</v>
      </c>
      <c r="AQ22" s="33">
        <v>451</v>
      </c>
    </row>
    <row r="23" spans="1:43" thickBot="1" x14ac:dyDescent="0.3">
      <c r="A23" s="39" t="s">
        <v>33</v>
      </c>
      <c r="B23" s="20" t="s">
        <v>11</v>
      </c>
      <c r="C23" s="20" t="s">
        <v>4</v>
      </c>
      <c r="D23" s="52">
        <v>441</v>
      </c>
      <c r="E23" s="53">
        <v>2028.5756493873319</v>
      </c>
      <c r="F23" s="53">
        <v>2393</v>
      </c>
      <c r="G23" s="20">
        <v>2215</v>
      </c>
      <c r="H23" s="20">
        <v>1308</v>
      </c>
      <c r="I23" s="20">
        <v>11.5</v>
      </c>
      <c r="J23" s="20">
        <v>8.6999999999999993</v>
      </c>
      <c r="K23" s="22">
        <v>144</v>
      </c>
      <c r="L23" s="27">
        <v>179</v>
      </c>
      <c r="M23" s="20">
        <v>150</v>
      </c>
      <c r="N23" s="20">
        <v>57</v>
      </c>
      <c r="O23" s="20">
        <v>187</v>
      </c>
      <c r="P23" s="28">
        <v>381</v>
      </c>
      <c r="Q23" s="56">
        <f t="shared" si="0"/>
        <v>469.81197000810704</v>
      </c>
      <c r="R23" s="58">
        <v>0.6</v>
      </c>
      <c r="S23" s="58">
        <v>0.2</v>
      </c>
      <c r="T23" s="58">
        <f t="shared" si="1"/>
        <v>1269.811970008107</v>
      </c>
      <c r="U23" s="66">
        <v>1400</v>
      </c>
      <c r="V23" s="58">
        <f t="shared" si="2"/>
        <v>130.18802999189302</v>
      </c>
      <c r="W23" s="72">
        <f t="shared" si="3"/>
        <v>1165.6222699048776</v>
      </c>
      <c r="X23" s="73">
        <f t="shared" si="4"/>
        <v>976.77843846777455</v>
      </c>
      <c r="Y23" s="73">
        <f t="shared" si="5"/>
        <v>371.17580661775435</v>
      </c>
      <c r="Z23" s="73">
        <f t="shared" si="6"/>
        <v>1217.7171199564923</v>
      </c>
      <c r="AA23" s="74">
        <f t="shared" si="7"/>
        <v>2481.0172337081472</v>
      </c>
      <c r="AB23" s="24">
        <v>1650</v>
      </c>
      <c r="AC23" s="20">
        <v>5300</v>
      </c>
      <c r="AD23" s="20">
        <v>0</v>
      </c>
      <c r="AE23" s="28">
        <v>950</v>
      </c>
      <c r="AF23" s="24">
        <v>6.9095471293793551</v>
      </c>
      <c r="AG23" s="28">
        <v>3.4938622677320392</v>
      </c>
      <c r="AH23" s="31">
        <v>716</v>
      </c>
      <c r="AI23" s="32">
        <v>548</v>
      </c>
      <c r="AJ23" s="32">
        <v>1726.2</v>
      </c>
      <c r="AK23" s="32">
        <v>1162.5</v>
      </c>
      <c r="AL23" s="34">
        <v>451</v>
      </c>
      <c r="AM23" s="31">
        <v>716</v>
      </c>
      <c r="AN23" s="32">
        <v>548</v>
      </c>
      <c r="AO23" s="32">
        <v>1726.2</v>
      </c>
      <c r="AP23" s="32">
        <v>1162.5</v>
      </c>
      <c r="AQ23" s="34">
        <v>451</v>
      </c>
    </row>
    <row r="24" spans="1:43" thickBot="1" x14ac:dyDescent="0.3">
      <c r="A24" s="39" t="s">
        <v>33</v>
      </c>
      <c r="B24" s="5" t="s">
        <v>12</v>
      </c>
      <c r="C24" s="5" t="s">
        <v>4</v>
      </c>
      <c r="D24" s="50">
        <v>152</v>
      </c>
      <c r="E24" s="51">
        <v>379.4746513259181</v>
      </c>
      <c r="F24" s="51">
        <v>502</v>
      </c>
      <c r="G24" s="5">
        <v>6791</v>
      </c>
      <c r="H24" s="5">
        <v>2719</v>
      </c>
      <c r="I24" s="5">
        <v>12.6</v>
      </c>
      <c r="J24" s="5">
        <v>9.1</v>
      </c>
      <c r="K24" s="21">
        <v>147</v>
      </c>
      <c r="L24" s="25">
        <v>179</v>
      </c>
      <c r="M24" s="5">
        <v>150</v>
      </c>
      <c r="N24" s="5">
        <v>57</v>
      </c>
      <c r="O24" s="5">
        <v>187</v>
      </c>
      <c r="P24" s="26">
        <v>381</v>
      </c>
      <c r="Q24" s="56">
        <f t="shared" si="0"/>
        <v>891.72495196296302</v>
      </c>
      <c r="R24" s="58">
        <v>1</v>
      </c>
      <c r="S24" s="58">
        <v>0.3</v>
      </c>
      <c r="T24" s="58">
        <f t="shared" si="1"/>
        <v>2191.7249519629631</v>
      </c>
      <c r="U24" s="66">
        <v>2400</v>
      </c>
      <c r="V24" s="58">
        <f t="shared" si="2"/>
        <v>208.27504803703687</v>
      </c>
      <c r="W24" s="69">
        <f t="shared" si="3"/>
        <v>2011.8911097506175</v>
      </c>
      <c r="X24" s="70">
        <f t="shared" si="4"/>
        <v>1685.9422707407409</v>
      </c>
      <c r="Y24" s="70">
        <f t="shared" si="5"/>
        <v>640.65806288148156</v>
      </c>
      <c r="Z24" s="70">
        <f t="shared" si="6"/>
        <v>2101.8080308567905</v>
      </c>
      <c r="AA24" s="71">
        <f t="shared" si="7"/>
        <v>4282.2933676814819</v>
      </c>
      <c r="AB24" s="23">
        <v>1650</v>
      </c>
      <c r="AC24" s="5">
        <v>5300</v>
      </c>
      <c r="AD24" s="5">
        <v>0</v>
      </c>
      <c r="AE24" s="26">
        <v>950</v>
      </c>
      <c r="AF24" s="23">
        <v>6.9095471293793551</v>
      </c>
      <c r="AG24" s="26">
        <v>3.4938622677320392</v>
      </c>
      <c r="AH24" s="29">
        <v>716</v>
      </c>
      <c r="AI24" s="30">
        <v>548</v>
      </c>
      <c r="AJ24" s="30">
        <v>1726.2</v>
      </c>
      <c r="AK24" s="30">
        <v>1162.5</v>
      </c>
      <c r="AL24" s="33">
        <v>451</v>
      </c>
      <c r="AM24" s="29">
        <v>716</v>
      </c>
      <c r="AN24" s="30">
        <v>548</v>
      </c>
      <c r="AO24" s="30">
        <v>1726.2</v>
      </c>
      <c r="AP24" s="30">
        <v>1162.5</v>
      </c>
      <c r="AQ24" s="33">
        <v>451</v>
      </c>
    </row>
    <row r="25" spans="1:43" thickBot="1" x14ac:dyDescent="0.3">
      <c r="A25" s="39" t="s">
        <v>33</v>
      </c>
      <c r="B25" s="20" t="s">
        <v>13</v>
      </c>
      <c r="C25" s="20" t="s">
        <v>4</v>
      </c>
      <c r="D25" s="52">
        <v>37</v>
      </c>
      <c r="E25" s="53">
        <v>118.87943684140058</v>
      </c>
      <c r="F25" s="53">
        <v>152</v>
      </c>
      <c r="G25" s="20">
        <v>14569</v>
      </c>
      <c r="H25" s="20">
        <v>4361</v>
      </c>
      <c r="I25" s="20">
        <v>13.4</v>
      </c>
      <c r="J25" s="20">
        <v>9.6</v>
      </c>
      <c r="K25" s="22">
        <v>149</v>
      </c>
      <c r="L25" s="27">
        <v>179</v>
      </c>
      <c r="M25" s="20">
        <v>150</v>
      </c>
      <c r="N25" s="20">
        <v>57</v>
      </c>
      <c r="O25" s="20">
        <v>187</v>
      </c>
      <c r="P25" s="28">
        <v>381</v>
      </c>
      <c r="Q25" s="56">
        <f t="shared" si="0"/>
        <v>1422.2961649774602</v>
      </c>
      <c r="R25" s="58">
        <v>1.7</v>
      </c>
      <c r="S25" s="58">
        <v>0.4</v>
      </c>
      <c r="T25" s="58">
        <f t="shared" si="1"/>
        <v>3522.2961649774602</v>
      </c>
      <c r="U25" s="66">
        <v>3800</v>
      </c>
      <c r="V25" s="58">
        <f t="shared" si="2"/>
        <v>277.70383502253981</v>
      </c>
      <c r="W25" s="72">
        <f t="shared" si="3"/>
        <v>3233.2872488767457</v>
      </c>
      <c r="X25" s="73">
        <f t="shared" si="4"/>
        <v>2709.4585884442004</v>
      </c>
      <c r="Y25" s="73">
        <f t="shared" si="5"/>
        <v>1029.5942636087962</v>
      </c>
      <c r="Z25" s="73">
        <f t="shared" si="6"/>
        <v>3377.791706927103</v>
      </c>
      <c r="AA25" s="74">
        <f t="shared" si="7"/>
        <v>6882.0248146482691</v>
      </c>
      <c r="AB25" s="24">
        <v>1650</v>
      </c>
      <c r="AC25" s="20">
        <v>5300</v>
      </c>
      <c r="AD25" s="20">
        <v>0</v>
      </c>
      <c r="AE25" s="28">
        <v>950</v>
      </c>
      <c r="AF25" s="24">
        <v>6.9095471293793551</v>
      </c>
      <c r="AG25" s="28">
        <v>3.4938622677320392</v>
      </c>
      <c r="AH25" s="31">
        <v>716</v>
      </c>
      <c r="AI25" s="32">
        <v>548</v>
      </c>
      <c r="AJ25" s="32">
        <v>1726.2</v>
      </c>
      <c r="AK25" s="32">
        <v>1162.5</v>
      </c>
      <c r="AL25" s="34">
        <v>451</v>
      </c>
      <c r="AM25" s="31">
        <v>716</v>
      </c>
      <c r="AN25" s="32">
        <v>548</v>
      </c>
      <c r="AO25" s="32">
        <v>1726.2</v>
      </c>
      <c r="AP25" s="32">
        <v>1162.5</v>
      </c>
      <c r="AQ25" s="34">
        <v>451</v>
      </c>
    </row>
    <row r="26" spans="1:43" thickBot="1" x14ac:dyDescent="0.3">
      <c r="A26" s="39" t="s">
        <v>33</v>
      </c>
      <c r="B26" s="5" t="s">
        <v>34</v>
      </c>
      <c r="C26" s="5" t="s">
        <v>4</v>
      </c>
      <c r="D26" s="50">
        <v>40</v>
      </c>
      <c r="E26" s="51">
        <v>408.33895167717117</v>
      </c>
      <c r="F26" s="51">
        <v>415</v>
      </c>
      <c r="G26" s="5">
        <v>44279</v>
      </c>
      <c r="H26" s="5">
        <v>8919</v>
      </c>
      <c r="I26" s="5">
        <v>14.8</v>
      </c>
      <c r="J26" s="5">
        <v>11.7</v>
      </c>
      <c r="K26" s="21">
        <v>164</v>
      </c>
      <c r="L26" s="25">
        <v>179</v>
      </c>
      <c r="M26" s="5">
        <v>150</v>
      </c>
      <c r="N26" s="5">
        <v>57</v>
      </c>
      <c r="O26" s="5">
        <v>187</v>
      </c>
      <c r="P26" s="26">
        <v>381</v>
      </c>
      <c r="Q26" s="56">
        <f t="shared" si="0"/>
        <v>4066.5876952374279</v>
      </c>
      <c r="R26" s="58">
        <v>2</v>
      </c>
      <c r="S26" s="58">
        <v>0.6</v>
      </c>
      <c r="T26" s="58">
        <f t="shared" si="1"/>
        <v>6666.5876952374274</v>
      </c>
      <c r="U26" s="66">
        <v>6300</v>
      </c>
      <c r="V26" s="58">
        <f t="shared" si="2"/>
        <v>-366.5876952374274</v>
      </c>
      <c r="W26" s="69">
        <f t="shared" si="3"/>
        <v>6119.585627935895</v>
      </c>
      <c r="X26" s="70">
        <f t="shared" si="4"/>
        <v>5128.1443809518678</v>
      </c>
      <c r="Y26" s="70">
        <f t="shared" si="5"/>
        <v>1948.6948647617096</v>
      </c>
      <c r="Z26" s="70">
        <f t="shared" si="6"/>
        <v>6393.0866615866616</v>
      </c>
      <c r="AA26" s="71">
        <f t="shared" si="7"/>
        <v>13025.486727617743</v>
      </c>
      <c r="AB26" s="23">
        <v>1650</v>
      </c>
      <c r="AC26" s="5">
        <v>5300</v>
      </c>
      <c r="AD26" s="5">
        <v>0</v>
      </c>
      <c r="AE26" s="26">
        <v>950</v>
      </c>
      <c r="AF26" s="23">
        <v>6.9095471293793551</v>
      </c>
      <c r="AG26" s="26">
        <v>3.4938622677320392</v>
      </c>
      <c r="AH26" s="29">
        <v>716</v>
      </c>
      <c r="AI26" s="30">
        <v>548</v>
      </c>
      <c r="AJ26" s="30">
        <v>1726.2</v>
      </c>
      <c r="AK26" s="30">
        <v>1162.5</v>
      </c>
      <c r="AL26" s="33">
        <v>451</v>
      </c>
      <c r="AM26" s="29">
        <v>716</v>
      </c>
      <c r="AN26" s="30">
        <v>548</v>
      </c>
      <c r="AO26" s="30">
        <v>1726.2</v>
      </c>
      <c r="AP26" s="30">
        <v>1162.5</v>
      </c>
      <c r="AQ26" s="33">
        <v>451</v>
      </c>
    </row>
    <row r="27" spans="1:43" thickBot="1" x14ac:dyDescent="0.3">
      <c r="A27" s="39" t="s">
        <v>33</v>
      </c>
      <c r="B27" s="20" t="s">
        <v>35</v>
      </c>
      <c r="C27" s="20" t="s">
        <v>4</v>
      </c>
      <c r="D27" s="52">
        <v>45</v>
      </c>
      <c r="E27" s="53">
        <v>257.85147729186394</v>
      </c>
      <c r="F27" s="53">
        <v>290</v>
      </c>
      <c r="G27" s="20">
        <v>72816</v>
      </c>
      <c r="H27" s="20">
        <v>11985</v>
      </c>
      <c r="I27" s="20">
        <v>15.1</v>
      </c>
      <c r="J27" s="20">
        <v>12.2</v>
      </c>
      <c r="K27" s="22">
        <v>183</v>
      </c>
      <c r="L27" s="27">
        <v>179</v>
      </c>
      <c r="M27" s="20">
        <v>150</v>
      </c>
      <c r="N27" s="20">
        <v>57</v>
      </c>
      <c r="O27" s="20">
        <v>187</v>
      </c>
      <c r="P27" s="28">
        <v>381</v>
      </c>
      <c r="Q27" s="56">
        <f t="shared" si="0"/>
        <v>6440.0117760663852</v>
      </c>
      <c r="R27" s="58">
        <v>1.9</v>
      </c>
      <c r="S27" s="58">
        <v>0.6</v>
      </c>
      <c r="T27" s="58">
        <f t="shared" si="1"/>
        <v>8940.0117760663852</v>
      </c>
      <c r="U27" s="66">
        <v>7300</v>
      </c>
      <c r="V27" s="58">
        <f t="shared" si="2"/>
        <v>-1640.0117760663852</v>
      </c>
      <c r="W27" s="72">
        <f t="shared" si="3"/>
        <v>8206.4723482865793</v>
      </c>
      <c r="X27" s="73">
        <f t="shared" si="4"/>
        <v>6876.9321354356807</v>
      </c>
      <c r="Y27" s="73">
        <f t="shared" si="5"/>
        <v>2613.2342114655589</v>
      </c>
      <c r="Z27" s="73">
        <f t="shared" si="6"/>
        <v>8573.2420621764832</v>
      </c>
      <c r="AA27" s="74">
        <f t="shared" si="7"/>
        <v>17467.407624006632</v>
      </c>
      <c r="AB27" s="24">
        <v>1650</v>
      </c>
      <c r="AC27" s="20">
        <v>5300</v>
      </c>
      <c r="AD27" s="20">
        <v>0</v>
      </c>
      <c r="AE27" s="28">
        <v>950</v>
      </c>
      <c r="AF27" s="24">
        <v>6.9095471293793551</v>
      </c>
      <c r="AG27" s="28">
        <v>3.4938622677320392</v>
      </c>
      <c r="AH27" s="31">
        <v>716</v>
      </c>
      <c r="AI27" s="32">
        <v>548</v>
      </c>
      <c r="AJ27" s="32">
        <v>1726.2</v>
      </c>
      <c r="AK27" s="32">
        <v>1162.5</v>
      </c>
      <c r="AL27" s="34">
        <v>451</v>
      </c>
      <c r="AM27" s="31">
        <v>716</v>
      </c>
      <c r="AN27" s="32">
        <v>548</v>
      </c>
      <c r="AO27" s="32">
        <v>1726.2</v>
      </c>
      <c r="AP27" s="32">
        <v>1162.5</v>
      </c>
      <c r="AQ27" s="34">
        <v>451</v>
      </c>
    </row>
    <row r="28" spans="1:43" thickBot="1" x14ac:dyDescent="0.3">
      <c r="A28" s="39" t="s">
        <v>33</v>
      </c>
      <c r="B28" s="5" t="s">
        <v>36</v>
      </c>
      <c r="C28" s="5" t="s">
        <v>4</v>
      </c>
      <c r="D28" s="50">
        <v>159</v>
      </c>
      <c r="E28" s="51">
        <v>551.36486217723973</v>
      </c>
      <c r="F28" s="51">
        <v>657</v>
      </c>
      <c r="G28" s="5">
        <v>108612</v>
      </c>
      <c r="H28" s="5">
        <v>13472</v>
      </c>
      <c r="I28" s="5">
        <v>15.3</v>
      </c>
      <c r="J28" s="5">
        <v>11.6</v>
      </c>
      <c r="K28" s="21">
        <v>186</v>
      </c>
      <c r="L28" s="25">
        <v>179</v>
      </c>
      <c r="M28" s="5">
        <v>150</v>
      </c>
      <c r="N28" s="5">
        <v>57</v>
      </c>
      <c r="O28" s="5">
        <v>187</v>
      </c>
      <c r="P28" s="26">
        <v>381</v>
      </c>
      <c r="Q28" s="56">
        <f t="shared" si="0"/>
        <v>6283.5301975253551</v>
      </c>
      <c r="R28" s="58">
        <v>2.6</v>
      </c>
      <c r="S28" s="58">
        <v>0.8</v>
      </c>
      <c r="T28" s="58">
        <f t="shared" si="1"/>
        <v>9683.5301975253551</v>
      </c>
      <c r="U28" s="66">
        <v>8300</v>
      </c>
      <c r="V28" s="58">
        <f t="shared" si="2"/>
        <v>-1383.5301975253551</v>
      </c>
      <c r="W28" s="69">
        <f t="shared" si="3"/>
        <v>8888.9841300360949</v>
      </c>
      <c r="X28" s="70">
        <f t="shared" si="4"/>
        <v>7448.8693827118113</v>
      </c>
      <c r="Y28" s="70">
        <f t="shared" si="5"/>
        <v>2830.5703654304884</v>
      </c>
      <c r="Z28" s="70">
        <f t="shared" si="6"/>
        <v>9286.257163780725</v>
      </c>
      <c r="AA28" s="71">
        <f t="shared" si="7"/>
        <v>18920.128232087998</v>
      </c>
      <c r="AB28" s="23">
        <v>1650</v>
      </c>
      <c r="AC28" s="5">
        <v>5300</v>
      </c>
      <c r="AD28" s="5">
        <v>0</v>
      </c>
      <c r="AE28" s="26">
        <v>950</v>
      </c>
      <c r="AF28" s="23">
        <v>6.9095471293793551</v>
      </c>
      <c r="AG28" s="26">
        <v>3.4938622677320392</v>
      </c>
      <c r="AH28" s="29">
        <v>716</v>
      </c>
      <c r="AI28" s="30">
        <v>548</v>
      </c>
      <c r="AJ28" s="30">
        <v>1726.2</v>
      </c>
      <c r="AK28" s="30">
        <v>1162.5</v>
      </c>
      <c r="AL28" s="33">
        <v>451</v>
      </c>
      <c r="AM28" s="29">
        <v>716</v>
      </c>
      <c r="AN28" s="30">
        <v>548</v>
      </c>
      <c r="AO28" s="30">
        <v>1726.2</v>
      </c>
      <c r="AP28" s="30">
        <v>1162.5</v>
      </c>
      <c r="AQ28" s="33">
        <v>451</v>
      </c>
    </row>
    <row r="29" spans="1:43" thickBot="1" x14ac:dyDescent="0.3">
      <c r="A29" s="39" t="s">
        <v>33</v>
      </c>
      <c r="B29" s="20" t="s">
        <v>37</v>
      </c>
      <c r="C29" s="20" t="s">
        <v>4</v>
      </c>
      <c r="D29" s="52">
        <v>124</v>
      </c>
      <c r="E29" s="53">
        <v>266.44087513607951</v>
      </c>
      <c r="F29" s="53">
        <v>374</v>
      </c>
      <c r="G29" s="20">
        <v>155786</v>
      </c>
      <c r="H29" s="20">
        <v>17840</v>
      </c>
      <c r="I29" s="20">
        <v>16</v>
      </c>
      <c r="J29" s="20">
        <v>11.7</v>
      </c>
      <c r="K29" s="22">
        <v>206</v>
      </c>
      <c r="L29" s="27">
        <v>179</v>
      </c>
      <c r="M29" s="20">
        <v>150</v>
      </c>
      <c r="N29" s="20">
        <v>57</v>
      </c>
      <c r="O29" s="20">
        <v>187</v>
      </c>
      <c r="P29" s="28">
        <v>381</v>
      </c>
      <c r="Q29" s="56">
        <f t="shared" si="0"/>
        <v>8445.1242397640599</v>
      </c>
      <c r="R29" s="58">
        <v>3.1</v>
      </c>
      <c r="S29" s="58">
        <v>1</v>
      </c>
      <c r="T29" s="58">
        <f t="shared" si="1"/>
        <v>12545.12423976406</v>
      </c>
      <c r="U29" s="66">
        <v>12100</v>
      </c>
      <c r="V29" s="58">
        <f t="shared" si="2"/>
        <v>-445.12423976405989</v>
      </c>
      <c r="W29" s="72">
        <f t="shared" si="3"/>
        <v>11515.780712398802</v>
      </c>
      <c r="X29" s="73">
        <f t="shared" si="4"/>
        <v>9650.0955690492756</v>
      </c>
      <c r="Y29" s="73">
        <f t="shared" si="5"/>
        <v>3667.0363162387248</v>
      </c>
      <c r="Z29" s="73">
        <f t="shared" si="6"/>
        <v>12030.452476081431</v>
      </c>
      <c r="AA29" s="74">
        <f t="shared" si="7"/>
        <v>24511.242745385163</v>
      </c>
      <c r="AB29" s="24">
        <v>1650</v>
      </c>
      <c r="AC29" s="20">
        <v>5300</v>
      </c>
      <c r="AD29" s="20">
        <v>0</v>
      </c>
      <c r="AE29" s="28">
        <v>950</v>
      </c>
      <c r="AF29" s="24">
        <v>6.9095471293793551</v>
      </c>
      <c r="AG29" s="28">
        <v>3.4938622677320392</v>
      </c>
      <c r="AH29" s="31">
        <v>716</v>
      </c>
      <c r="AI29" s="32">
        <v>548</v>
      </c>
      <c r="AJ29" s="32">
        <v>1726.2</v>
      </c>
      <c r="AK29" s="32">
        <v>1162.5</v>
      </c>
      <c r="AL29" s="34">
        <v>451</v>
      </c>
      <c r="AM29" s="31">
        <v>716</v>
      </c>
      <c r="AN29" s="32">
        <v>548</v>
      </c>
      <c r="AO29" s="32">
        <v>1726.2</v>
      </c>
      <c r="AP29" s="32">
        <v>1162.5</v>
      </c>
      <c r="AQ29" s="34">
        <v>451</v>
      </c>
    </row>
    <row r="30" spans="1:43" thickBot="1" x14ac:dyDescent="0.3">
      <c r="A30" s="39" t="s">
        <v>33</v>
      </c>
      <c r="B30" s="5" t="s">
        <v>9</v>
      </c>
      <c r="C30" s="5" t="s">
        <v>4</v>
      </c>
      <c r="D30" s="50">
        <v>170</v>
      </c>
      <c r="E30" s="51">
        <v>454.97820491898574</v>
      </c>
      <c r="F30" s="51">
        <v>713.7251100174816</v>
      </c>
      <c r="G30" s="5">
        <v>307976</v>
      </c>
      <c r="H30" s="5">
        <v>27474</v>
      </c>
      <c r="I30" s="5">
        <v>16</v>
      </c>
      <c r="J30" s="5">
        <v>12.5</v>
      </c>
      <c r="K30" s="21">
        <v>233</v>
      </c>
      <c r="L30" s="25">
        <v>179</v>
      </c>
      <c r="M30" s="5">
        <v>150</v>
      </c>
      <c r="N30" s="5">
        <v>57</v>
      </c>
      <c r="O30" s="5">
        <v>187</v>
      </c>
      <c r="P30" s="26">
        <v>381</v>
      </c>
      <c r="Q30" s="56">
        <f t="shared" si="0"/>
        <v>17281.319382672362</v>
      </c>
      <c r="R30" s="58">
        <v>3.6</v>
      </c>
      <c r="S30" s="58">
        <v>1.1000000000000001</v>
      </c>
      <c r="T30" s="58">
        <f t="shared" si="1"/>
        <v>21981.319382672362</v>
      </c>
      <c r="U30" s="66">
        <v>20000</v>
      </c>
      <c r="V30" s="58">
        <f t="shared" si="2"/>
        <v>-1981.3193826723618</v>
      </c>
      <c r="W30" s="69">
        <f t="shared" si="3"/>
        <v>20177.723946145397</v>
      </c>
      <c r="X30" s="70">
        <f t="shared" si="4"/>
        <v>16908.707217440278</v>
      </c>
      <c r="Y30" s="70">
        <f t="shared" si="5"/>
        <v>6425.308742627305</v>
      </c>
      <c r="Z30" s="70">
        <f t="shared" si="6"/>
        <v>21079.52166440888</v>
      </c>
      <c r="AA30" s="71">
        <f t="shared" si="7"/>
        <v>42948.116332298305</v>
      </c>
      <c r="AB30" s="23">
        <v>1650</v>
      </c>
      <c r="AC30" s="5">
        <v>5300</v>
      </c>
      <c r="AD30" s="5">
        <v>0</v>
      </c>
      <c r="AE30" s="26">
        <v>950</v>
      </c>
      <c r="AF30" s="23">
        <v>6.9095471293793551</v>
      </c>
      <c r="AG30" s="26">
        <v>3.4938622677320392</v>
      </c>
      <c r="AH30" s="29">
        <v>716</v>
      </c>
      <c r="AI30" s="30">
        <v>548</v>
      </c>
      <c r="AJ30" s="30">
        <v>1726.2</v>
      </c>
      <c r="AK30" s="30">
        <v>1162.5</v>
      </c>
      <c r="AL30" s="33">
        <v>451</v>
      </c>
      <c r="AM30" s="29">
        <v>716</v>
      </c>
      <c r="AN30" s="30">
        <v>548</v>
      </c>
      <c r="AO30" s="30">
        <v>1726.2</v>
      </c>
      <c r="AP30" s="30">
        <v>1162.5</v>
      </c>
      <c r="AQ30" s="33">
        <v>451</v>
      </c>
    </row>
    <row r="31" spans="1:43" thickBot="1" x14ac:dyDescent="0.3">
      <c r="V31" s="75">
        <f>SUM(V2:V30)</f>
        <v>-6550.5038249692134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3" sqref="C13"/>
    </sheetView>
  </sheetViews>
  <sheetFormatPr defaultRowHeight="15" x14ac:dyDescent="0.25"/>
  <cols>
    <col min="1" max="1" width="10.42578125" customWidth="1"/>
    <col min="2" max="2" width="11.5703125" customWidth="1"/>
  </cols>
  <sheetData>
    <row r="1" spans="1:3" x14ac:dyDescent="0.25">
      <c r="A1" t="s">
        <v>25</v>
      </c>
      <c r="B1" t="s">
        <v>73</v>
      </c>
      <c r="C1" t="s">
        <v>26</v>
      </c>
    </row>
    <row r="2" spans="1:3" x14ac:dyDescent="0.25">
      <c r="A2" t="s">
        <v>27</v>
      </c>
      <c r="B2" t="s">
        <v>73</v>
      </c>
      <c r="C2" t="s">
        <v>28</v>
      </c>
    </row>
    <row r="3" spans="1:3" x14ac:dyDescent="0.25">
      <c r="A3" t="s">
        <v>65</v>
      </c>
      <c r="B3" t="s">
        <v>73</v>
      </c>
      <c r="C3" t="s">
        <v>70</v>
      </c>
    </row>
    <row r="4" spans="1:3" x14ac:dyDescent="0.25">
      <c r="A4" t="s">
        <v>66</v>
      </c>
      <c r="B4" t="s">
        <v>73</v>
      </c>
      <c r="C4" t="s">
        <v>70</v>
      </c>
    </row>
    <row r="5" spans="1:3" x14ac:dyDescent="0.25">
      <c r="A5" t="s">
        <v>67</v>
      </c>
      <c r="B5" t="s">
        <v>73</v>
      </c>
      <c r="C5" t="s">
        <v>71</v>
      </c>
    </row>
    <row r="6" spans="1:3" x14ac:dyDescent="0.25">
      <c r="A6" t="s">
        <v>68</v>
      </c>
      <c r="B6" t="s">
        <v>74</v>
      </c>
      <c r="C6" t="s">
        <v>72</v>
      </c>
    </row>
    <row r="7" spans="1:3" x14ac:dyDescent="0.25">
      <c r="A7" t="s">
        <v>69</v>
      </c>
      <c r="B7" t="s">
        <v>75</v>
      </c>
      <c r="C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</vt:lpstr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2018-08-13T03:41:58Z</dcterms:modified>
</cp:coreProperties>
</file>