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ngruma/Desktop/Du-Net-Impact-master/"/>
    </mc:Choice>
  </mc:AlternateContent>
  <bookViews>
    <workbookView xWindow="0" yWindow="460" windowWidth="28800" windowHeight="16420" tabRatio="500" activeTab="3"/>
  </bookViews>
  <sheets>
    <sheet name="2017-18 FYTD" sheetId="1" r:id="rId1"/>
    <sheet name="2017 YTD" sheetId="2" r:id="rId2"/>
    <sheet name="2016-17 FYTD" sheetId="3" r:id="rId3"/>
    <sheet name="Service Learning" sheetId="4" r:id="rId4"/>
    <sheet name="Food Boxes" sheetId="5" r:id="rId5"/>
    <sheet name="Market" sheetId="6" r:id="rId6"/>
    <sheet name="Community Outreach " sheetId="7" r:id="rId7"/>
    <sheet name="HidroHuerto" sheetId="8" r:id="rId8"/>
    <sheet name="Aquaponic" sheetId="9" r:id="rId9"/>
    <sheet name="Mushrooms" sheetId="10" r:id="rId10"/>
    <sheet name="Volunteers" sheetId="11" r:id="rId11"/>
    <sheet name="Intern" sheetId="12" r:id="rId12"/>
  </sheets>
  <externalReferences>
    <externalReference r:id="rId13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1" l="1"/>
  <c r="B28" i="11"/>
  <c r="B27" i="11"/>
  <c r="B26" i="11"/>
  <c r="B25" i="11"/>
  <c r="B24" i="11"/>
  <c r="B23" i="11"/>
  <c r="B22" i="11"/>
  <c r="B21" i="11"/>
  <c r="B20" i="11"/>
  <c r="B19" i="11"/>
  <c r="B18" i="11"/>
  <c r="D17" i="11"/>
  <c r="B17" i="11"/>
  <c r="B16" i="11"/>
  <c r="B15" i="11"/>
  <c r="H14" i="11"/>
  <c r="G14" i="11"/>
  <c r="F14" i="11"/>
  <c r="E14" i="11"/>
  <c r="D14" i="11"/>
  <c r="B14" i="11"/>
  <c r="B13" i="11"/>
  <c r="B3" i="11"/>
  <c r="C2" i="11"/>
  <c r="B2" i="11"/>
  <c r="C3" i="10"/>
  <c r="B3" i="10"/>
  <c r="C2" i="10"/>
  <c r="B2" i="10"/>
  <c r="D21" i="9"/>
  <c r="J16" i="9"/>
  <c r="I16" i="9"/>
  <c r="P15" i="9"/>
  <c r="O15" i="9"/>
  <c r="N15" i="9"/>
  <c r="M15" i="9"/>
  <c r="M4" i="9"/>
  <c r="M3" i="9"/>
  <c r="C3" i="9"/>
  <c r="D3" i="9"/>
  <c r="E3" i="9"/>
  <c r="I3" i="9"/>
  <c r="H3" i="9"/>
  <c r="G3" i="9"/>
  <c r="F3" i="9"/>
  <c r="B3" i="9"/>
  <c r="M2" i="9"/>
  <c r="C2" i="9"/>
  <c r="D2" i="9"/>
  <c r="E2" i="9"/>
  <c r="I2" i="9"/>
  <c r="H2" i="9"/>
  <c r="G2" i="9"/>
  <c r="F2" i="9"/>
  <c r="B2" i="9"/>
  <c r="D48" i="8"/>
  <c r="B48" i="8"/>
  <c r="D47" i="8"/>
  <c r="B47" i="8"/>
  <c r="D46" i="8"/>
  <c r="B46" i="8"/>
  <c r="D45" i="8"/>
  <c r="B45" i="8"/>
  <c r="D44" i="8"/>
  <c r="B44" i="8"/>
  <c r="B43" i="8"/>
  <c r="B42" i="8"/>
  <c r="B41" i="8"/>
  <c r="D40" i="8"/>
  <c r="B38" i="8"/>
  <c r="D37" i="8"/>
  <c r="G36" i="8"/>
  <c r="F36" i="8"/>
  <c r="E36" i="8"/>
  <c r="D36" i="8"/>
  <c r="C36" i="8"/>
  <c r="B36" i="8"/>
  <c r="D35" i="8"/>
  <c r="B35" i="8"/>
  <c r="D34" i="8"/>
  <c r="B34" i="8"/>
  <c r="B33" i="8"/>
  <c r="I33" i="8"/>
  <c r="H33" i="8"/>
  <c r="G33" i="8"/>
  <c r="F33" i="8"/>
  <c r="E33" i="8"/>
  <c r="D33" i="8"/>
  <c r="C33" i="8"/>
  <c r="B30" i="8"/>
  <c r="B29" i="8"/>
  <c r="B28" i="8"/>
  <c r="B27" i="8"/>
  <c r="B26" i="8"/>
  <c r="B25" i="8"/>
  <c r="B24" i="8"/>
  <c r="B23" i="8"/>
  <c r="B22" i="8"/>
  <c r="B21" i="8"/>
  <c r="H20" i="8"/>
  <c r="G20" i="8"/>
  <c r="F20" i="8"/>
  <c r="E20" i="8"/>
  <c r="D20" i="8"/>
  <c r="C20" i="8"/>
  <c r="B20" i="8"/>
  <c r="D19" i="8"/>
  <c r="B19" i="8"/>
  <c r="G18" i="8"/>
  <c r="E18" i="8"/>
  <c r="D18" i="8"/>
  <c r="C18" i="8"/>
  <c r="B18" i="8"/>
  <c r="B17" i="8"/>
  <c r="I17" i="8"/>
  <c r="H17" i="8"/>
  <c r="G17" i="8"/>
  <c r="F17" i="8"/>
  <c r="E17" i="8"/>
  <c r="D17" i="8"/>
  <c r="C17" i="8"/>
  <c r="M16" i="8"/>
  <c r="H16" i="8"/>
  <c r="G16" i="8"/>
  <c r="E16" i="8"/>
  <c r="D16" i="8"/>
  <c r="C16" i="8"/>
  <c r="M15" i="8"/>
  <c r="M14" i="8"/>
  <c r="M13" i="8"/>
  <c r="M12" i="8"/>
  <c r="M11" i="8"/>
  <c r="M10" i="8"/>
  <c r="M9" i="8"/>
  <c r="L7" i="8"/>
  <c r="K7" i="8"/>
  <c r="M8" i="8"/>
  <c r="M7" i="8"/>
  <c r="G3" i="8"/>
  <c r="F3" i="8"/>
  <c r="E3" i="8"/>
  <c r="D3" i="8"/>
  <c r="C3" i="8"/>
  <c r="B3" i="8"/>
  <c r="B2" i="8"/>
  <c r="I2" i="8"/>
  <c r="H2" i="8"/>
  <c r="G2" i="8"/>
  <c r="F2" i="8"/>
  <c r="E2" i="8"/>
  <c r="D2" i="8"/>
  <c r="C2" i="8"/>
  <c r="F166" i="7"/>
  <c r="F164" i="7"/>
  <c r="F161" i="7"/>
  <c r="F160" i="7"/>
  <c r="F159" i="7"/>
  <c r="F158" i="7"/>
  <c r="F143" i="7"/>
  <c r="F142" i="7"/>
  <c r="F141" i="7"/>
  <c r="F140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1" i="7"/>
  <c r="F70" i="7"/>
  <c r="F69" i="7"/>
  <c r="E69" i="7"/>
  <c r="D69" i="7"/>
  <c r="C69" i="7"/>
  <c r="B69" i="7"/>
  <c r="F68" i="7"/>
  <c r="F67" i="7"/>
  <c r="F66" i="7"/>
  <c r="F65" i="7"/>
  <c r="F64" i="7"/>
  <c r="E64" i="7"/>
  <c r="D64" i="7"/>
  <c r="C64" i="7"/>
  <c r="B64" i="7"/>
  <c r="F63" i="7"/>
  <c r="F62" i="7"/>
  <c r="F61" i="7"/>
  <c r="F60" i="7"/>
  <c r="F59" i="7"/>
  <c r="E59" i="7"/>
  <c r="D59" i="7"/>
  <c r="C59" i="7"/>
  <c r="B59" i="7"/>
  <c r="F58" i="7"/>
  <c r="E58" i="7"/>
  <c r="D58" i="7"/>
  <c r="C58" i="7"/>
  <c r="B58" i="7"/>
  <c r="F57" i="7"/>
  <c r="F56" i="7"/>
  <c r="F55" i="7"/>
  <c r="F54" i="7"/>
  <c r="F53" i="7"/>
  <c r="F52" i="7"/>
  <c r="E52" i="7"/>
  <c r="D52" i="7"/>
  <c r="C52" i="7"/>
  <c r="B52" i="7"/>
  <c r="F51" i="7"/>
  <c r="F50" i="7"/>
  <c r="F49" i="7"/>
  <c r="F48" i="7"/>
  <c r="F47" i="7"/>
  <c r="E47" i="7"/>
  <c r="D47" i="7"/>
  <c r="C47" i="7"/>
  <c r="B47" i="7"/>
  <c r="F46" i="7"/>
  <c r="F45" i="7"/>
  <c r="F44" i="7"/>
  <c r="F43" i="7"/>
  <c r="F42" i="7"/>
  <c r="E42" i="7"/>
  <c r="D42" i="7"/>
  <c r="C42" i="7"/>
  <c r="B42" i="7"/>
  <c r="F41" i="7"/>
  <c r="F40" i="7"/>
  <c r="F39" i="7"/>
  <c r="F38" i="7"/>
  <c r="F37" i="7"/>
  <c r="E37" i="7"/>
  <c r="D37" i="7"/>
  <c r="C37" i="7"/>
  <c r="B37" i="7"/>
  <c r="F36" i="7"/>
  <c r="F35" i="7"/>
  <c r="F34" i="7"/>
  <c r="F33" i="7"/>
  <c r="F32" i="7"/>
  <c r="F31" i="7"/>
  <c r="E31" i="7"/>
  <c r="D31" i="7"/>
  <c r="C31" i="7"/>
  <c r="B31" i="7"/>
  <c r="F30" i="7"/>
  <c r="F29" i="7"/>
  <c r="F28" i="7"/>
  <c r="F27" i="7"/>
  <c r="F26" i="7"/>
  <c r="E26" i="7"/>
  <c r="D26" i="7"/>
  <c r="C26" i="7"/>
  <c r="B26" i="7"/>
  <c r="F25" i="7"/>
  <c r="F24" i="7"/>
  <c r="F23" i="7"/>
  <c r="F22" i="7"/>
  <c r="F21" i="7"/>
  <c r="E21" i="7"/>
  <c r="D21" i="7"/>
  <c r="C21" i="7"/>
  <c r="B21" i="7"/>
  <c r="F20" i="7"/>
  <c r="F19" i="7"/>
  <c r="F18" i="7"/>
  <c r="F17" i="7"/>
  <c r="F16" i="7"/>
  <c r="F15" i="7"/>
  <c r="E15" i="7"/>
  <c r="D15" i="7"/>
  <c r="C15" i="7"/>
  <c r="B15" i="7"/>
  <c r="F14" i="7"/>
  <c r="F13" i="7"/>
  <c r="F12" i="7"/>
  <c r="F11" i="7"/>
  <c r="F10" i="7"/>
  <c r="E10" i="7"/>
  <c r="D10" i="7"/>
  <c r="C10" i="7"/>
  <c r="B10" i="7"/>
  <c r="F4" i="7"/>
  <c r="E4" i="7"/>
  <c r="D4" i="7"/>
  <c r="C4" i="7"/>
  <c r="B4" i="7"/>
  <c r="F3" i="7"/>
  <c r="E3" i="7"/>
  <c r="D3" i="7"/>
  <c r="C3" i="7"/>
  <c r="B3" i="7"/>
  <c r="P273" i="6"/>
  <c r="O273" i="6"/>
  <c r="N273" i="6"/>
  <c r="P272" i="6"/>
  <c r="O272" i="6"/>
  <c r="N272" i="6"/>
  <c r="P271" i="6"/>
  <c r="O271" i="6"/>
  <c r="N271" i="6"/>
  <c r="P270" i="6"/>
  <c r="O270" i="6"/>
  <c r="N270" i="6"/>
  <c r="P269" i="6"/>
  <c r="O269" i="6"/>
  <c r="N269" i="6"/>
  <c r="K258" i="6"/>
  <c r="K257" i="6"/>
  <c r="P256" i="6"/>
  <c r="O256" i="6"/>
  <c r="N256" i="6"/>
  <c r="K256" i="6"/>
  <c r="P255" i="6"/>
  <c r="O255" i="6"/>
  <c r="N255" i="6"/>
  <c r="K255" i="6"/>
  <c r="P254" i="6"/>
  <c r="O254" i="6"/>
  <c r="N254" i="6"/>
  <c r="B98" i="6"/>
  <c r="B71" i="6"/>
  <c r="K254" i="6"/>
  <c r="P253" i="6"/>
  <c r="O253" i="6"/>
  <c r="N253" i="6"/>
  <c r="K253" i="6"/>
  <c r="P252" i="6"/>
  <c r="O252" i="6"/>
  <c r="N252" i="6"/>
  <c r="K252" i="6"/>
  <c r="P251" i="6"/>
  <c r="O251" i="6"/>
  <c r="N251" i="6"/>
  <c r="K251" i="6"/>
  <c r="I166" i="6"/>
  <c r="I164" i="6"/>
  <c r="I163" i="6"/>
  <c r="I161" i="6"/>
  <c r="I159" i="6"/>
  <c r="I150" i="6"/>
  <c r="D128" i="6"/>
  <c r="D127" i="6"/>
  <c r="D126" i="6"/>
  <c r="D125" i="6"/>
  <c r="D106" i="6"/>
  <c r="I106" i="6"/>
  <c r="D105" i="6"/>
  <c r="D104" i="6"/>
  <c r="I104" i="6"/>
  <c r="D103" i="6"/>
  <c r="D102" i="6"/>
  <c r="D101" i="6"/>
  <c r="D100" i="6"/>
  <c r="D99" i="6"/>
  <c r="I98" i="6"/>
  <c r="H98" i="6"/>
  <c r="G98" i="6"/>
  <c r="F98" i="6"/>
  <c r="E98" i="6"/>
  <c r="D98" i="6"/>
  <c r="C98" i="6"/>
  <c r="D96" i="6"/>
  <c r="D95" i="6"/>
  <c r="D93" i="6"/>
  <c r="I85" i="6"/>
  <c r="D83" i="6"/>
  <c r="D82" i="6"/>
  <c r="D81" i="6"/>
  <c r="D80" i="6"/>
  <c r="D79" i="6"/>
  <c r="D78" i="6"/>
  <c r="D77" i="6"/>
  <c r="D76" i="6"/>
  <c r="D75" i="6"/>
  <c r="D74" i="6"/>
  <c r="D73" i="6"/>
  <c r="D72" i="6"/>
  <c r="I71" i="6"/>
  <c r="G71" i="6"/>
  <c r="E71" i="6"/>
  <c r="D71" i="6"/>
  <c r="I70" i="6"/>
  <c r="D70" i="6"/>
  <c r="I69" i="6"/>
  <c r="D69" i="6"/>
  <c r="I68" i="6"/>
  <c r="D68" i="6"/>
  <c r="I67" i="6"/>
  <c r="D67" i="6"/>
  <c r="I66" i="6"/>
  <c r="G66" i="6"/>
  <c r="E66" i="6"/>
  <c r="D66" i="6"/>
  <c r="B66" i="6"/>
  <c r="D65" i="6"/>
  <c r="I64" i="6"/>
  <c r="D64" i="6"/>
  <c r="D63" i="6"/>
  <c r="I62" i="6"/>
  <c r="D62" i="6"/>
  <c r="I61" i="6"/>
  <c r="G61" i="6"/>
  <c r="E61" i="6"/>
  <c r="D61" i="6"/>
  <c r="B61" i="6"/>
  <c r="J60" i="6"/>
  <c r="I60" i="6"/>
  <c r="G60" i="6"/>
  <c r="E60" i="6"/>
  <c r="D60" i="6"/>
  <c r="B60" i="6"/>
  <c r="D59" i="6"/>
  <c r="D58" i="6"/>
  <c r="D57" i="6"/>
  <c r="D56" i="6"/>
  <c r="I55" i="6"/>
  <c r="D55" i="6"/>
  <c r="I54" i="6"/>
  <c r="G54" i="6"/>
  <c r="E54" i="6"/>
  <c r="D54" i="6"/>
  <c r="B54" i="6"/>
  <c r="I53" i="6"/>
  <c r="D53" i="6"/>
  <c r="I52" i="6"/>
  <c r="D52" i="6"/>
  <c r="I51" i="6"/>
  <c r="D51" i="6"/>
  <c r="I50" i="6"/>
  <c r="D50" i="6"/>
  <c r="K49" i="6"/>
  <c r="I49" i="6"/>
  <c r="G49" i="6"/>
  <c r="E49" i="6"/>
  <c r="D49" i="6"/>
  <c r="B49" i="6"/>
  <c r="I48" i="6"/>
  <c r="D48" i="6"/>
  <c r="D47" i="6"/>
  <c r="I47" i="6"/>
  <c r="D46" i="6"/>
  <c r="I46" i="6"/>
  <c r="D45" i="6"/>
  <c r="I45" i="6"/>
  <c r="I44" i="6"/>
  <c r="G44" i="6"/>
  <c r="E44" i="6"/>
  <c r="D44" i="6"/>
  <c r="B44" i="6"/>
  <c r="I43" i="6"/>
  <c r="D43" i="6"/>
  <c r="I42" i="6"/>
  <c r="D42" i="6"/>
  <c r="I41" i="6"/>
  <c r="D41" i="6"/>
  <c r="I40" i="6"/>
  <c r="D40" i="6"/>
  <c r="D39" i="6"/>
  <c r="I38" i="6"/>
  <c r="H38" i="6"/>
  <c r="G38" i="6"/>
  <c r="F38" i="6"/>
  <c r="E38" i="6"/>
  <c r="D38" i="6"/>
  <c r="C38" i="6"/>
  <c r="B38" i="6"/>
  <c r="D37" i="6"/>
  <c r="I36" i="6"/>
  <c r="D36" i="6"/>
  <c r="I35" i="6"/>
  <c r="D35" i="6"/>
  <c r="I34" i="6"/>
  <c r="D34" i="6"/>
  <c r="G33" i="6"/>
  <c r="E33" i="6"/>
  <c r="B33" i="6"/>
  <c r="I33" i="6"/>
  <c r="H33" i="6"/>
  <c r="F33" i="6"/>
  <c r="D33" i="6"/>
  <c r="C33" i="6"/>
  <c r="I32" i="6"/>
  <c r="D32" i="6"/>
  <c r="L31" i="6"/>
  <c r="I31" i="6"/>
  <c r="D31" i="6"/>
  <c r="L30" i="6"/>
  <c r="I30" i="6"/>
  <c r="D30" i="6"/>
  <c r="I29" i="6"/>
  <c r="D29" i="6"/>
  <c r="I28" i="6"/>
  <c r="D28" i="6"/>
  <c r="I27" i="6"/>
  <c r="G27" i="6"/>
  <c r="E27" i="6"/>
  <c r="D27" i="6"/>
  <c r="B27" i="6"/>
  <c r="L26" i="6"/>
  <c r="I26" i="6"/>
  <c r="D26" i="6"/>
  <c r="I25" i="6"/>
  <c r="D25" i="6"/>
  <c r="I24" i="6"/>
  <c r="D24" i="6"/>
  <c r="I23" i="6"/>
  <c r="D23" i="6"/>
  <c r="I22" i="6"/>
  <c r="H22" i="6"/>
  <c r="G22" i="6"/>
  <c r="F22" i="6"/>
  <c r="E22" i="6"/>
  <c r="D22" i="6"/>
  <c r="C22" i="6"/>
  <c r="B22" i="6"/>
  <c r="S21" i="6"/>
  <c r="I21" i="6"/>
  <c r="D21" i="6"/>
  <c r="S20" i="6"/>
  <c r="I20" i="6"/>
  <c r="D20" i="6"/>
  <c r="S19" i="6"/>
  <c r="I19" i="6"/>
  <c r="D19" i="6"/>
  <c r="S18" i="6"/>
  <c r="I18" i="6"/>
  <c r="D18" i="6"/>
  <c r="S17" i="6"/>
  <c r="I17" i="6"/>
  <c r="H17" i="6"/>
  <c r="G17" i="6"/>
  <c r="F17" i="6"/>
  <c r="E17" i="6"/>
  <c r="D17" i="6"/>
  <c r="C17" i="6"/>
  <c r="B17" i="6"/>
  <c r="S16" i="6"/>
  <c r="I16" i="6"/>
  <c r="D16" i="6"/>
  <c r="S15" i="6"/>
  <c r="I15" i="6"/>
  <c r="D15" i="6"/>
  <c r="S14" i="6"/>
  <c r="I14" i="6"/>
  <c r="D14" i="6"/>
  <c r="S13" i="6"/>
  <c r="I13" i="6"/>
  <c r="D13" i="6"/>
  <c r="S12" i="6"/>
  <c r="I12" i="6"/>
  <c r="D12" i="6"/>
  <c r="S11" i="6"/>
  <c r="I11" i="6"/>
  <c r="H11" i="6"/>
  <c r="G11" i="6"/>
  <c r="F11" i="6"/>
  <c r="E11" i="6"/>
  <c r="D11" i="6"/>
  <c r="C11" i="6"/>
  <c r="B11" i="6"/>
  <c r="S10" i="6"/>
  <c r="P9" i="6"/>
  <c r="Q9" i="6"/>
  <c r="R9" i="6"/>
  <c r="S9" i="6"/>
  <c r="S7" i="6"/>
  <c r="S6" i="6"/>
  <c r="P5" i="6"/>
  <c r="Q5" i="6"/>
  <c r="R5" i="6"/>
  <c r="S5" i="6"/>
  <c r="J5" i="6"/>
  <c r="I5" i="6"/>
  <c r="G5" i="6"/>
  <c r="E5" i="6"/>
  <c r="D5" i="6"/>
  <c r="B5" i="6"/>
  <c r="S4" i="6"/>
  <c r="J4" i="6"/>
  <c r="I4" i="6"/>
  <c r="G4" i="6"/>
  <c r="E4" i="6"/>
  <c r="D4" i="6"/>
  <c r="B4" i="6"/>
  <c r="H113" i="5"/>
  <c r="G113" i="5"/>
  <c r="F113" i="5"/>
  <c r="E113" i="5"/>
  <c r="D113" i="5"/>
  <c r="C113" i="5"/>
  <c r="B113" i="5"/>
  <c r="H70" i="5"/>
  <c r="G70" i="5"/>
  <c r="F70" i="5"/>
  <c r="E70" i="5"/>
  <c r="D70" i="5"/>
  <c r="C70" i="5"/>
  <c r="B70" i="5"/>
  <c r="B68" i="5"/>
  <c r="B67" i="5"/>
  <c r="B66" i="5"/>
  <c r="H65" i="5"/>
  <c r="G65" i="5"/>
  <c r="F65" i="5"/>
  <c r="E65" i="5"/>
  <c r="D65" i="5"/>
  <c r="C65" i="5"/>
  <c r="B65" i="5"/>
  <c r="G60" i="5"/>
  <c r="F60" i="5"/>
  <c r="E60" i="5"/>
  <c r="D60" i="5"/>
  <c r="C60" i="5"/>
  <c r="B60" i="5"/>
  <c r="P29" i="5"/>
  <c r="H59" i="5"/>
  <c r="G59" i="5"/>
  <c r="F59" i="5"/>
  <c r="E59" i="5"/>
  <c r="D59" i="5"/>
  <c r="C59" i="5"/>
  <c r="B59" i="5"/>
  <c r="G53" i="5"/>
  <c r="F53" i="5"/>
  <c r="E53" i="5"/>
  <c r="D53" i="5"/>
  <c r="C53" i="5"/>
  <c r="B53" i="5"/>
  <c r="G48" i="5"/>
  <c r="F48" i="5"/>
  <c r="E48" i="5"/>
  <c r="D48" i="5"/>
  <c r="C48" i="5"/>
  <c r="B48" i="5"/>
  <c r="G42" i="5"/>
  <c r="F42" i="5"/>
  <c r="E42" i="5"/>
  <c r="D42" i="5"/>
  <c r="C42" i="5"/>
  <c r="B42" i="5"/>
  <c r="G37" i="5"/>
  <c r="F37" i="5"/>
  <c r="E37" i="5"/>
  <c r="D37" i="5"/>
  <c r="C37" i="5"/>
  <c r="B37" i="5"/>
  <c r="G31" i="5"/>
  <c r="F31" i="5"/>
  <c r="E31" i="5"/>
  <c r="D31" i="5"/>
  <c r="C31" i="5"/>
  <c r="B31" i="5"/>
  <c r="O29" i="5"/>
  <c r="O28" i="5"/>
  <c r="G26" i="5"/>
  <c r="F26" i="5"/>
  <c r="E26" i="5"/>
  <c r="D26" i="5"/>
  <c r="C26" i="5"/>
  <c r="B26" i="5"/>
  <c r="L21" i="5"/>
  <c r="K21" i="5"/>
  <c r="J21" i="5"/>
  <c r="G21" i="5"/>
  <c r="F21" i="5"/>
  <c r="E21" i="5"/>
  <c r="D21" i="5"/>
  <c r="C21" i="5"/>
  <c r="B21" i="5"/>
  <c r="L20" i="5"/>
  <c r="K20" i="5"/>
  <c r="J20" i="5"/>
  <c r="G15" i="5"/>
  <c r="F15" i="5"/>
  <c r="E15" i="5"/>
  <c r="D15" i="5"/>
  <c r="C15" i="5"/>
  <c r="B15" i="5"/>
  <c r="O10" i="5"/>
  <c r="G10" i="5"/>
  <c r="F10" i="5"/>
  <c r="E10" i="5"/>
  <c r="D10" i="5"/>
  <c r="C10" i="5"/>
  <c r="B10" i="5"/>
  <c r="O9" i="5"/>
  <c r="O8" i="5"/>
  <c r="O7" i="5"/>
  <c r="O6" i="5"/>
  <c r="O5" i="5"/>
  <c r="H4" i="5"/>
  <c r="G4" i="5"/>
  <c r="F4" i="5"/>
  <c r="E4" i="5"/>
  <c r="D4" i="5"/>
  <c r="C4" i="5"/>
  <c r="B4" i="5"/>
  <c r="H3" i="5"/>
  <c r="G3" i="5"/>
  <c r="F3" i="5"/>
  <c r="E3" i="5"/>
  <c r="D3" i="5"/>
  <c r="C3" i="5"/>
  <c r="B3" i="5"/>
  <c r="D38" i="4"/>
  <c r="D37" i="4"/>
  <c r="D36" i="4"/>
  <c r="D35" i="4"/>
  <c r="H34" i="4"/>
  <c r="E34" i="4"/>
  <c r="D34" i="4"/>
  <c r="B34" i="4"/>
  <c r="H31" i="4"/>
  <c r="E31" i="4"/>
  <c r="D31" i="4"/>
  <c r="B31" i="4"/>
  <c r="D25" i="4"/>
  <c r="B25" i="4"/>
  <c r="E25" i="4"/>
  <c r="D24" i="4"/>
  <c r="B24" i="4"/>
  <c r="E24" i="4"/>
  <c r="E23" i="4"/>
  <c r="E22" i="4"/>
  <c r="H20" i="4"/>
  <c r="E20" i="4"/>
  <c r="D20" i="4"/>
  <c r="B20" i="4"/>
  <c r="E19" i="4"/>
  <c r="E18" i="4"/>
  <c r="H17" i="4"/>
  <c r="E17" i="4"/>
  <c r="D17" i="4"/>
  <c r="B17" i="4"/>
  <c r="E15" i="4"/>
  <c r="E14" i="4"/>
  <c r="E11" i="4"/>
  <c r="M8" i="4"/>
  <c r="H4" i="4"/>
  <c r="E4" i="4"/>
  <c r="D4" i="4"/>
  <c r="C4" i="4"/>
  <c r="B4" i="4"/>
  <c r="I3" i="4"/>
  <c r="H3" i="4"/>
  <c r="E3" i="4"/>
  <c r="D3" i="4"/>
  <c r="C3" i="4"/>
  <c r="B3" i="4"/>
  <c r="B28" i="3"/>
  <c r="A28" i="3"/>
  <c r="D19" i="3"/>
  <c r="C19" i="3"/>
  <c r="B19" i="3"/>
  <c r="A19" i="3"/>
  <c r="C16" i="3"/>
  <c r="B16" i="3"/>
  <c r="A16" i="3"/>
  <c r="D13" i="3"/>
  <c r="C13" i="3"/>
  <c r="B13" i="3"/>
  <c r="A13" i="3"/>
  <c r="B8" i="3"/>
  <c r="A8" i="3"/>
  <c r="D5" i="3"/>
  <c r="C5" i="3"/>
  <c r="B5" i="3"/>
  <c r="A5" i="3"/>
  <c r="A31" i="2"/>
  <c r="B26" i="2"/>
  <c r="A26" i="2"/>
  <c r="D19" i="2"/>
  <c r="C19" i="2"/>
  <c r="B19" i="2"/>
  <c r="A19" i="2"/>
  <c r="C16" i="2"/>
  <c r="B16" i="2"/>
  <c r="A16" i="2"/>
  <c r="D13" i="2"/>
  <c r="C13" i="2"/>
  <c r="B13" i="2"/>
  <c r="A13" i="2"/>
  <c r="D8" i="2"/>
  <c r="C8" i="2"/>
  <c r="B8" i="2"/>
  <c r="A8" i="2"/>
  <c r="D5" i="2"/>
  <c r="C5" i="2"/>
  <c r="B5" i="2"/>
  <c r="A5" i="2"/>
  <c r="A30" i="1"/>
  <c r="A28" i="1"/>
  <c r="B26" i="1"/>
  <c r="A26" i="1"/>
  <c r="D22" i="1"/>
  <c r="C22" i="1"/>
  <c r="B22" i="1"/>
  <c r="A22" i="1"/>
  <c r="D20" i="1"/>
  <c r="C20" i="1"/>
  <c r="B20" i="1"/>
  <c r="A20" i="1"/>
  <c r="C15" i="1"/>
  <c r="B15" i="1"/>
  <c r="A15" i="1"/>
  <c r="D12" i="1"/>
  <c r="C12" i="1"/>
  <c r="B12" i="1"/>
  <c r="A12" i="1"/>
  <c r="D8" i="1"/>
  <c r="C8" i="1"/>
  <c r="B8" i="1"/>
  <c r="A8" i="1"/>
  <c r="B6" i="1"/>
  <c r="D5" i="1"/>
  <c r="C5" i="1"/>
  <c r="B5" i="1"/>
  <c r="A5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+nina@thegrowhaus.org +nathan@thegrowhaus.org We've already been keeping metrics on this. If you could have an intern move them over here that would be great. They are on the cosechando tab.
	-Meme Loftin</t>
        </r>
      </text>
    </comment>
    <comment ref="A7" authorId="0">
      <text>
        <r>
          <rPr>
            <sz val="10"/>
            <color rgb="FF000000"/>
            <rFont val="Arial"/>
          </rPr>
          <t>Switch to align with YTD
	-Nathan Mackenzie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3" authorId="0">
      <text>
        <r>
          <rPr>
            <sz val="10"/>
            <color rgb="FF000000"/>
            <rFont val="Arial"/>
          </rPr>
          <t>+salvador@thegrowhaus.org Here is the number and it matches the number you emailed me. Did you get the $8,184 from Anna for Education? SL and Education are different numbers but she should have sent you both of them. If so, then you are great! Is there a reason you thought this wasn't right?
_Assigned to Salvador Gonzalez_
	-Meme Loftin
yes that is the number that Anna sent me! I was just not sure since it was a big spike. Thanks for checking the math there +meme@thegrowhaus.org !
	-Salvador Gonzalez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" authorId="0">
      <text>
        <r>
          <rPr>
            <sz val="10"/>
            <color rgb="FF000000"/>
            <rFont val="Arial"/>
          </rPr>
          <t>It looks like this formula says almost 10.5 heads equals a pound....that doesn't sound right to me though. Let me look around.
	-Nina Roumell</t>
        </r>
      </text>
    </comment>
  </commentList>
</comments>
</file>

<file path=xl/sharedStrings.xml><?xml version="1.0" encoding="utf-8"?>
<sst xmlns="http://schemas.openxmlformats.org/spreadsheetml/2006/main" count="373" uniqueCount="176">
  <si>
    <t xml:space="preserve"> </t>
  </si>
  <si>
    <t>Food Production</t>
  </si>
  <si>
    <t>Hydroponic</t>
  </si>
  <si>
    <t>Total Harvest</t>
  </si>
  <si>
    <t>Total Revenue</t>
  </si>
  <si>
    <t>Monthly Harvest Average</t>
  </si>
  <si>
    <t>Monthly Revenue Average</t>
  </si>
  <si>
    <t>averages are wonky as you have two samples versus four</t>
  </si>
  <si>
    <t>Aquaponic</t>
  </si>
  <si>
    <t xml:space="preserve">Total Harvest </t>
  </si>
  <si>
    <t xml:space="preserve">Total Revenue </t>
  </si>
  <si>
    <t>Revenue</t>
  </si>
  <si>
    <t>Harvest</t>
  </si>
  <si>
    <t>Food Distribution</t>
  </si>
  <si>
    <t>N/A</t>
  </si>
  <si>
    <t>Food Boxes</t>
  </si>
  <si>
    <t>Total Boxes</t>
  </si>
  <si>
    <t>Zone 1</t>
  </si>
  <si>
    <t>Zone 2</t>
  </si>
  <si>
    <t>Zone 3</t>
  </si>
  <si>
    <t>Mercado</t>
  </si>
  <si>
    <t>Total Customers</t>
  </si>
  <si>
    <t>Zone 2 &amp; 3</t>
  </si>
  <si>
    <t>Community Outreach</t>
  </si>
  <si>
    <t>Cosechando Salud</t>
  </si>
  <si>
    <t>Total</t>
  </si>
  <si>
    <t>Outside</t>
  </si>
  <si>
    <t>Movil</t>
  </si>
  <si>
    <t>Promotora Visits</t>
  </si>
  <si>
    <t>Food Education</t>
  </si>
  <si>
    <t>Service Learning &amp; Education</t>
  </si>
  <si>
    <t>Number of Students</t>
  </si>
  <si>
    <t># of Classes Taught</t>
  </si>
  <si>
    <t>Total Familes Served</t>
  </si>
  <si>
    <t>[See Education Metrics]</t>
  </si>
  <si>
    <t xml:space="preserve"># of Volunteers </t>
  </si>
  <si>
    <t>Weekly</t>
  </si>
  <si>
    <t>Graph</t>
  </si>
  <si>
    <t>Month</t>
  </si>
  <si>
    <t>Zone 1 (combined 1 + discounted until January 2017)</t>
  </si>
  <si>
    <t>Zone 3 (combined 2+3 until January 2017)</t>
  </si>
  <si>
    <t>Total Number of Students</t>
  </si>
  <si>
    <t>Tours</t>
  </si>
  <si>
    <t>Ongoing Education (classes)</t>
  </si>
  <si>
    <t>Service Learning Revenue</t>
  </si>
  <si>
    <t>Education Revenue</t>
  </si>
  <si>
    <t xml:space="preserve">Total Number of Service Learning Students </t>
  </si>
  <si>
    <t>FY 2017-18</t>
  </si>
  <si>
    <t>YTD</t>
  </si>
  <si>
    <t>Graphs</t>
  </si>
  <si>
    <t>DATE (Thursday is the last day of that weeks calculation - they go from Friday to Thursday)</t>
  </si>
  <si>
    <t>TOTAL BOXES</t>
  </si>
  <si>
    <t>BASIC BOXES</t>
  </si>
  <si>
    <t>FAMILY BOXES</t>
  </si>
  <si>
    <t>ZONE 1</t>
  </si>
  <si>
    <t>ZONE 2</t>
  </si>
  <si>
    <t>ZONE 3</t>
  </si>
  <si>
    <t>27</t>
  </si>
  <si>
    <t>23</t>
  </si>
  <si>
    <t>8</t>
  </si>
  <si>
    <t>45</t>
  </si>
  <si>
    <t>FY 17-18</t>
  </si>
  <si>
    <t>WEEKLY</t>
  </si>
  <si>
    <t>MONTHLY</t>
  </si>
  <si>
    <t>MARKET CUSTOMERS</t>
  </si>
  <si>
    <t>DATE</t>
  </si>
  <si>
    <t>Zone 1 Sales</t>
  </si>
  <si>
    <t>Zone 2 Sales</t>
  </si>
  <si>
    <t>Zone 3 Sales</t>
  </si>
  <si>
    <t>TOTAL Sales</t>
  </si>
  <si>
    <t>43</t>
  </si>
  <si>
    <t xml:space="preserve">Month </t>
  </si>
  <si>
    <t>TOTAL</t>
  </si>
  <si>
    <t>29</t>
  </si>
  <si>
    <t>25</t>
  </si>
  <si>
    <t>6</t>
  </si>
  <si>
    <t>127</t>
  </si>
  <si>
    <t>Sept17</t>
  </si>
  <si>
    <t>FY 16-17</t>
  </si>
  <si>
    <t>239</t>
  </si>
  <si>
    <t>December</t>
  </si>
  <si>
    <t>FY 15-16</t>
  </si>
  <si>
    <t>November</t>
  </si>
  <si>
    <t>October</t>
  </si>
  <si>
    <t>*Missing 3/30 data</t>
  </si>
  <si>
    <t>*Missing 4/06 data</t>
  </si>
  <si>
    <t>September</t>
  </si>
  <si>
    <t>August</t>
  </si>
  <si>
    <t>July</t>
  </si>
  <si>
    <t>June</t>
  </si>
  <si>
    <t>May</t>
  </si>
  <si>
    <t>April</t>
  </si>
  <si>
    <t>March</t>
  </si>
  <si>
    <t>Home Visits</t>
  </si>
  <si>
    <t>COSECHANDO SALUD</t>
  </si>
  <si>
    <t>MOVIL (all in Zone 1 with an exception of 3 every week)</t>
  </si>
  <si>
    <t>TOTAL FAMILIES SERVED</t>
  </si>
  <si>
    <t>MOVIL</t>
  </si>
  <si>
    <t>February</t>
  </si>
  <si>
    <t>January</t>
  </si>
  <si>
    <t>June total</t>
  </si>
  <si>
    <t>290</t>
  </si>
  <si>
    <t>15-16 FY Start</t>
  </si>
  <si>
    <t>z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</si>
  <si>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</si>
  <si>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</si>
  <si>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</si>
  <si>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</si>
  <si>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</si>
  <si>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</si>
  <si>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</si>
  <si>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</si>
  <si>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</si>
  <si>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</si>
  <si>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</si>
  <si>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</si>
  <si>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</si>
  <si>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</si>
  <si>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</si>
  <si>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</si>
  <si>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</si>
  <si>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</si>
  <si>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</si>
  <si>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</si>
  <si>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</si>
  <si>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</si>
  <si>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</si>
  <si>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</si>
  <si>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MONTH</t>
  </si>
  <si>
    <t>265</t>
  </si>
  <si>
    <t>Bibb (Clam, Bulk, )</t>
  </si>
  <si>
    <t>Specialty Greens</t>
  </si>
  <si>
    <t>Specialty Lettuce</t>
  </si>
  <si>
    <t>REVENUE</t>
  </si>
  <si>
    <t>Flowers/Herbs</t>
  </si>
  <si>
    <t>Donated</t>
  </si>
  <si>
    <t>Pounds</t>
  </si>
  <si>
    <t>Start of FY 15-16</t>
  </si>
  <si>
    <t>Count</t>
  </si>
  <si>
    <t>Flats</t>
  </si>
  <si>
    <t>Fish Sales</t>
  </si>
  <si>
    <t>Total Pounds (except flats)</t>
  </si>
  <si>
    <t>Count (lettuces)</t>
  </si>
  <si>
    <t>Pounds (kale)</t>
  </si>
  <si>
    <t>Flats (micros)</t>
  </si>
  <si>
    <t>2017 YTD</t>
  </si>
  <si>
    <t>FY 17--18</t>
  </si>
  <si>
    <t>Total lbs</t>
  </si>
  <si>
    <t>Total Mushrooms (lbs)</t>
  </si>
  <si>
    <t>Total volunteers</t>
  </si>
  <si>
    <t>Volunteer Hours</t>
  </si>
  <si>
    <t>Volunteer Agreement</t>
  </si>
  <si>
    <t>General (facilities, growasis, backyard)</t>
  </si>
  <si>
    <t>Distribution (food boxes, market)</t>
  </si>
  <si>
    <t>Outreach</t>
  </si>
  <si>
    <t>Events</t>
  </si>
  <si>
    <t>FY 2016-17</t>
  </si>
  <si>
    <t>2016 YTD</t>
  </si>
  <si>
    <t>Hours</t>
  </si>
  <si>
    <t>Total Interns</t>
  </si>
  <si>
    <t>Bibb (Clam, Bulk, Seconds)</t>
  </si>
  <si>
    <t>Flowers and Herbs</t>
  </si>
  <si>
    <t>February 16' Totals</t>
  </si>
  <si>
    <t>January 16' Totals</t>
  </si>
  <si>
    <t>December 15' Totals</t>
  </si>
  <si>
    <t>November 15' Totals</t>
  </si>
  <si>
    <t>October 15' Totals</t>
  </si>
  <si>
    <t>September 15' Totals</t>
  </si>
  <si>
    <t>August 15' Totals</t>
  </si>
  <si>
    <t>July 15' Totals</t>
  </si>
  <si>
    <t>June '15 Totals</t>
  </si>
  <si>
    <t>May '15 Totals</t>
  </si>
  <si>
    <t>April '15 Totals</t>
  </si>
  <si>
    <t>March '15 Totals</t>
  </si>
  <si>
    <t>February '15 Totals</t>
  </si>
  <si>
    <t>January '15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</si>
</sst>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&quot;$&quot;#,##0.00"/>
    <numFmt numFmtId="165" formatCode="mmmyy"/>
    <numFmt numFmtId="166" formatCode="mmmm\ d"/>
    <numFmt numFmtId="167" formatCode="mmmd"/>
    <numFmt numFmtId="168" formatCode="&quot;$&quot;#,##0"/>
    <numFmt numFmtId="169" formatCode="mmmmd"/>
    <numFmt numFmtId="170" formatCode="m/yyyy"/>
    <numFmt numFmtId="171" formatCode="m/d"/>
    <numFmt numFmtId="172" formatCode="m/d/yyyy"/>
    <numFmt numFmtId="173" formatCode="mm/yyyy"/>
    <numFmt numFmtId="174" formatCode="mmm&quot; &quot;yy"/>
    <numFmt numFmtId="175" formatCode="mmm\ d"/>
    <numFmt numFmtId="176" formatCode="#,###"/>
    <numFmt numFmtId="177" formatCode="mmmm\ yyyy"/>
  </numFmts>
  <fonts count="3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i/>
      <sz val="10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b/>
      <sz val="10"/>
      <name val="Arial"/>
    </font>
    <font>
      <b/>
      <sz val="10"/>
      <name val="Arial"/>
    </font>
    <font>
      <sz val="10"/>
      <color rgb="FFB7B7B7"/>
      <name val="Arial"/>
    </font>
    <font>
      <sz val="10"/>
      <color rgb="FF222222"/>
      <name val="Arial"/>
    </font>
    <font>
      <sz val="10"/>
      <color rgb="FF000000"/>
      <name val="Arial"/>
    </font>
    <font>
      <b/>
      <sz val="11"/>
      <color rgb="FF000000"/>
      <name val="Inconsolata"/>
    </font>
    <font>
      <b/>
      <sz val="9"/>
      <name val="Arial"/>
    </font>
    <font>
      <sz val="9"/>
      <name val="Arial"/>
    </font>
    <font>
      <sz val="10"/>
      <name val="Arial"/>
    </font>
    <font>
      <b/>
      <sz val="10"/>
      <color rgb="FF000000"/>
      <name val="Arial"/>
    </font>
    <font>
      <b/>
      <sz val="11"/>
      <name val="Arial"/>
    </font>
    <font>
      <b/>
      <sz val="10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</font>
    <font>
      <b/>
      <sz val="10"/>
      <color rgb="FF222222"/>
      <name val="Arial"/>
    </font>
    <font>
      <b/>
      <sz val="11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8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wrapText="1"/>
    </xf>
    <xf numFmtId="1" fontId="2" fillId="0" borderId="0" xfId="0" applyNumberFormat="1" applyFont="1" applyAlignment="1">
      <alignment horizontal="right"/>
    </xf>
    <xf numFmtId="1" fontId="2" fillId="2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164" fontId="5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7" fillId="0" borderId="0" xfId="0" applyFont="1" applyAlignment="1"/>
    <xf numFmtId="3" fontId="8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64" fontId="2" fillId="0" borderId="0" xfId="0" applyNumberFormat="1" applyFont="1" applyAlignment="1"/>
    <xf numFmtId="0" fontId="5" fillId="0" borderId="0" xfId="0" applyFont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wrapText="1"/>
    </xf>
    <xf numFmtId="4" fontId="9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/>
    <xf numFmtId="0" fontId="2" fillId="0" borderId="0" xfId="0" applyFont="1"/>
    <xf numFmtId="0" fontId="0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0" borderId="0" xfId="0" applyFont="1" applyAlignment="1">
      <alignment wrapText="1"/>
    </xf>
    <xf numFmtId="164" fontId="10" fillId="0" borderId="0" xfId="0" applyNumberFormat="1" applyFont="1" applyAlignment="1"/>
    <xf numFmtId="164" fontId="10" fillId="0" borderId="0" xfId="0" applyNumberFormat="1" applyFont="1" applyAlignment="1">
      <alignment wrapText="1"/>
    </xf>
    <xf numFmtId="0" fontId="7" fillId="3" borderId="0" xfId="0" applyFont="1" applyFill="1" applyAlignment="1"/>
    <xf numFmtId="0" fontId="7" fillId="3" borderId="0" xfId="0" applyFont="1" applyFill="1"/>
    <xf numFmtId="164" fontId="7" fillId="3" borderId="0" xfId="0" applyNumberFormat="1" applyFont="1" applyFill="1"/>
    <xf numFmtId="165" fontId="7" fillId="0" borderId="0" xfId="0" applyNumberFormat="1" applyFont="1" applyAlignment="1"/>
    <xf numFmtId="164" fontId="7" fillId="0" borderId="0" xfId="0" applyNumberFormat="1" applyFont="1" applyAlignment="1"/>
    <xf numFmtId="0" fontId="7" fillId="4" borderId="0" xfId="0" applyFont="1" applyFill="1" applyAlignment="1"/>
    <xf numFmtId="0" fontId="7" fillId="4" borderId="0" xfId="0" applyFont="1" applyFill="1"/>
    <xf numFmtId="4" fontId="7" fillId="4" borderId="0" xfId="0" applyNumberFormat="1" applyFont="1" applyFill="1"/>
    <xf numFmtId="164" fontId="7" fillId="4" borderId="0" xfId="0" applyNumberFormat="1" applyFont="1" applyFill="1"/>
    <xf numFmtId="166" fontId="7" fillId="5" borderId="0" xfId="0" applyNumberFormat="1" applyFont="1" applyFill="1" applyAlignment="1">
      <alignment wrapText="1"/>
    </xf>
    <xf numFmtId="0" fontId="7" fillId="5" borderId="0" xfId="0" applyFont="1" applyFill="1"/>
    <xf numFmtId="0" fontId="10" fillId="0" borderId="0" xfId="0" applyFont="1" applyAlignment="1">
      <alignment wrapText="1"/>
    </xf>
    <xf numFmtId="0" fontId="7" fillId="5" borderId="0" xfId="0" applyFont="1" applyFill="1" applyAlignment="1"/>
    <xf numFmtId="164" fontId="7" fillId="5" borderId="0" xfId="0" applyNumberFormat="1" applyFont="1" applyFill="1" applyAlignment="1"/>
    <xf numFmtId="0" fontId="7" fillId="0" borderId="0" xfId="0" applyFont="1" applyAlignment="1">
      <alignment wrapText="1"/>
    </xf>
    <xf numFmtId="164" fontId="7" fillId="0" borderId="0" xfId="0" applyNumberFormat="1" applyFont="1"/>
    <xf numFmtId="49" fontId="7" fillId="5" borderId="0" xfId="0" applyNumberFormat="1" applyFont="1" applyFill="1" applyAlignment="1"/>
    <xf numFmtId="0" fontId="10" fillId="0" borderId="0" xfId="0" applyFont="1" applyAlignment="1">
      <alignment wrapText="1"/>
    </xf>
    <xf numFmtId="49" fontId="7" fillId="5" borderId="0" xfId="0" applyNumberFormat="1" applyFont="1" applyFill="1" applyAlignment="1">
      <alignment horizontal="right"/>
    </xf>
    <xf numFmtId="167" fontId="7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2" fillId="6" borderId="0" xfId="0" applyFont="1" applyFill="1" applyAlignment="1"/>
    <xf numFmtId="0" fontId="12" fillId="6" borderId="0" xfId="0" applyFont="1" applyFill="1" applyAlignment="1">
      <alignment wrapText="1"/>
    </xf>
    <xf numFmtId="164" fontId="7" fillId="0" borderId="0" xfId="0" applyNumberFormat="1" applyFont="1" applyAlignment="1"/>
    <xf numFmtId="164" fontId="12" fillId="6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right"/>
    </xf>
    <xf numFmtId="168" fontId="7" fillId="0" borderId="0" xfId="0" applyNumberFormat="1" applyFont="1" applyAlignment="1"/>
    <xf numFmtId="0" fontId="5" fillId="0" borderId="0" xfId="0" applyFont="1" applyAlignment="1">
      <alignment horizontal="right"/>
    </xf>
    <xf numFmtId="0" fontId="7" fillId="6" borderId="0" xfId="0" applyFont="1" applyFill="1" applyAlignment="1"/>
    <xf numFmtId="169" fontId="7" fillId="0" borderId="0" xfId="0" applyNumberFormat="1" applyFont="1" applyAlignment="1"/>
    <xf numFmtId="0" fontId="7" fillId="6" borderId="0" xfId="0" applyFont="1" applyFill="1"/>
    <xf numFmtId="166" fontId="7" fillId="0" borderId="0" xfId="0" applyNumberFormat="1" applyFont="1" applyAlignment="1"/>
    <xf numFmtId="4" fontId="7" fillId="5" borderId="0" xfId="0" applyNumberFormat="1" applyFont="1" applyFill="1" applyAlignment="1">
      <alignment horizontal="right"/>
    </xf>
    <xf numFmtId="0" fontId="7" fillId="7" borderId="0" xfId="0" applyFont="1" applyFill="1" applyAlignment="1"/>
    <xf numFmtId="0" fontId="7" fillId="7" borderId="0" xfId="0" applyFont="1" applyFill="1"/>
    <xf numFmtId="14" fontId="5" fillId="0" borderId="0" xfId="0" applyNumberFormat="1" applyFont="1" applyAlignment="1">
      <alignment horizontal="right"/>
    </xf>
    <xf numFmtId="164" fontId="7" fillId="7" borderId="0" xfId="0" applyNumberFormat="1" applyFont="1" applyFill="1"/>
    <xf numFmtId="164" fontId="7" fillId="6" borderId="0" xfId="0" applyNumberFormat="1" applyFont="1" applyFill="1"/>
    <xf numFmtId="14" fontId="7" fillId="0" borderId="0" xfId="0" applyNumberFormat="1" applyFont="1" applyAlignment="1"/>
    <xf numFmtId="170" fontId="7" fillId="0" borderId="0" xfId="0" applyNumberFormat="1" applyFont="1" applyAlignment="1"/>
    <xf numFmtId="166" fontId="7" fillId="8" borderId="0" xfId="0" applyNumberFormat="1" applyFont="1" applyFill="1" applyAlignment="1">
      <alignment horizontal="right"/>
    </xf>
    <xf numFmtId="0" fontId="7" fillId="8" borderId="0" xfId="0" applyFont="1" applyFill="1" applyAlignment="1"/>
    <xf numFmtId="0" fontId="7" fillId="8" borderId="0" xfId="0" applyFont="1" applyFill="1"/>
    <xf numFmtId="164" fontId="9" fillId="0" borderId="0" xfId="0" applyNumberFormat="1" applyFont="1" applyAlignment="1"/>
    <xf numFmtId="164" fontId="7" fillId="8" borderId="0" xfId="0" applyNumberFormat="1" applyFont="1" applyFill="1" applyAlignment="1"/>
    <xf numFmtId="0" fontId="7" fillId="4" borderId="0" xfId="0" applyFont="1" applyFill="1" applyAlignment="1">
      <alignment horizontal="left"/>
    </xf>
    <xf numFmtId="164" fontId="7" fillId="4" borderId="0" xfId="0" applyNumberFormat="1" applyFont="1" applyFill="1" applyAlignment="1"/>
    <xf numFmtId="166" fontId="7" fillId="8" borderId="0" xfId="0" applyNumberFormat="1" applyFont="1" applyFill="1" applyAlignment="1"/>
    <xf numFmtId="0" fontId="7" fillId="5" borderId="0" xfId="0" applyFont="1" applyFill="1" applyAlignment="1">
      <alignment wrapText="1"/>
    </xf>
    <xf numFmtId="164" fontId="7" fillId="5" borderId="0" xfId="0" applyNumberFormat="1" applyFont="1" applyFill="1" applyAlignment="1">
      <alignment wrapText="1"/>
    </xf>
    <xf numFmtId="14" fontId="7" fillId="5" borderId="0" xfId="0" applyNumberFormat="1" applyFont="1" applyFill="1" applyAlignment="1">
      <alignment wrapText="1"/>
    </xf>
    <xf numFmtId="0" fontId="7" fillId="9" borderId="0" xfId="0" applyFont="1" applyFill="1" applyAlignment="1"/>
    <xf numFmtId="164" fontId="7" fillId="9" borderId="0" xfId="0" applyNumberFormat="1" applyFont="1" applyFill="1" applyAlignment="1"/>
    <xf numFmtId="166" fontId="7" fillId="10" borderId="0" xfId="0" applyNumberFormat="1" applyFont="1" applyFill="1" applyAlignment="1"/>
    <xf numFmtId="0" fontId="7" fillId="10" borderId="0" xfId="0" applyFont="1" applyFill="1" applyAlignment="1"/>
    <xf numFmtId="164" fontId="7" fillId="10" borderId="0" xfId="0" applyNumberFormat="1" applyFont="1" applyFill="1" applyAlignment="1"/>
    <xf numFmtId="164" fontId="8" fillId="10" borderId="0" xfId="0" applyNumberFormat="1" applyFont="1" applyFill="1" applyAlignment="1"/>
    <xf numFmtId="0" fontId="7" fillId="10" borderId="0" xfId="0" applyFont="1" applyFill="1"/>
    <xf numFmtId="0" fontId="7" fillId="0" borderId="0" xfId="0" applyFont="1" applyAlignment="1">
      <alignment wrapText="1"/>
    </xf>
    <xf numFmtId="3" fontId="7" fillId="0" borderId="0" xfId="0" applyNumberFormat="1" applyFont="1" applyAlignment="1"/>
    <xf numFmtId="164" fontId="0" fillId="2" borderId="0" xfId="0" applyNumberFormat="1" applyFont="1" applyFill="1" applyAlignment="1">
      <alignment horizontal="right"/>
    </xf>
    <xf numFmtId="164" fontId="0" fillId="0" borderId="0" xfId="0" applyNumberFormat="1" applyFont="1" applyAlignment="1">
      <alignment horizontal="right"/>
    </xf>
    <xf numFmtId="164" fontId="7" fillId="0" borderId="0" xfId="0" applyNumberFormat="1" applyFont="1" applyAlignment="1">
      <alignment wrapText="1"/>
    </xf>
    <xf numFmtId="164" fontId="13" fillId="5" borderId="0" xfId="0" applyNumberFormat="1" applyFont="1" applyFill="1" applyAlignment="1"/>
    <xf numFmtId="10" fontId="7" fillId="0" borderId="0" xfId="0" applyNumberFormat="1" applyFont="1" applyAlignment="1"/>
    <xf numFmtId="0" fontId="7" fillId="5" borderId="0" xfId="0" applyFont="1" applyFill="1" applyAlignment="1">
      <alignment wrapText="1"/>
    </xf>
    <xf numFmtId="14" fontId="7" fillId="5" borderId="0" xfId="0" applyNumberFormat="1" applyFont="1" applyFill="1" applyAlignment="1"/>
    <xf numFmtId="0" fontId="5" fillId="0" borderId="0" xfId="0" applyFont="1" applyAlignment="1">
      <alignment horizontal="right"/>
    </xf>
    <xf numFmtId="0" fontId="10" fillId="6" borderId="0" xfId="0" applyFont="1" applyFill="1" applyAlignment="1">
      <alignment wrapText="1"/>
    </xf>
    <xf numFmtId="170" fontId="7" fillId="0" borderId="0" xfId="0" applyNumberFormat="1" applyFont="1" applyAlignment="1">
      <alignment wrapText="1"/>
    </xf>
    <xf numFmtId="0" fontId="10" fillId="4" borderId="0" xfId="0" applyFont="1" applyFill="1" applyAlignment="1">
      <alignment wrapText="1"/>
    </xf>
    <xf numFmtId="4" fontId="7" fillId="8" borderId="0" xfId="0" applyNumberFormat="1" applyFont="1" applyFill="1" applyAlignment="1"/>
    <xf numFmtId="14" fontId="7" fillId="8" borderId="0" xfId="0" applyNumberFormat="1" applyFont="1" applyFill="1" applyAlignment="1"/>
    <xf numFmtId="164" fontId="0" fillId="8" borderId="0" xfId="0" applyNumberFormat="1" applyFont="1" applyFill="1" applyAlignment="1">
      <alignment horizontal="right"/>
    </xf>
    <xf numFmtId="0" fontId="14" fillId="5" borderId="0" xfId="0" applyFont="1" applyFill="1"/>
    <xf numFmtId="0" fontId="10" fillId="4" borderId="0" xfId="0" applyFont="1" applyFill="1" applyAlignment="1"/>
    <xf numFmtId="171" fontId="7" fillId="8" borderId="0" xfId="0" applyNumberFormat="1" applyFont="1" applyFill="1" applyAlignment="1"/>
    <xf numFmtId="172" fontId="7" fillId="8" borderId="0" xfId="0" applyNumberFormat="1" applyFont="1" applyFill="1" applyAlignment="1"/>
    <xf numFmtId="14" fontId="7" fillId="8" borderId="0" xfId="0" applyNumberFormat="1" applyFont="1" applyFill="1" applyAlignment="1"/>
    <xf numFmtId="0" fontId="15" fillId="7" borderId="0" xfId="0" applyFont="1" applyFill="1" applyAlignment="1"/>
    <xf numFmtId="49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7" fillId="8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164" fontId="7" fillId="4" borderId="0" xfId="0" applyNumberFormat="1" applyFont="1" applyFill="1" applyAlignment="1">
      <alignment wrapText="1"/>
    </xf>
    <xf numFmtId="14" fontId="7" fillId="10" borderId="0" xfId="0" applyNumberFormat="1" applyFont="1" applyFill="1" applyAlignme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64" fontId="7" fillId="5" borderId="0" xfId="0" applyNumberFormat="1" applyFont="1" applyFill="1"/>
    <xf numFmtId="14" fontId="7" fillId="10" borderId="0" xfId="0" applyNumberFormat="1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0" borderId="0" xfId="0" applyFont="1" applyAlignment="1">
      <alignment horizontal="center" wrapText="1"/>
    </xf>
    <xf numFmtId="170" fontId="7" fillId="0" borderId="0" xfId="0" applyNumberFormat="1" applyFont="1" applyAlignment="1"/>
    <xf numFmtId="167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0" fontId="14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0" fontId="10" fillId="11" borderId="0" xfId="0" applyFont="1" applyFill="1" applyAlignment="1"/>
    <xf numFmtId="165" fontId="5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164" fontId="8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14" fillId="10" borderId="0" xfId="0" applyFont="1" applyFill="1" applyAlignment="1">
      <alignment wrapText="1"/>
    </xf>
    <xf numFmtId="0" fontId="14" fillId="10" borderId="0" xfId="0" applyFont="1" applyFill="1" applyAlignment="1"/>
    <xf numFmtId="14" fontId="7" fillId="0" borderId="0" xfId="0" applyNumberFormat="1" applyFont="1" applyAlignment="1">
      <alignment wrapText="1"/>
    </xf>
    <xf numFmtId="164" fontId="8" fillId="5" borderId="0" xfId="0" applyNumberFormat="1" applyFont="1" applyFill="1" applyAlignment="1"/>
    <xf numFmtId="164" fontId="7" fillId="5" borderId="0" xfId="0" applyNumberFormat="1" applyFont="1" applyFill="1" applyAlignment="1">
      <alignment wrapText="1"/>
    </xf>
    <xf numFmtId="164" fontId="7" fillId="8" borderId="0" xfId="0" applyNumberFormat="1" applyFont="1" applyFill="1"/>
    <xf numFmtId="0" fontId="10" fillId="4" borderId="0" xfId="0" applyFont="1" applyFill="1"/>
    <xf numFmtId="0" fontId="1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4" fontId="10" fillId="4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8" borderId="0" xfId="0" applyNumberFormat="1" applyFont="1" applyFill="1" applyAlignment="1">
      <alignment wrapText="1"/>
    </xf>
    <xf numFmtId="0" fontId="10" fillId="4" borderId="1" xfId="0" applyFont="1" applyFill="1" applyBorder="1" applyAlignment="1">
      <alignment horizontal="left"/>
    </xf>
    <xf numFmtId="1" fontId="7" fillId="4" borderId="1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wrapText="1"/>
    </xf>
    <xf numFmtId="1" fontId="7" fillId="12" borderId="1" xfId="0" applyNumberFormat="1" applyFont="1" applyFill="1" applyBorder="1" applyAlignment="1">
      <alignment horizontal="center"/>
    </xf>
    <xf numFmtId="1" fontId="7" fillId="0" borderId="0" xfId="0" applyNumberFormat="1" applyFont="1"/>
    <xf numFmtId="166" fontId="7" fillId="0" borderId="1" xfId="0" applyNumberFormat="1" applyFont="1" applyBorder="1" applyAlignment="1">
      <alignment horizontal="center"/>
    </xf>
    <xf numFmtId="0" fontId="7" fillId="9" borderId="0" xfId="0" applyFont="1" applyFill="1" applyAlignment="1">
      <alignment wrapText="1"/>
    </xf>
    <xf numFmtId="164" fontId="7" fillId="9" borderId="0" xfId="0" applyNumberFormat="1" applyFont="1" applyFill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164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7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10" fillId="5" borderId="1" xfId="0" applyNumberFormat="1" applyFont="1" applyFill="1" applyBorder="1" applyAlignment="1">
      <alignment horizontal="left"/>
    </xf>
    <xf numFmtId="164" fontId="9" fillId="5" borderId="1" xfId="0" applyNumberFormat="1" applyFont="1" applyFill="1" applyBorder="1" applyAlignment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/>
    <xf numFmtId="16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/>
    <xf numFmtId="174" fontId="1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8" fontId="2" fillId="5" borderId="1" xfId="0" applyNumberFormat="1" applyFont="1" applyFill="1" applyBorder="1" applyAlignment="1">
      <alignment horizontal="center"/>
    </xf>
    <xf numFmtId="175" fontId="1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175" fontId="10" fillId="0" borderId="1" xfId="0" applyNumberFormat="1" applyFont="1" applyBorder="1" applyAlignment="1">
      <alignment horizontal="center"/>
    </xf>
    <xf numFmtId="164" fontId="2" fillId="5" borderId="0" xfId="0" applyNumberFormat="1" applyFont="1" applyFill="1" applyAlignment="1">
      <alignment horizontal="center"/>
    </xf>
    <xf numFmtId="166" fontId="10" fillId="8" borderId="1" xfId="0" applyNumberFormat="1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66" fontId="10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6" fontId="10" fillId="8" borderId="2" xfId="0" applyNumberFormat="1" applyFont="1" applyFill="1" applyBorder="1" applyAlignment="1">
      <alignment horizontal="left"/>
    </xf>
    <xf numFmtId="164" fontId="18" fillId="8" borderId="2" xfId="0" applyNumberFormat="1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7" fillId="2" borderId="0" xfId="0" applyFont="1" applyFill="1"/>
    <xf numFmtId="166" fontId="10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center"/>
    </xf>
    <xf numFmtId="3" fontId="7" fillId="2" borderId="0" xfId="0" applyNumberFormat="1" applyFont="1" applyFill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6" fontId="11" fillId="5" borderId="3" xfId="0" applyNumberFormat="1" applyFont="1" applyFill="1" applyBorder="1" applyAlignment="1">
      <alignment horizontal="left"/>
    </xf>
    <xf numFmtId="0" fontId="5" fillId="5" borderId="3" xfId="0" applyFont="1" applyFill="1" applyBorder="1" applyAlignment="1"/>
    <xf numFmtId="0" fontId="5" fillId="12" borderId="3" xfId="0" applyFont="1" applyFill="1" applyBorder="1" applyAlignment="1">
      <alignment horizontal="right"/>
    </xf>
    <xf numFmtId="164" fontId="19" fillId="5" borderId="0" xfId="0" applyNumberFormat="1" applyFont="1" applyFill="1" applyAlignment="1"/>
    <xf numFmtId="164" fontId="5" fillId="5" borderId="1" xfId="0" applyNumberFormat="1" applyFont="1" applyFill="1" applyBorder="1" applyAlignment="1"/>
    <xf numFmtId="164" fontId="8" fillId="0" borderId="1" xfId="0" applyNumberFormat="1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66" fontId="11" fillId="5" borderId="3" xfId="0" applyNumberFormat="1" applyFont="1" applyFill="1" applyBorder="1" applyAlignment="1">
      <alignment horizontal="left"/>
    </xf>
    <xf numFmtId="164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5" borderId="3" xfId="0" applyFont="1" applyFill="1" applyBorder="1" applyAlignment="1"/>
    <xf numFmtId="166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7" fillId="0" borderId="1" xfId="0" applyNumberFormat="1" applyFont="1" applyBorder="1" applyAlignment="1"/>
    <xf numFmtId="0" fontId="5" fillId="12" borderId="3" xfId="0" applyFont="1" applyFill="1" applyBorder="1" applyAlignment="1">
      <alignment horizontal="right"/>
    </xf>
    <xf numFmtId="164" fontId="19" fillId="5" borderId="1" xfId="0" applyNumberFormat="1" applyFont="1" applyFill="1" applyBorder="1" applyAlignment="1"/>
    <xf numFmtId="0" fontId="20" fillId="0" borderId="0" xfId="0" applyFont="1" applyAlignment="1">
      <alignment horizontal="center"/>
    </xf>
    <xf numFmtId="0" fontId="10" fillId="0" borderId="0" xfId="0" applyFont="1" applyAlignment="1"/>
    <xf numFmtId="0" fontId="20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177" fontId="18" fillId="13" borderId="0" xfId="0" applyNumberFormat="1" applyFont="1" applyFill="1" applyAlignment="1">
      <alignment horizontal="center"/>
    </xf>
    <xf numFmtId="0" fontId="22" fillId="13" borderId="0" xfId="0" applyFont="1" applyFill="1" applyAlignment="1"/>
    <xf numFmtId="0" fontId="22" fillId="13" borderId="0" xfId="0" applyFont="1" applyFill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0" fontId="22" fillId="9" borderId="0" xfId="0" applyFont="1" applyFill="1" applyAlignment="1"/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0" borderId="0" xfId="0" applyFont="1" applyAlignment="1"/>
    <xf numFmtId="0" fontId="23" fillId="13" borderId="0" xfId="0" applyFont="1" applyFill="1" applyAlignment="1"/>
    <xf numFmtId="166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2" fillId="13" borderId="0" xfId="0" applyFont="1" applyFill="1" applyAlignment="1"/>
    <xf numFmtId="0" fontId="7" fillId="13" borderId="0" xfId="0" applyFont="1" applyFill="1" applyAlignment="1"/>
    <xf numFmtId="0" fontId="18" fillId="4" borderId="0" xfId="0" applyFont="1" applyFill="1" applyAlignment="1">
      <alignment horizontal="center"/>
    </xf>
    <xf numFmtId="0" fontId="22" fillId="4" borderId="0" xfId="0" applyFont="1" applyFill="1" applyAlignment="1"/>
    <xf numFmtId="0" fontId="22" fillId="4" borderId="0" xfId="0" applyFont="1" applyFill="1" applyAlignment="1">
      <alignment horizontal="center"/>
    </xf>
    <xf numFmtId="177" fontId="18" fillId="14" borderId="0" xfId="0" applyNumberFormat="1" applyFont="1" applyFill="1" applyAlignment="1">
      <alignment horizontal="center"/>
    </xf>
    <xf numFmtId="0" fontId="22" fillId="14" borderId="0" xfId="0" applyFont="1" applyFill="1" applyAlignment="1"/>
    <xf numFmtId="0" fontId="22" fillId="14" borderId="0" xfId="0" applyFont="1" applyFill="1" applyAlignment="1">
      <alignment horizontal="center"/>
    </xf>
    <xf numFmtId="0" fontId="22" fillId="14" borderId="0" xfId="0" applyFont="1" applyFill="1" applyAlignment="1">
      <alignment horizontal="center"/>
    </xf>
    <xf numFmtId="0" fontId="7" fillId="14" borderId="0" xfId="0" applyFont="1" applyFill="1" applyAlignment="1"/>
    <xf numFmtId="0" fontId="22" fillId="14" borderId="0" xfId="0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22" fillId="15" borderId="0" xfId="0" applyFont="1" applyFill="1" applyAlignment="1"/>
    <xf numFmtId="0" fontId="22" fillId="15" borderId="0" xfId="0" applyFont="1" applyFill="1" applyAlignment="1">
      <alignment horizontal="center"/>
    </xf>
    <xf numFmtId="0" fontId="22" fillId="15" borderId="0" xfId="0" applyFont="1" applyFill="1" applyAlignment="1">
      <alignment horizontal="center"/>
    </xf>
    <xf numFmtId="0" fontId="7" fillId="15" borderId="0" xfId="0" applyFont="1" applyFill="1" applyAlignment="1"/>
    <xf numFmtId="0" fontId="22" fillId="1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4" borderId="0" xfId="0" applyFont="1" applyFill="1" applyAlignment="1"/>
    <xf numFmtId="0" fontId="7" fillId="0" borderId="0" xfId="0" applyFont="1" applyAlignment="1"/>
    <xf numFmtId="0" fontId="20" fillId="1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77" fontId="18" fillId="14" borderId="0" xfId="0" applyNumberFormat="1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4" borderId="0" xfId="0" applyFont="1" applyFill="1"/>
    <xf numFmtId="0" fontId="10" fillId="0" borderId="0" xfId="0" applyFont="1"/>
    <xf numFmtId="0" fontId="20" fillId="14" borderId="0" xfId="0" applyFont="1" applyFill="1" applyAlignment="1">
      <alignment horizontal="center"/>
    </xf>
    <xf numFmtId="4" fontId="7" fillId="0" borderId="0" xfId="0" applyNumberFormat="1" applyFont="1" applyAlignment="1"/>
    <xf numFmtId="0" fontId="22" fillId="0" borderId="0" xfId="0" applyFont="1" applyAlignment="1">
      <alignment horizontal="right"/>
    </xf>
    <xf numFmtId="177" fontId="1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24" fillId="0" borderId="0" xfId="0" applyFont="1" applyAlignment="1"/>
    <xf numFmtId="0" fontId="2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14" fontId="22" fillId="0" borderId="0" xfId="0" applyNumberFormat="1" applyFont="1" applyAlignment="1"/>
    <xf numFmtId="0" fontId="7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5" fillId="0" borderId="0" xfId="0" applyFont="1" applyAlignme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right"/>
    </xf>
    <xf numFmtId="0" fontId="10" fillId="0" borderId="0" xfId="0" applyFont="1" applyAlignment="1"/>
    <xf numFmtId="0" fontId="27" fillId="0" borderId="0" xfId="0" applyFont="1" applyAlignment="1"/>
    <xf numFmtId="0" fontId="2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right"/>
    </xf>
    <xf numFmtId="0" fontId="11" fillId="0" borderId="0" xfId="0" applyFont="1" applyAlignment="1"/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7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10" fillId="7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7" fillId="0" borderId="0" xfId="0" applyFont="1" applyAlignment="1"/>
    <xf numFmtId="177" fontId="23" fillId="0" borderId="0" xfId="0" applyNumberFormat="1" applyFont="1" applyAlignment="1">
      <alignment horizontal="center"/>
    </xf>
    <xf numFmtId="4" fontId="23" fillId="0" borderId="0" xfId="0" applyNumberFormat="1" applyFont="1" applyAlignment="1">
      <alignment horizontal="center"/>
    </xf>
    <xf numFmtId="177" fontId="22" fillId="0" borderId="0" xfId="0" applyNumberFormat="1" applyFont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164" fontId="18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18" fillId="10" borderId="1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center"/>
    </xf>
    <xf numFmtId="3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Service Learning Total Students vs. Service Learning Revenue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'Service Learning'!$L$2</c:f>
              <c:strCache>
                <c:ptCount val="1"/>
                <c:pt idx="0">
                  <c:v>Total Number of Service Learning Students 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'Service Learning'!$K$3:$K$17</c:f>
              <c:strCache>
                <c:ptCount val="15"/>
                <c:pt idx="0">
                  <c:v>Sep16</c:v>
                </c:pt>
                <c:pt idx="1">
                  <c:v>Oct16</c:v>
                </c:pt>
                <c:pt idx="2">
                  <c:v>Nov16</c:v>
                </c:pt>
                <c:pt idx="3">
                  <c:v>Dec16</c:v>
                </c:pt>
                <c:pt idx="4">
                  <c:v>Jan17</c:v>
                </c:pt>
                <c:pt idx="5">
                  <c:v>Feb17</c:v>
                </c:pt>
                <c:pt idx="6">
                  <c:v>Mar17</c:v>
                </c:pt>
                <c:pt idx="7">
                  <c:v>Apr17</c:v>
                </c:pt>
                <c:pt idx="8">
                  <c:v>May17</c:v>
                </c:pt>
                <c:pt idx="9">
                  <c:v>June 17</c:v>
                </c:pt>
                <c:pt idx="10">
                  <c:v>Jul17</c:v>
                </c:pt>
                <c:pt idx="11">
                  <c:v>Aug17</c:v>
                </c:pt>
                <c:pt idx="12">
                  <c:v>Sept17</c:v>
                </c:pt>
                <c:pt idx="13">
                  <c:v>Oct17</c:v>
                </c:pt>
                <c:pt idx="14">
                  <c:v>Nov17</c:v>
                </c:pt>
              </c:strCache>
            </c:strRef>
          </c:cat>
          <c:val>
            <c:numRef>
              <c:f>'Service Learning'!$L$3:$L$17</c:f>
              <c:numCache>
                <c:formatCode>General</c:formatCode>
                <c:ptCount val="15"/>
                <c:pt idx="0">
                  <c:v>153.0</c:v>
                </c:pt>
                <c:pt idx="1">
                  <c:v>75.0</c:v>
                </c:pt>
                <c:pt idx="2">
                  <c:v>73.0</c:v>
                </c:pt>
                <c:pt idx="3">
                  <c:v>44.0</c:v>
                </c:pt>
                <c:pt idx="4">
                  <c:v>76.0</c:v>
                </c:pt>
                <c:pt idx="5">
                  <c:v>231.0</c:v>
                </c:pt>
                <c:pt idx="6">
                  <c:v>202.0</c:v>
                </c:pt>
                <c:pt idx="7">
                  <c:v>164.0</c:v>
                </c:pt>
                <c:pt idx="8">
                  <c:v>100.0</c:v>
                </c:pt>
                <c:pt idx="9">
                  <c:v>30.0</c:v>
                </c:pt>
                <c:pt idx="10">
                  <c:v>90.0</c:v>
                </c:pt>
                <c:pt idx="11">
                  <c:v>57.0</c:v>
                </c:pt>
                <c:pt idx="12">
                  <c:v>55.0</c:v>
                </c:pt>
                <c:pt idx="13">
                  <c:v>81.0</c:v>
                </c:pt>
                <c:pt idx="14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'Service Learning'!$M$2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'Service Learning'!$K$3:$K$17</c:f>
              <c:strCache>
                <c:ptCount val="15"/>
                <c:pt idx="0">
                  <c:v>Sep16</c:v>
                </c:pt>
                <c:pt idx="1">
                  <c:v>Oct16</c:v>
                </c:pt>
                <c:pt idx="2">
                  <c:v>Nov16</c:v>
                </c:pt>
                <c:pt idx="3">
                  <c:v>Dec16</c:v>
                </c:pt>
                <c:pt idx="4">
                  <c:v>Jan17</c:v>
                </c:pt>
                <c:pt idx="5">
                  <c:v>Feb17</c:v>
                </c:pt>
                <c:pt idx="6">
                  <c:v>Mar17</c:v>
                </c:pt>
                <c:pt idx="7">
                  <c:v>Apr17</c:v>
                </c:pt>
                <c:pt idx="8">
                  <c:v>May17</c:v>
                </c:pt>
                <c:pt idx="9">
                  <c:v>June 17</c:v>
                </c:pt>
                <c:pt idx="10">
                  <c:v>Jul17</c:v>
                </c:pt>
                <c:pt idx="11">
                  <c:v>Aug17</c:v>
                </c:pt>
                <c:pt idx="12">
                  <c:v>Sept17</c:v>
                </c:pt>
                <c:pt idx="13">
                  <c:v>Oct17</c:v>
                </c:pt>
                <c:pt idx="14">
                  <c:v>Nov17</c:v>
                </c:pt>
              </c:strCache>
            </c:strRef>
          </c:cat>
          <c:val>
            <c:numRef>
              <c:f>'Service Learning'!$M$3:$M$17</c:f>
              <c:numCache>
                <c:formatCode>"$"#,##0.00</c:formatCode>
                <c:ptCount val="15"/>
                <c:pt idx="0">
                  <c:v>1539.0</c:v>
                </c:pt>
                <c:pt idx="1">
                  <c:v>389.0</c:v>
                </c:pt>
                <c:pt idx="2">
                  <c:v>5333.0</c:v>
                </c:pt>
                <c:pt idx="3">
                  <c:v>987.0</c:v>
                </c:pt>
                <c:pt idx="4">
                  <c:v>1128.0</c:v>
                </c:pt>
                <c:pt idx="5">
                  <c:v>3346.0</c:v>
                </c:pt>
                <c:pt idx="6">
                  <c:v>421.0</c:v>
                </c:pt>
                <c:pt idx="7" formatCode="&quot;$&quot;#,##0">
                  <c:v>2304.0</c:v>
                </c:pt>
                <c:pt idx="8">
                  <c:v>2319.0</c:v>
                </c:pt>
                <c:pt idx="9">
                  <c:v>397.0</c:v>
                </c:pt>
                <c:pt idx="10">
                  <c:v>140.0</c:v>
                </c:pt>
                <c:pt idx="11">
                  <c:v>0.0</c:v>
                </c:pt>
                <c:pt idx="12">
                  <c:v>991.5</c:v>
                </c:pt>
                <c:pt idx="13">
                  <c:v>348.0</c:v>
                </c:pt>
                <c:pt idx="14">
                  <c:v>751.0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0080576"/>
        <c:axId val="-1737598256"/>
      </c:lineChart>
      <c:catAx>
        <c:axId val="-17400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737598256"/>
        <c:crosses val="autoZero"/>
        <c:auto val="1"/>
        <c:lblAlgn val="ctr"/>
        <c:lblOffset val="100"/>
        <c:noMultiLvlLbl val="1"/>
      </c:catAx>
      <c:valAx>
        <c:axId val="-1737598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7400805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Aquaponic Harvest (separated by Count, Pounds and Flats)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Aquaponic!$L$1:$L$13</c:f>
              <c:strCache>
                <c:ptCount val="13"/>
                <c:pt idx="0">
                  <c:v>Month</c:v>
                </c:pt>
                <c:pt idx="1">
                  <c:v>Dec 17</c:v>
                </c:pt>
                <c:pt idx="2">
                  <c:v>Jan 17</c:v>
                </c:pt>
                <c:pt idx="3">
                  <c:v>Feb 17</c:v>
                </c:pt>
                <c:pt idx="4">
                  <c:v>Mar 17</c:v>
                </c:pt>
                <c:pt idx="5">
                  <c:v>Apr 17</c:v>
                </c:pt>
                <c:pt idx="6">
                  <c:v>May 17</c:v>
                </c:pt>
                <c:pt idx="7">
                  <c:v>June 17</c:v>
                </c:pt>
                <c:pt idx="8">
                  <c:v>July 17</c:v>
                </c:pt>
                <c:pt idx="9">
                  <c:v>Aug 17</c:v>
                </c:pt>
                <c:pt idx="10">
                  <c:v>Sep 17</c:v>
                </c:pt>
                <c:pt idx="11">
                  <c:v>Oct 17</c:v>
                </c:pt>
                <c:pt idx="12">
                  <c:v>Nov 17</c:v>
                </c:pt>
              </c:strCache>
            </c:strRef>
          </c:cat>
          <c:val>
            <c:numRef>
              <c:f>Aquaponic!$N$1:$N$13</c:f>
              <c:numCache>
                <c:formatCode>General</c:formatCode>
                <c:ptCount val="13"/>
                <c:pt idx="0">
                  <c:v>0.0</c:v>
                </c:pt>
                <c:pt idx="1">
                  <c:v>965.0</c:v>
                </c:pt>
                <c:pt idx="2">
                  <c:v>1173.0</c:v>
                </c:pt>
                <c:pt idx="3">
                  <c:v>681.0</c:v>
                </c:pt>
                <c:pt idx="4">
                  <c:v>1635.0</c:v>
                </c:pt>
                <c:pt idx="5">
                  <c:v>1231.0</c:v>
                </c:pt>
                <c:pt idx="6">
                  <c:v>1556.0</c:v>
                </c:pt>
                <c:pt idx="7">
                  <c:v>754.0</c:v>
                </c:pt>
                <c:pt idx="8">
                  <c:v>602.0</c:v>
                </c:pt>
                <c:pt idx="9">
                  <c:v>1368.0</c:v>
                </c:pt>
                <c:pt idx="10">
                  <c:v>1560.0</c:v>
                </c:pt>
                <c:pt idx="11">
                  <c:v>1201.0</c:v>
                </c:pt>
                <c:pt idx="12">
                  <c:v>991.0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Aquaponic!$L$1:$L$13</c:f>
              <c:strCache>
                <c:ptCount val="13"/>
                <c:pt idx="0">
                  <c:v>Month</c:v>
                </c:pt>
                <c:pt idx="1">
                  <c:v>Dec 17</c:v>
                </c:pt>
                <c:pt idx="2">
                  <c:v>Jan 17</c:v>
                </c:pt>
                <c:pt idx="3">
                  <c:v>Feb 17</c:v>
                </c:pt>
                <c:pt idx="4">
                  <c:v>Mar 17</c:v>
                </c:pt>
                <c:pt idx="5">
                  <c:v>Apr 17</c:v>
                </c:pt>
                <c:pt idx="6">
                  <c:v>May 17</c:v>
                </c:pt>
                <c:pt idx="7">
                  <c:v>June 17</c:v>
                </c:pt>
                <c:pt idx="8">
                  <c:v>July 17</c:v>
                </c:pt>
                <c:pt idx="9">
                  <c:v>Aug 17</c:v>
                </c:pt>
                <c:pt idx="10">
                  <c:v>Sep 17</c:v>
                </c:pt>
                <c:pt idx="11">
                  <c:v>Oct 17</c:v>
                </c:pt>
                <c:pt idx="12">
                  <c:v>Nov 17</c:v>
                </c:pt>
              </c:strCache>
            </c:strRef>
          </c:cat>
          <c:val>
            <c:numRef>
              <c:f>Aquaponic!$O$1:$O$13</c:f>
              <c:numCache>
                <c:formatCode>General</c:formatCode>
                <c:ptCount val="13"/>
                <c:pt idx="0">
                  <c:v>0.0</c:v>
                </c:pt>
                <c:pt idx="1">
                  <c:v>76.1</c:v>
                </c:pt>
                <c:pt idx="2">
                  <c:v>59.2</c:v>
                </c:pt>
                <c:pt idx="3">
                  <c:v>50.25</c:v>
                </c:pt>
                <c:pt idx="4">
                  <c:v>91.81</c:v>
                </c:pt>
                <c:pt idx="5">
                  <c:v>84.81</c:v>
                </c:pt>
                <c:pt idx="6">
                  <c:v>143.0</c:v>
                </c:pt>
                <c:pt idx="7">
                  <c:v>86.0</c:v>
                </c:pt>
                <c:pt idx="8">
                  <c:v>64.5</c:v>
                </c:pt>
                <c:pt idx="9">
                  <c:v>83.0</c:v>
                </c:pt>
                <c:pt idx="10">
                  <c:v>89.5</c:v>
                </c:pt>
                <c:pt idx="11">
                  <c:v>39.2</c:v>
                </c:pt>
                <c:pt idx="12">
                  <c:v>61.5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FF9900"/>
            </a:solidFill>
          </c:spPr>
          <c:invertIfNegative val="1"/>
          <c:cat>
            <c:strRef>
              <c:f>Aquaponic!$L$1:$L$13</c:f>
              <c:strCache>
                <c:ptCount val="13"/>
                <c:pt idx="0">
                  <c:v>Month</c:v>
                </c:pt>
                <c:pt idx="1">
                  <c:v>Dec 17</c:v>
                </c:pt>
                <c:pt idx="2">
                  <c:v>Jan 17</c:v>
                </c:pt>
                <c:pt idx="3">
                  <c:v>Feb 17</c:v>
                </c:pt>
                <c:pt idx="4">
                  <c:v>Mar 17</c:v>
                </c:pt>
                <c:pt idx="5">
                  <c:v>Apr 17</c:v>
                </c:pt>
                <c:pt idx="6">
                  <c:v>May 17</c:v>
                </c:pt>
                <c:pt idx="7">
                  <c:v>June 17</c:v>
                </c:pt>
                <c:pt idx="8">
                  <c:v>July 17</c:v>
                </c:pt>
                <c:pt idx="9">
                  <c:v>Aug 17</c:v>
                </c:pt>
                <c:pt idx="10">
                  <c:v>Sep 17</c:v>
                </c:pt>
                <c:pt idx="11">
                  <c:v>Oct 17</c:v>
                </c:pt>
                <c:pt idx="12">
                  <c:v>Nov 17</c:v>
                </c:pt>
              </c:strCache>
            </c:strRef>
          </c:cat>
          <c:val>
            <c:numRef>
              <c:f>Aquaponic!$P$1:$P$13</c:f>
              <c:numCache>
                <c:formatCode>General</c:formatCode>
                <c:ptCount val="13"/>
                <c:pt idx="0">
                  <c:v>0.0</c:v>
                </c:pt>
                <c:pt idx="1">
                  <c:v>30.0</c:v>
                </c:pt>
                <c:pt idx="2">
                  <c:v>32.0</c:v>
                </c:pt>
                <c:pt idx="3">
                  <c:v>32.0</c:v>
                </c:pt>
                <c:pt idx="4">
                  <c:v>38.0</c:v>
                </c:pt>
                <c:pt idx="5">
                  <c:v>64.0</c:v>
                </c:pt>
                <c:pt idx="6">
                  <c:v>125.0</c:v>
                </c:pt>
                <c:pt idx="7">
                  <c:v>72.0</c:v>
                </c:pt>
                <c:pt idx="8">
                  <c:v>66.0</c:v>
                </c:pt>
                <c:pt idx="9">
                  <c:v>67.0</c:v>
                </c:pt>
                <c:pt idx="10">
                  <c:v>49.0</c:v>
                </c:pt>
                <c:pt idx="11">
                  <c:v>49.0</c:v>
                </c:pt>
                <c:pt idx="12">
                  <c:v>29.0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188032"/>
        <c:axId val="-1651185280"/>
      </c:barChart>
      <c:catAx>
        <c:axId val="-165118803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651185280"/>
        <c:crosses val="autoZero"/>
        <c:auto val="1"/>
        <c:lblAlgn val="ctr"/>
        <c:lblOffset val="100"/>
        <c:noMultiLvlLbl val="1"/>
      </c:catAx>
      <c:valAx>
        <c:axId val="-16511852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651188032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Aquaponic Revenue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Aquaponic!$M$1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38761D"/>
            </a:solidFill>
          </c:spPr>
          <c:invertIfNegative val="1"/>
          <c:cat>
            <c:numRef>
              <c:f>Aquaponic!$L$2:$L$13</c:f>
              <c:numCache>
                <c:formatCode>mmm" "yy</c:formatCode>
                <c:ptCount val="12"/>
                <c:pt idx="0">
                  <c:v>43085.0</c:v>
                </c:pt>
                <c:pt idx="1">
                  <c:v>42752.0</c:v>
                </c:pt>
                <c:pt idx="2">
                  <c:v>42783.0</c:v>
                </c:pt>
                <c:pt idx="3">
                  <c:v>42811.0</c:v>
                </c:pt>
                <c:pt idx="4">
                  <c:v>42842.0</c:v>
                </c:pt>
                <c:pt idx="5" formatCode="mmmm\ d">
                  <c:v>42872.0</c:v>
                </c:pt>
                <c:pt idx="6" formatCode="mmmm\ d">
                  <c:v>42903.0</c:v>
                </c:pt>
                <c:pt idx="7" formatCode="mmmm\ d">
                  <c:v>42933.0</c:v>
                </c:pt>
                <c:pt idx="8">
                  <c:v>42964.0</c:v>
                </c:pt>
                <c:pt idx="9">
                  <c:v>42985.0</c:v>
                </c:pt>
                <c:pt idx="10" formatCode="mmm\ d">
                  <c:v>43025.0</c:v>
                </c:pt>
                <c:pt idx="11" formatCode="mmm\ d">
                  <c:v>43056.0</c:v>
                </c:pt>
              </c:numCache>
            </c:numRef>
          </c:cat>
          <c:val>
            <c:numRef>
              <c:f>Aquaponic!$M$2:$M$13</c:f>
              <c:numCache>
                <c:formatCode>"$"#,##0.00</c:formatCode>
                <c:ptCount val="12"/>
                <c:pt idx="0">
                  <c:v>2246.9</c:v>
                </c:pt>
                <c:pt idx="1">
                  <c:v>2391.25</c:v>
                </c:pt>
                <c:pt idx="2">
                  <c:v>2701.45</c:v>
                </c:pt>
                <c:pt idx="3">
                  <c:v>4147.99</c:v>
                </c:pt>
                <c:pt idx="4">
                  <c:v>3745.65</c:v>
                </c:pt>
                <c:pt idx="5">
                  <c:v>5260.41</c:v>
                </c:pt>
                <c:pt idx="6" formatCode="&quot;$&quot;#,##0">
                  <c:v>3484.0</c:v>
                </c:pt>
                <c:pt idx="7">
                  <c:v>2714.25</c:v>
                </c:pt>
                <c:pt idx="8">
                  <c:v>3679.0</c:v>
                </c:pt>
                <c:pt idx="9">
                  <c:v>3875.0</c:v>
                </c:pt>
                <c:pt idx="10" formatCode="#,##0.00">
                  <c:v>3365.5</c:v>
                </c:pt>
                <c:pt idx="11" formatCode="#,##0.00">
                  <c:v>3064.75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163616"/>
        <c:axId val="-1651159584"/>
      </c:barChart>
      <c:dateAx>
        <c:axId val="-16511636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m&quot; &quot;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651159584"/>
        <c:crosses val="autoZero"/>
        <c:auto val="1"/>
        <c:lblOffset val="100"/>
        <c:baseTimeUnit val="days"/>
      </c:dateAx>
      <c:valAx>
        <c:axId val="-1651159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Revenue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163616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Mushroom Production vs. Revenue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Mushrooms!$F$1</c:f>
              <c:strCache>
                <c:ptCount val="1"/>
                <c:pt idx="0">
                  <c:v>Total Mushrooms (lbs)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Mushrooms!$E$2:$E$12</c:f>
              <c:numCache>
                <c:formatCode>mmmm\ d</c:formatCode>
                <c:ptCount val="11"/>
                <c:pt idx="0">
                  <c:v>43056.0</c:v>
                </c:pt>
                <c:pt idx="1">
                  <c:v>43025.0</c:v>
                </c:pt>
                <c:pt idx="2">
                  <c:v>42995.0</c:v>
                </c:pt>
                <c:pt idx="3">
                  <c:v>42964.0</c:v>
                </c:pt>
                <c:pt idx="4">
                  <c:v>42933.0</c:v>
                </c:pt>
                <c:pt idx="5">
                  <c:v>42903.0</c:v>
                </c:pt>
                <c:pt idx="6">
                  <c:v>42872.0</c:v>
                </c:pt>
                <c:pt idx="7">
                  <c:v>42842.0</c:v>
                </c:pt>
                <c:pt idx="8">
                  <c:v>42811.0</c:v>
                </c:pt>
                <c:pt idx="9">
                  <c:v>42783.0</c:v>
                </c:pt>
                <c:pt idx="10">
                  <c:v>42752.0</c:v>
                </c:pt>
              </c:numCache>
            </c:numRef>
          </c:cat>
          <c:val>
            <c:numRef>
              <c:f>Mushrooms!$F$2:$F$12</c:f>
              <c:numCache>
                <c:formatCode>General</c:formatCode>
                <c:ptCount val="11"/>
                <c:pt idx="0">
                  <c:v>284.71</c:v>
                </c:pt>
                <c:pt idx="1">
                  <c:v>211.89</c:v>
                </c:pt>
                <c:pt idx="2">
                  <c:v>251.56</c:v>
                </c:pt>
                <c:pt idx="3">
                  <c:v>109.158</c:v>
                </c:pt>
                <c:pt idx="4">
                  <c:v>132.0</c:v>
                </c:pt>
                <c:pt idx="5">
                  <c:v>73.41</c:v>
                </c:pt>
                <c:pt idx="6">
                  <c:v>68.91</c:v>
                </c:pt>
                <c:pt idx="7">
                  <c:v>40.108</c:v>
                </c:pt>
                <c:pt idx="8">
                  <c:v>39.92</c:v>
                </c:pt>
                <c:pt idx="9">
                  <c:v>24.75</c:v>
                </c:pt>
                <c:pt idx="10">
                  <c:v>10.65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Mushrooms!$G$1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Mushrooms!$E$2:$E$12</c:f>
              <c:numCache>
                <c:formatCode>mmmm\ d</c:formatCode>
                <c:ptCount val="11"/>
                <c:pt idx="0">
                  <c:v>43056.0</c:v>
                </c:pt>
                <c:pt idx="1">
                  <c:v>43025.0</c:v>
                </c:pt>
                <c:pt idx="2">
                  <c:v>42995.0</c:v>
                </c:pt>
                <c:pt idx="3">
                  <c:v>42964.0</c:v>
                </c:pt>
                <c:pt idx="4">
                  <c:v>42933.0</c:v>
                </c:pt>
                <c:pt idx="5">
                  <c:v>42903.0</c:v>
                </c:pt>
                <c:pt idx="6">
                  <c:v>42872.0</c:v>
                </c:pt>
                <c:pt idx="7">
                  <c:v>42842.0</c:v>
                </c:pt>
                <c:pt idx="8">
                  <c:v>42811.0</c:v>
                </c:pt>
                <c:pt idx="9">
                  <c:v>42783.0</c:v>
                </c:pt>
                <c:pt idx="10">
                  <c:v>42752.0</c:v>
                </c:pt>
              </c:numCache>
            </c:numRef>
          </c:cat>
          <c:val>
            <c:numRef>
              <c:f>Mushrooms!$G$2:$G$12</c:f>
              <c:numCache>
                <c:formatCode>"$"#,##0.00</c:formatCode>
                <c:ptCount val="11"/>
                <c:pt idx="0">
                  <c:v>1090.6</c:v>
                </c:pt>
                <c:pt idx="1">
                  <c:v>1199.0</c:v>
                </c:pt>
                <c:pt idx="2">
                  <c:v>732.65</c:v>
                </c:pt>
                <c:pt idx="3">
                  <c:v>750.0</c:v>
                </c:pt>
                <c:pt idx="4">
                  <c:v>742.3</c:v>
                </c:pt>
                <c:pt idx="5">
                  <c:v>795.36</c:v>
                </c:pt>
                <c:pt idx="6">
                  <c:v>36.8</c:v>
                </c:pt>
                <c:pt idx="7">
                  <c:v>341.77</c:v>
                </c:pt>
                <c:pt idx="8">
                  <c:v>286.96</c:v>
                </c:pt>
                <c:pt idx="9">
                  <c:v>151.44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1128768"/>
        <c:axId val="-1651124736"/>
      </c:lineChart>
      <c:dateAx>
        <c:axId val="-1651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mm\ 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651124736"/>
        <c:crosses val="autoZero"/>
        <c:auto val="1"/>
        <c:lblOffset val="100"/>
        <c:baseTimeUnit val="months"/>
      </c:dateAx>
      <c:valAx>
        <c:axId val="-165112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Mushrooms Harvested (lbs)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128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Volunteer Hours by Dept.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Volunteers!$C$82</c:f>
              <c:strCache>
                <c:ptCount val="1"/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Volunteers!$B$83:$B$89</c:f>
              <c:numCache>
                <c:formatCode>General</c:formatCode>
                <c:ptCount val="7"/>
              </c:numCache>
            </c:numRef>
          </c:cat>
          <c:val>
            <c:numRef>
              <c:f>Volunteers!$C$83:$C$89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Volunteers!$D$82</c:f>
              <c:strCache>
                <c:ptCount val="1"/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Volunteers!$B$83:$B$89</c:f>
              <c:numCache>
                <c:formatCode>General</c:formatCode>
                <c:ptCount val="7"/>
              </c:numCache>
            </c:numRef>
          </c:cat>
          <c:val>
            <c:numRef>
              <c:f>Volunteers!$D$83:$D$89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Volunteers!$E$82</c:f>
              <c:strCache>
                <c:ptCount val="1"/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Volunteers!$B$83:$B$89</c:f>
              <c:numCache>
                <c:formatCode>General</c:formatCode>
                <c:ptCount val="7"/>
              </c:numCache>
            </c:numRef>
          </c:cat>
          <c:val>
            <c:numRef>
              <c:f>Volunteers!$E$83:$E$89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40016160"/>
        <c:axId val="-1740012128"/>
      </c:barChart>
      <c:catAx>
        <c:axId val="-17400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Program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740012128"/>
        <c:crosses val="autoZero"/>
        <c:auto val="1"/>
        <c:lblAlgn val="ctr"/>
        <c:lblOffset val="100"/>
        <c:noMultiLvlLbl val="1"/>
      </c:catAx>
      <c:valAx>
        <c:axId val="-1740012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7400161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Total volunteers and Volunteer Hours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Volunteers!$K$1</c:f>
              <c:strCache>
                <c:ptCount val="1"/>
                <c:pt idx="0">
                  <c:v>Total volunteers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Volunteers!$J$2:$J$10</c:f>
              <c:numCache>
                <c:formatCode>mmmm\ yyyy</c:formatCode>
                <c:ptCount val="9"/>
                <c:pt idx="0">
                  <c:v>43040.0</c:v>
                </c:pt>
                <c:pt idx="1">
                  <c:v>43009.0</c:v>
                </c:pt>
                <c:pt idx="2">
                  <c:v>42979.0</c:v>
                </c:pt>
                <c:pt idx="3">
                  <c:v>42948.0</c:v>
                </c:pt>
                <c:pt idx="4">
                  <c:v>42917.0</c:v>
                </c:pt>
                <c:pt idx="5">
                  <c:v>42887.0</c:v>
                </c:pt>
                <c:pt idx="6">
                  <c:v>42856.0</c:v>
                </c:pt>
              </c:numCache>
            </c:numRef>
          </c:cat>
          <c:val>
            <c:numRef>
              <c:f>Volunteers!$K$2:$K$10</c:f>
              <c:numCache>
                <c:formatCode>General</c:formatCode>
                <c:ptCount val="9"/>
                <c:pt idx="0">
                  <c:v>103.0</c:v>
                </c:pt>
                <c:pt idx="1">
                  <c:v>121.0</c:v>
                </c:pt>
                <c:pt idx="2">
                  <c:v>147.0</c:v>
                </c:pt>
                <c:pt idx="3">
                  <c:v>106.0</c:v>
                </c:pt>
                <c:pt idx="4">
                  <c:v>110.0</c:v>
                </c:pt>
                <c:pt idx="5">
                  <c:v>94.0</c:v>
                </c:pt>
                <c:pt idx="6">
                  <c:v>86.0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Volunteers!$L$1</c:f>
              <c:strCache>
                <c:ptCount val="1"/>
                <c:pt idx="0">
                  <c:v>Volunteer Hours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Volunteers!$J$2:$J$10</c:f>
              <c:numCache>
                <c:formatCode>mmmm\ yyyy</c:formatCode>
                <c:ptCount val="9"/>
                <c:pt idx="0">
                  <c:v>43040.0</c:v>
                </c:pt>
                <c:pt idx="1">
                  <c:v>43009.0</c:v>
                </c:pt>
                <c:pt idx="2">
                  <c:v>42979.0</c:v>
                </c:pt>
                <c:pt idx="3">
                  <c:v>42948.0</c:v>
                </c:pt>
                <c:pt idx="4">
                  <c:v>42917.0</c:v>
                </c:pt>
                <c:pt idx="5">
                  <c:v>42887.0</c:v>
                </c:pt>
                <c:pt idx="6">
                  <c:v>42856.0</c:v>
                </c:pt>
              </c:numCache>
            </c:numRef>
          </c:cat>
          <c:val>
            <c:numRef>
              <c:f>Volunteers!$L$2:$L$10</c:f>
              <c:numCache>
                <c:formatCode>General</c:formatCode>
                <c:ptCount val="9"/>
                <c:pt idx="0">
                  <c:v>496.0</c:v>
                </c:pt>
                <c:pt idx="1">
                  <c:v>379.5</c:v>
                </c:pt>
                <c:pt idx="2">
                  <c:v>532.25</c:v>
                </c:pt>
                <c:pt idx="3">
                  <c:v>301.0</c:v>
                </c:pt>
                <c:pt idx="4">
                  <c:v>332.5</c:v>
                </c:pt>
                <c:pt idx="5">
                  <c:v>305.0</c:v>
                </c:pt>
                <c:pt idx="6">
                  <c:v>287.5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7553216"/>
        <c:axId val="-1737549184"/>
      </c:lineChart>
      <c:dateAx>
        <c:axId val="-17375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737549184"/>
        <c:crosses val="autoZero"/>
        <c:auto val="1"/>
        <c:lblOffset val="100"/>
        <c:baseTimeUnit val="months"/>
      </c:dateAx>
      <c:valAx>
        <c:axId val="-173754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7375532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Volunteer Hours by Dept.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Intern!$C$70</c:f>
              <c:strCache>
                <c:ptCount val="1"/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Intern!$C$71:$C$77</c:f>
              <c:numCache>
                <c:formatCode>General</c:formatCode>
                <c:ptCount val="7"/>
              </c:numCache>
            </c:numRef>
          </c:cat>
          <c:val>
            <c:numRef>
              <c:f>Intern!$C$71:$C$77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095808"/>
        <c:axId val="-1737543360"/>
      </c:barChart>
      <c:catAx>
        <c:axId val="-165109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Program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737543360"/>
        <c:crosses val="autoZero"/>
        <c:auto val="1"/>
        <c:lblAlgn val="ctr"/>
        <c:lblOffset val="100"/>
        <c:noMultiLvlLbl val="1"/>
      </c:catAx>
      <c:valAx>
        <c:axId val="-1737543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6510958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Total Intern Hours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Intern!$B$1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Intern!$A$2:$A$6</c:f>
              <c:numCache>
                <c:formatCode>mmmm\ yyyy</c:formatCode>
                <c:ptCount val="5"/>
                <c:pt idx="0">
                  <c:v>42917.0</c:v>
                </c:pt>
                <c:pt idx="1">
                  <c:v>42948.0</c:v>
                </c:pt>
                <c:pt idx="2">
                  <c:v>42979.0</c:v>
                </c:pt>
                <c:pt idx="3">
                  <c:v>43009.0</c:v>
                </c:pt>
                <c:pt idx="4">
                  <c:v>43040.0</c:v>
                </c:pt>
              </c:numCache>
            </c:numRef>
          </c:cat>
          <c:val>
            <c:numRef>
              <c:f>Intern!$B$2:$B$6</c:f>
              <c:numCache>
                <c:formatCode>#,##0.00</c:formatCode>
                <c:ptCount val="5"/>
                <c:pt idx="0">
                  <c:v>1027.5</c:v>
                </c:pt>
                <c:pt idx="1">
                  <c:v>946.65</c:v>
                </c:pt>
                <c:pt idx="2">
                  <c:v>1061.0</c:v>
                </c:pt>
                <c:pt idx="3" formatCode="General">
                  <c:v>1173.0</c:v>
                </c:pt>
                <c:pt idx="4" formatCode="General">
                  <c:v>1100.75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9996304"/>
        <c:axId val="-1651082976"/>
      </c:barChart>
      <c:dateAx>
        <c:axId val="-173999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mm\ yy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651082976"/>
        <c:crosses val="autoZero"/>
        <c:auto val="1"/>
        <c:lblOffset val="100"/>
        <c:baseTimeUnit val="months"/>
      </c:dateAx>
      <c:valAx>
        <c:axId val="-1651082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Hours worked by Interns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7399963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Total Food Boxes Sold vs.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'Food Boxes'!$O$23</c:f>
              <c:strCache>
                <c:ptCount val="1"/>
                <c:pt idx="0">
                  <c:v>Total Boxes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'Food Boxes'!$N$24:$N$38</c:f>
              <c:numCache>
                <c:formatCode>m/yyyy</c:formatCode>
                <c:ptCount val="15"/>
                <c:pt idx="0" formatCode="mm/yyyy">
                  <c:v>42614.0</c:v>
                </c:pt>
                <c:pt idx="1">
                  <c:v>42644.0</c:v>
                </c:pt>
                <c:pt idx="2">
                  <c:v>42676.0</c:v>
                </c:pt>
                <c:pt idx="3">
                  <c:v>42706.0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42838.0</c:v>
                </c:pt>
                <c:pt idx="8">
                  <c:v>42871.0</c:v>
                </c:pt>
                <c:pt idx="9">
                  <c:v>42900.0</c:v>
                </c:pt>
                <c:pt idx="10">
                  <c:v>42927.0</c:v>
                </c:pt>
                <c:pt idx="11">
                  <c:v>42948.0</c:v>
                </c:pt>
                <c:pt idx="12">
                  <c:v>42985.0</c:v>
                </c:pt>
                <c:pt idx="13">
                  <c:v>43020.0</c:v>
                </c:pt>
                <c:pt idx="14" formatCode="m/d/yy">
                  <c:v>43040.0</c:v>
                </c:pt>
              </c:numCache>
            </c:numRef>
          </c:cat>
          <c:val>
            <c:numRef>
              <c:f>'Food Boxes'!$O$24:$O$38</c:f>
              <c:numCache>
                <c:formatCode>General</c:formatCode>
                <c:ptCount val="15"/>
                <c:pt idx="0">
                  <c:v>244.0</c:v>
                </c:pt>
                <c:pt idx="1">
                  <c:v>311.0</c:v>
                </c:pt>
                <c:pt idx="2">
                  <c:v>301.0</c:v>
                </c:pt>
                <c:pt idx="3">
                  <c:v>218.0</c:v>
                </c:pt>
                <c:pt idx="4">
                  <c:v>221.0</c:v>
                </c:pt>
                <c:pt idx="5">
                  <c:v>273.0</c:v>
                </c:pt>
                <c:pt idx="6">
                  <c:v>285.0</c:v>
                </c:pt>
                <c:pt idx="7">
                  <c:v>267.0</c:v>
                </c:pt>
                <c:pt idx="8">
                  <c:v>403.0</c:v>
                </c:pt>
                <c:pt idx="9">
                  <c:v>311.0</c:v>
                </c:pt>
                <c:pt idx="10">
                  <c:v>257.0</c:v>
                </c:pt>
                <c:pt idx="11">
                  <c:v>256.0</c:v>
                </c:pt>
                <c:pt idx="12">
                  <c:v>276.0</c:v>
                </c:pt>
                <c:pt idx="13">
                  <c:v>339.0</c:v>
                </c:pt>
                <c:pt idx="14" formatCode="@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437984"/>
        <c:axId val="-1651434864"/>
      </c:barChart>
      <c:lineChart>
        <c:grouping val="standard"/>
        <c:varyColors val="0"/>
        <c:ser>
          <c:idx val="1"/>
          <c:order val="1"/>
          <c:tx>
            <c:strRef>
              <c:f>'Food Boxes'!$P$23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'Food Boxes'!$N$24:$N$38</c:f>
              <c:numCache>
                <c:formatCode>m/yyyy</c:formatCode>
                <c:ptCount val="15"/>
                <c:pt idx="0" formatCode="mm/yyyy">
                  <c:v>42614.0</c:v>
                </c:pt>
                <c:pt idx="1">
                  <c:v>42644.0</c:v>
                </c:pt>
                <c:pt idx="2">
                  <c:v>42676.0</c:v>
                </c:pt>
                <c:pt idx="3">
                  <c:v>42706.0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42838.0</c:v>
                </c:pt>
                <c:pt idx="8">
                  <c:v>42871.0</c:v>
                </c:pt>
                <c:pt idx="9">
                  <c:v>42900.0</c:v>
                </c:pt>
                <c:pt idx="10">
                  <c:v>42927.0</c:v>
                </c:pt>
                <c:pt idx="11">
                  <c:v>42948.0</c:v>
                </c:pt>
                <c:pt idx="12">
                  <c:v>42985.0</c:v>
                </c:pt>
                <c:pt idx="13">
                  <c:v>43020.0</c:v>
                </c:pt>
                <c:pt idx="14" formatCode="m/d/yy">
                  <c:v>43040.0</c:v>
                </c:pt>
              </c:numCache>
            </c:numRef>
          </c:cat>
          <c:val>
            <c:numRef>
              <c:f>'Food Boxes'!$P$24:$P$38</c:f>
              <c:numCache>
                <c:formatCode>"$"#,##0.00</c:formatCode>
                <c:ptCount val="15"/>
                <c:pt idx="0">
                  <c:v>4675.8</c:v>
                </c:pt>
                <c:pt idx="1">
                  <c:v>6676.03</c:v>
                </c:pt>
                <c:pt idx="2">
                  <c:v>4819.5</c:v>
                </c:pt>
                <c:pt idx="3">
                  <c:v>5937.65</c:v>
                </c:pt>
                <c:pt idx="4">
                  <c:v>5228.64</c:v>
                </c:pt>
                <c:pt idx="5">
                  <c:v>6173.54</c:v>
                </c:pt>
                <c:pt idx="6">
                  <c:v>5635.75</c:v>
                </c:pt>
                <c:pt idx="7">
                  <c:v>5907.5</c:v>
                </c:pt>
                <c:pt idx="8">
                  <c:v>7584.0</c:v>
                </c:pt>
                <c:pt idx="9">
                  <c:v>6830.1</c:v>
                </c:pt>
                <c:pt idx="10">
                  <c:v>6267.4</c:v>
                </c:pt>
                <c:pt idx="11">
                  <c:v>5522.51</c:v>
                </c:pt>
                <c:pt idx="12">
                  <c:v>5682.19</c:v>
                </c:pt>
                <c:pt idx="13">
                  <c:v>6238.25</c:v>
                </c:pt>
                <c:pt idx="14">
                  <c:v>4881.63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437984"/>
        <c:axId val="-1651434864"/>
      </c:lineChart>
      <c:dateAx>
        <c:axId val="-165143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/yyyy" sourceLinked="1"/>
        <c:majorTickMark val="cross"/>
        <c:minorTickMark val="cross"/>
        <c:tickLblPos val="nextTo"/>
        <c:txPr>
          <a:bodyPr rot="-3600000"/>
          <a:lstStyle/>
          <a:p>
            <a:pPr lvl="0">
              <a:defRPr b="0"/>
            </a:pPr>
            <a:endParaRPr lang="en-US"/>
          </a:p>
        </c:txPr>
        <c:crossAx val="-1651434864"/>
        <c:crosses val="autoZero"/>
        <c:auto val="1"/>
        <c:lblOffset val="100"/>
        <c:baseTimeUnit val="days"/>
      </c:dateAx>
      <c:valAx>
        <c:axId val="-165143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4379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Food Boxes by Zone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'Food Boxes'!$J$15</c:f>
              <c:strCache>
                <c:ptCount val="1"/>
                <c:pt idx="0">
                  <c:v>Zone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'Food Boxes'!$I$16:$I$30</c:f>
              <c:numCache>
                <c:formatCode>mmmyy</c:formatCode>
                <c:ptCount val="15"/>
                <c:pt idx="0">
                  <c:v>42614.0</c:v>
                </c:pt>
                <c:pt idx="1">
                  <c:v>42644.0</c:v>
                </c:pt>
                <c:pt idx="2" formatCode="mmmd">
                  <c:v>42690.0</c:v>
                </c:pt>
                <c:pt idx="3" formatCode="mmmd">
                  <c:v>43085.0</c:v>
                </c:pt>
                <c:pt idx="4" formatCode="mmmd">
                  <c:v>42752.0</c:v>
                </c:pt>
                <c:pt idx="5" formatCode="mmmd">
                  <c:v>42783.0</c:v>
                </c:pt>
                <c:pt idx="6" formatCode="mmmd">
                  <c:v>42811.0</c:v>
                </c:pt>
                <c:pt idx="7" formatCode="mmmd">
                  <c:v>42842.0</c:v>
                </c:pt>
                <c:pt idx="8" formatCode="mmmmd">
                  <c:v>42872.0</c:v>
                </c:pt>
                <c:pt idx="9" formatCode="mmmmd">
                  <c:v>42903.0</c:v>
                </c:pt>
                <c:pt idx="10" formatCode="mmmmd">
                  <c:v>42933.0</c:v>
                </c:pt>
                <c:pt idx="11">
                  <c:v>42964.0</c:v>
                </c:pt>
                <c:pt idx="12">
                  <c:v>42995.0</c:v>
                </c:pt>
                <c:pt idx="13" formatCode="mmmd">
                  <c:v>43025.0</c:v>
                </c:pt>
                <c:pt idx="14">
                  <c:v>43056.0</c:v>
                </c:pt>
              </c:numCache>
            </c:numRef>
          </c:cat>
          <c:val>
            <c:numRef>
              <c:f>'Food Boxes'!$J$16:$J$30</c:f>
              <c:numCache>
                <c:formatCode>General</c:formatCode>
                <c:ptCount val="15"/>
                <c:pt idx="0">
                  <c:v>47.0</c:v>
                </c:pt>
                <c:pt idx="1">
                  <c:v>44.0</c:v>
                </c:pt>
                <c:pt idx="2">
                  <c:v>49.0</c:v>
                </c:pt>
                <c:pt idx="3">
                  <c:v>31.0</c:v>
                </c:pt>
                <c:pt idx="4">
                  <c:v>35.0</c:v>
                </c:pt>
                <c:pt idx="5">
                  <c:v>44.0</c:v>
                </c:pt>
                <c:pt idx="6">
                  <c:v>44.0</c:v>
                </c:pt>
                <c:pt idx="7">
                  <c:v>42.0</c:v>
                </c:pt>
                <c:pt idx="8">
                  <c:v>55.0</c:v>
                </c:pt>
                <c:pt idx="9">
                  <c:v>52.0</c:v>
                </c:pt>
                <c:pt idx="10">
                  <c:v>36.0</c:v>
                </c:pt>
                <c:pt idx="11">
                  <c:v>25.0</c:v>
                </c:pt>
                <c:pt idx="12">
                  <c:v>27.0</c:v>
                </c:pt>
                <c:pt idx="13">
                  <c:v>34.0</c:v>
                </c:pt>
                <c:pt idx="14">
                  <c:v>38.0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'Food Boxes'!$K$15</c:f>
              <c:strCache>
                <c:ptCount val="1"/>
                <c:pt idx="0">
                  <c:v>Zone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'Food Boxes'!$I$16:$I$30</c:f>
              <c:numCache>
                <c:formatCode>mmmyy</c:formatCode>
                <c:ptCount val="15"/>
                <c:pt idx="0">
                  <c:v>42614.0</c:v>
                </c:pt>
                <c:pt idx="1">
                  <c:v>42644.0</c:v>
                </c:pt>
                <c:pt idx="2" formatCode="mmmd">
                  <c:v>42690.0</c:v>
                </c:pt>
                <c:pt idx="3" formatCode="mmmd">
                  <c:v>43085.0</c:v>
                </c:pt>
                <c:pt idx="4" formatCode="mmmd">
                  <c:v>42752.0</c:v>
                </c:pt>
                <c:pt idx="5" formatCode="mmmd">
                  <c:v>42783.0</c:v>
                </c:pt>
                <c:pt idx="6" formatCode="mmmd">
                  <c:v>42811.0</c:v>
                </c:pt>
                <c:pt idx="7" formatCode="mmmd">
                  <c:v>42842.0</c:v>
                </c:pt>
                <c:pt idx="8" formatCode="mmmmd">
                  <c:v>42872.0</c:v>
                </c:pt>
                <c:pt idx="9" formatCode="mmmmd">
                  <c:v>42903.0</c:v>
                </c:pt>
                <c:pt idx="10" formatCode="mmmmd">
                  <c:v>42933.0</c:v>
                </c:pt>
                <c:pt idx="11">
                  <c:v>42964.0</c:v>
                </c:pt>
                <c:pt idx="12">
                  <c:v>42995.0</c:v>
                </c:pt>
                <c:pt idx="13" formatCode="mmmd">
                  <c:v>43025.0</c:v>
                </c:pt>
                <c:pt idx="14">
                  <c:v>43056.0</c:v>
                </c:pt>
              </c:numCache>
            </c:numRef>
          </c:cat>
          <c:val>
            <c:numRef>
              <c:f>'Food Boxes'!$K$16:$K$30</c:f>
              <c:numCache>
                <c:formatCode>General</c:formatCode>
                <c:ptCount val="15"/>
                <c:pt idx="0">
                  <c:v>64.0</c:v>
                </c:pt>
                <c:pt idx="1">
                  <c:v>87.0</c:v>
                </c:pt>
                <c:pt idx="2">
                  <c:v>49.0</c:v>
                </c:pt>
                <c:pt idx="3">
                  <c:v>37.0</c:v>
                </c:pt>
                <c:pt idx="4">
                  <c:v>39.0</c:v>
                </c:pt>
                <c:pt idx="5">
                  <c:v>28.0</c:v>
                </c:pt>
                <c:pt idx="6">
                  <c:v>37.0</c:v>
                </c:pt>
                <c:pt idx="7">
                  <c:v>30.0</c:v>
                </c:pt>
                <c:pt idx="8">
                  <c:v>36.0</c:v>
                </c:pt>
                <c:pt idx="9">
                  <c:v>40.0</c:v>
                </c:pt>
                <c:pt idx="10">
                  <c:v>26.0</c:v>
                </c:pt>
                <c:pt idx="11">
                  <c:v>37.0</c:v>
                </c:pt>
                <c:pt idx="12">
                  <c:v>46.0</c:v>
                </c:pt>
                <c:pt idx="13">
                  <c:v>44.0</c:v>
                </c:pt>
                <c:pt idx="14">
                  <c:v>24.0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'Food Boxes'!$L$15</c:f>
              <c:strCache>
                <c:ptCount val="1"/>
                <c:pt idx="0">
                  <c:v>Zone 3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'Food Boxes'!$I$16:$I$30</c:f>
              <c:numCache>
                <c:formatCode>mmmyy</c:formatCode>
                <c:ptCount val="15"/>
                <c:pt idx="0">
                  <c:v>42614.0</c:v>
                </c:pt>
                <c:pt idx="1">
                  <c:v>42644.0</c:v>
                </c:pt>
                <c:pt idx="2" formatCode="mmmd">
                  <c:v>42690.0</c:v>
                </c:pt>
                <c:pt idx="3" formatCode="mmmd">
                  <c:v>43085.0</c:v>
                </c:pt>
                <c:pt idx="4" formatCode="mmmd">
                  <c:v>42752.0</c:v>
                </c:pt>
                <c:pt idx="5" formatCode="mmmd">
                  <c:v>42783.0</c:v>
                </c:pt>
                <c:pt idx="6" formatCode="mmmd">
                  <c:v>42811.0</c:v>
                </c:pt>
                <c:pt idx="7" formatCode="mmmd">
                  <c:v>42842.0</c:v>
                </c:pt>
                <c:pt idx="8" formatCode="mmmmd">
                  <c:v>42872.0</c:v>
                </c:pt>
                <c:pt idx="9" formatCode="mmmmd">
                  <c:v>42903.0</c:v>
                </c:pt>
                <c:pt idx="10" formatCode="mmmmd">
                  <c:v>42933.0</c:v>
                </c:pt>
                <c:pt idx="11">
                  <c:v>42964.0</c:v>
                </c:pt>
                <c:pt idx="12">
                  <c:v>42995.0</c:v>
                </c:pt>
                <c:pt idx="13" formatCode="mmmd">
                  <c:v>43025.0</c:v>
                </c:pt>
                <c:pt idx="14">
                  <c:v>43056.0</c:v>
                </c:pt>
              </c:numCache>
            </c:numRef>
          </c:cat>
          <c:val>
            <c:numRef>
              <c:f>'Food Boxes'!$L$16:$L$30</c:f>
              <c:numCache>
                <c:formatCode>General</c:formatCode>
                <c:ptCount val="15"/>
                <c:pt idx="0">
                  <c:v>131.0</c:v>
                </c:pt>
                <c:pt idx="1">
                  <c:v>183.0</c:v>
                </c:pt>
                <c:pt idx="2">
                  <c:v>203.0</c:v>
                </c:pt>
                <c:pt idx="3">
                  <c:v>150.0</c:v>
                </c:pt>
                <c:pt idx="4">
                  <c:v>147.0</c:v>
                </c:pt>
                <c:pt idx="5">
                  <c:v>201.0</c:v>
                </c:pt>
                <c:pt idx="6">
                  <c:v>204.0</c:v>
                </c:pt>
                <c:pt idx="7">
                  <c:v>195.0</c:v>
                </c:pt>
                <c:pt idx="8">
                  <c:v>231.0</c:v>
                </c:pt>
                <c:pt idx="9">
                  <c:v>219.0</c:v>
                </c:pt>
                <c:pt idx="10">
                  <c:v>195.0</c:v>
                </c:pt>
                <c:pt idx="11">
                  <c:v>194.0</c:v>
                </c:pt>
                <c:pt idx="12">
                  <c:v>204.0</c:v>
                </c:pt>
                <c:pt idx="13">
                  <c:v>260.0</c:v>
                </c:pt>
                <c:pt idx="14">
                  <c:v>218.0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399008"/>
        <c:axId val="-1651394976"/>
      </c:barChart>
      <c:dateAx>
        <c:axId val="-16513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mm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394976"/>
        <c:crosses val="autoZero"/>
        <c:auto val="1"/>
        <c:lblOffset val="100"/>
        <c:baseTimeUnit val="months"/>
      </c:dateAx>
      <c:valAx>
        <c:axId val="-165139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Food Boxes by Zone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39900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Market Transactions By Zone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Market!$K$250</c:f>
              <c:strCache>
                <c:ptCount val="1"/>
                <c:pt idx="0">
                  <c:v>Zone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Market!$K$251:$K$258</c:f>
              <c:numCache>
                <c:formatCode>General</c:formatCode>
                <c:ptCount val="8"/>
                <c:pt idx="0">
                  <c:v>294.0</c:v>
                </c:pt>
                <c:pt idx="1">
                  <c:v>252.0</c:v>
                </c:pt>
                <c:pt idx="2">
                  <c:v>207.0</c:v>
                </c:pt>
                <c:pt idx="3">
                  <c:v>3939.0</c:v>
                </c:pt>
                <c:pt idx="4">
                  <c:v>219.0</c:v>
                </c:pt>
                <c:pt idx="5">
                  <c:v>298.0</c:v>
                </c:pt>
                <c:pt idx="6">
                  <c:v>271.0</c:v>
                </c:pt>
                <c:pt idx="7">
                  <c:v>298.0</c:v>
                </c:pt>
              </c:numCache>
            </c:numRef>
          </c:cat>
          <c:val>
            <c:numRef>
              <c:f>Market!$K$251:$K$258</c:f>
              <c:numCache>
                <c:formatCode>General</c:formatCode>
                <c:ptCount val="8"/>
                <c:pt idx="0">
                  <c:v>294.0</c:v>
                </c:pt>
                <c:pt idx="1">
                  <c:v>252.0</c:v>
                </c:pt>
                <c:pt idx="2">
                  <c:v>207.0</c:v>
                </c:pt>
                <c:pt idx="3">
                  <c:v>3939.0</c:v>
                </c:pt>
                <c:pt idx="4">
                  <c:v>219.0</c:v>
                </c:pt>
                <c:pt idx="5">
                  <c:v>298.0</c:v>
                </c:pt>
                <c:pt idx="6">
                  <c:v>271.0</c:v>
                </c:pt>
                <c:pt idx="7">
                  <c:v>298.0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356944"/>
        <c:axId val="-1651352912"/>
      </c:barChart>
      <c:catAx>
        <c:axId val="-16513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352912"/>
        <c:crosses val="autoZero"/>
        <c:auto val="1"/>
        <c:lblAlgn val="ctr"/>
        <c:lblOffset val="100"/>
        <c:noMultiLvlLbl val="1"/>
      </c:catAx>
      <c:valAx>
        <c:axId val="-165135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Amount of people shopping in the market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6513569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Total Market Transactions vs.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Market!$L$25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Market!$K$26:$K$40</c:f>
              <c:numCache>
                <c:formatCode>m/yyyy</c:formatCode>
                <c:ptCount val="15"/>
                <c:pt idx="0">
                  <c:v>42614.0</c:v>
                </c:pt>
                <c:pt idx="1">
                  <c:v>42644.0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42810.0</c:v>
                </c:pt>
                <c:pt idx="7">
                  <c:v>42843.0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Market!$L$26:$L$40</c:f>
              <c:numCache>
                <c:formatCode>General</c:formatCode>
                <c:ptCount val="15"/>
                <c:pt idx="0">
                  <c:v>524.0</c:v>
                </c:pt>
                <c:pt idx="1">
                  <c:v>554.0</c:v>
                </c:pt>
                <c:pt idx="2">
                  <c:v>485.0</c:v>
                </c:pt>
                <c:pt idx="3">
                  <c:v>418.0</c:v>
                </c:pt>
                <c:pt idx="4">
                  <c:v>318.0</c:v>
                </c:pt>
                <c:pt idx="5">
                  <c:v>239.0</c:v>
                </c:pt>
                <c:pt idx="6">
                  <c:v>667.0</c:v>
                </c:pt>
                <c:pt idx="7">
                  <c:v>626.0</c:v>
                </c:pt>
                <c:pt idx="8">
                  <c:v>707.0</c:v>
                </c:pt>
                <c:pt idx="9">
                  <c:v>578.0</c:v>
                </c:pt>
                <c:pt idx="10">
                  <c:v>686.0</c:v>
                </c:pt>
                <c:pt idx="11">
                  <c:v>701.0</c:v>
                </c:pt>
                <c:pt idx="12">
                  <c:v>405.0</c:v>
                </c:pt>
                <c:pt idx="13">
                  <c:v>489.0</c:v>
                </c:pt>
                <c:pt idx="14">
                  <c:v>687.0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322880"/>
        <c:axId val="-1651319120"/>
      </c:barChart>
      <c:lineChart>
        <c:grouping val="standard"/>
        <c:varyColors val="0"/>
        <c:ser>
          <c:idx val="1"/>
          <c:order val="1"/>
          <c:tx>
            <c:strRef>
              <c:f>Market!$M$25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Market!$K$26:$K$40</c:f>
              <c:numCache>
                <c:formatCode>m/yyyy</c:formatCode>
                <c:ptCount val="15"/>
                <c:pt idx="0">
                  <c:v>42614.0</c:v>
                </c:pt>
                <c:pt idx="1">
                  <c:v>42644.0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42810.0</c:v>
                </c:pt>
                <c:pt idx="7">
                  <c:v>42843.0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Market!$M$26:$M$40</c:f>
              <c:numCache>
                <c:formatCode>"$"#,##0.00</c:formatCode>
                <c:ptCount val="15"/>
                <c:pt idx="0">
                  <c:v>5298.52</c:v>
                </c:pt>
                <c:pt idx="1">
                  <c:v>4818.63</c:v>
                </c:pt>
                <c:pt idx="2">
                  <c:v>5681.48</c:v>
                </c:pt>
                <c:pt idx="3">
                  <c:v>3902.51</c:v>
                </c:pt>
                <c:pt idx="4">
                  <c:v>5159.17</c:v>
                </c:pt>
                <c:pt idx="5">
                  <c:v>4601.89</c:v>
                </c:pt>
                <c:pt idx="6">
                  <c:v>5671.4</c:v>
                </c:pt>
                <c:pt idx="7">
                  <c:v>6725.01</c:v>
                </c:pt>
                <c:pt idx="8">
                  <c:v>5947.9</c:v>
                </c:pt>
                <c:pt idx="9">
                  <c:v>6292.35</c:v>
                </c:pt>
                <c:pt idx="10">
                  <c:v>6930.06</c:v>
                </c:pt>
                <c:pt idx="11">
                  <c:v>4915.55</c:v>
                </c:pt>
                <c:pt idx="12">
                  <c:v>5953.19</c:v>
                </c:pt>
                <c:pt idx="13">
                  <c:v>5426.57</c:v>
                </c:pt>
                <c:pt idx="14" formatCode="General">
                  <c:v>5762.73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51322880"/>
        <c:axId val="-1651319120"/>
      </c:lineChart>
      <c:dateAx>
        <c:axId val="-16513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/yy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319120"/>
        <c:crosses val="autoZero"/>
        <c:auto val="1"/>
        <c:lblOffset val="100"/>
        <c:baseTimeUnit val="days"/>
      </c:dateAx>
      <c:valAx>
        <c:axId val="-165131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3228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Total Market Transactions by Zones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Market!$P$8</c:f>
              <c:strCache>
                <c:ptCount val="1"/>
                <c:pt idx="0">
                  <c:v>Zone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Market!$O$9:$O$23</c:f>
              <c:numCache>
                <c:formatCode>m/yyyy</c:formatCode>
                <c:ptCount val="15"/>
                <c:pt idx="0">
                  <c:v>42614.0</c:v>
                </c:pt>
                <c:pt idx="1">
                  <c:v>42644.0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Market!$P$9:$P$23</c:f>
              <c:numCache>
                <c:formatCode>General</c:formatCode>
                <c:ptCount val="15"/>
                <c:pt idx="0">
                  <c:v>298.0</c:v>
                </c:pt>
                <c:pt idx="1">
                  <c:v>277.0</c:v>
                </c:pt>
                <c:pt idx="2">
                  <c:v>278.0</c:v>
                </c:pt>
                <c:pt idx="3">
                  <c:v>230.0</c:v>
                </c:pt>
                <c:pt idx="4">
                  <c:v>139.0</c:v>
                </c:pt>
                <c:pt idx="5">
                  <c:v>97.0</c:v>
                </c:pt>
                <c:pt idx="6">
                  <c:v>217.0</c:v>
                </c:pt>
                <c:pt idx="7">
                  <c:v>246.0</c:v>
                </c:pt>
                <c:pt idx="8">
                  <c:v>292.0</c:v>
                </c:pt>
                <c:pt idx="9">
                  <c:v>266.0</c:v>
                </c:pt>
                <c:pt idx="10">
                  <c:v>314.0</c:v>
                </c:pt>
                <c:pt idx="11">
                  <c:v>303.0</c:v>
                </c:pt>
                <c:pt idx="12">
                  <c:v>241.0</c:v>
                </c:pt>
                <c:pt idx="13">
                  <c:v>230.0</c:v>
                </c:pt>
                <c:pt idx="14">
                  <c:v>366.0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Market!$Q$8</c:f>
              <c:strCache>
                <c:ptCount val="1"/>
                <c:pt idx="0">
                  <c:v>Zone 2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Market!$O$9:$O$23</c:f>
              <c:numCache>
                <c:formatCode>m/yyyy</c:formatCode>
                <c:ptCount val="15"/>
                <c:pt idx="0">
                  <c:v>42614.0</c:v>
                </c:pt>
                <c:pt idx="1">
                  <c:v>42644.0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Market!$Q$9:$Q$23</c:f>
              <c:numCache>
                <c:formatCode>General</c:formatCode>
                <c:ptCount val="15"/>
                <c:pt idx="0">
                  <c:v>130.0</c:v>
                </c:pt>
                <c:pt idx="1">
                  <c:v>130.0</c:v>
                </c:pt>
                <c:pt idx="2">
                  <c:v>136.0</c:v>
                </c:pt>
                <c:pt idx="3">
                  <c:v>123.0</c:v>
                </c:pt>
                <c:pt idx="4">
                  <c:v>132.0</c:v>
                </c:pt>
                <c:pt idx="5">
                  <c:v>84.0</c:v>
                </c:pt>
                <c:pt idx="6">
                  <c:v>150.0</c:v>
                </c:pt>
                <c:pt idx="7">
                  <c:v>128.0</c:v>
                </c:pt>
                <c:pt idx="8">
                  <c:v>169.0</c:v>
                </c:pt>
                <c:pt idx="9">
                  <c:v>196.0</c:v>
                </c:pt>
                <c:pt idx="10">
                  <c:v>207.0</c:v>
                </c:pt>
                <c:pt idx="11">
                  <c:v>287.0</c:v>
                </c:pt>
                <c:pt idx="12">
                  <c:v>202.0</c:v>
                </c:pt>
                <c:pt idx="13">
                  <c:v>162.0</c:v>
                </c:pt>
                <c:pt idx="14">
                  <c:v>215.0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Market!$R$8</c:f>
              <c:strCache>
                <c:ptCount val="1"/>
                <c:pt idx="0">
                  <c:v>Zone 3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Market!$O$9:$O$23</c:f>
              <c:numCache>
                <c:formatCode>m/yyyy</c:formatCode>
                <c:ptCount val="15"/>
                <c:pt idx="0">
                  <c:v>42614.0</c:v>
                </c:pt>
                <c:pt idx="1">
                  <c:v>42644.0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Market!$R$9:$R$23</c:f>
              <c:numCache>
                <c:formatCode>General</c:formatCode>
                <c:ptCount val="15"/>
                <c:pt idx="0">
                  <c:v>96.0</c:v>
                </c:pt>
                <c:pt idx="1">
                  <c:v>147.0</c:v>
                </c:pt>
                <c:pt idx="2">
                  <c:v>70.0</c:v>
                </c:pt>
                <c:pt idx="3">
                  <c:v>65.0</c:v>
                </c:pt>
                <c:pt idx="4">
                  <c:v>47.0</c:v>
                </c:pt>
                <c:pt idx="5">
                  <c:v>64.0</c:v>
                </c:pt>
                <c:pt idx="6">
                  <c:v>300.0</c:v>
                </c:pt>
                <c:pt idx="7">
                  <c:v>279.0</c:v>
                </c:pt>
                <c:pt idx="8">
                  <c:v>246.0</c:v>
                </c:pt>
                <c:pt idx="9">
                  <c:v>116.0</c:v>
                </c:pt>
                <c:pt idx="10">
                  <c:v>165.0</c:v>
                </c:pt>
                <c:pt idx="11">
                  <c:v>113.0</c:v>
                </c:pt>
                <c:pt idx="12">
                  <c:v>96.0</c:v>
                </c:pt>
                <c:pt idx="13">
                  <c:v>97.0</c:v>
                </c:pt>
                <c:pt idx="14">
                  <c:v>106.0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289152"/>
        <c:axId val="-1651285120"/>
      </c:barChart>
      <c:dateAx>
        <c:axId val="-16512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/yy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285120"/>
        <c:crosses val="autoZero"/>
        <c:auto val="1"/>
        <c:lblOffset val="100"/>
        <c:baseTimeUnit val="months"/>
      </c:dateAx>
      <c:valAx>
        <c:axId val="-1651285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289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Cosechando Salud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'Community Outreach '!$I$2</c:f>
              <c:strCache>
                <c:ptCount val="1"/>
                <c:pt idx="0">
                  <c:v>ZONE 1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'Community Outreach '!$H$3:$H$17</c:f>
              <c:numCache>
                <c:formatCode>m/yyyy</c:formatCode>
                <c:ptCount val="15"/>
                <c:pt idx="0">
                  <c:v>42614.0</c:v>
                </c:pt>
                <c:pt idx="1">
                  <c:v>42674.0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'Community Outreach '!$I$3:$I$17</c:f>
              <c:numCache>
                <c:formatCode>General</c:formatCode>
                <c:ptCount val="15"/>
                <c:pt idx="0">
                  <c:v>112.0</c:v>
                </c:pt>
                <c:pt idx="1">
                  <c:v>94.0</c:v>
                </c:pt>
                <c:pt idx="2">
                  <c:v>68.0</c:v>
                </c:pt>
                <c:pt idx="3">
                  <c:v>43.0</c:v>
                </c:pt>
                <c:pt idx="4">
                  <c:v>66.0</c:v>
                </c:pt>
                <c:pt idx="5">
                  <c:v>88.0</c:v>
                </c:pt>
                <c:pt idx="6">
                  <c:v>65.0</c:v>
                </c:pt>
                <c:pt idx="7">
                  <c:v>75.0</c:v>
                </c:pt>
                <c:pt idx="8">
                  <c:v>67.0</c:v>
                </c:pt>
                <c:pt idx="9">
                  <c:v>71.0</c:v>
                </c:pt>
                <c:pt idx="10">
                  <c:v>79.0</c:v>
                </c:pt>
                <c:pt idx="11">
                  <c:v>54.0</c:v>
                </c:pt>
                <c:pt idx="12">
                  <c:v>82.0</c:v>
                </c:pt>
                <c:pt idx="13">
                  <c:v>106.0</c:v>
                </c:pt>
                <c:pt idx="14">
                  <c:v>71.0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'Community Outreach '!$J$2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'Community Outreach '!$H$3:$H$17</c:f>
              <c:numCache>
                <c:formatCode>m/yyyy</c:formatCode>
                <c:ptCount val="15"/>
                <c:pt idx="0">
                  <c:v>42614.0</c:v>
                </c:pt>
                <c:pt idx="1">
                  <c:v>42674.0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'Community Outreach '!$J$3:$J$17</c:f>
              <c:numCache>
                <c:formatCode>General</c:formatCode>
                <c:ptCount val="15"/>
                <c:pt idx="0">
                  <c:v>67.0</c:v>
                </c:pt>
                <c:pt idx="1">
                  <c:v>81.0</c:v>
                </c:pt>
                <c:pt idx="2">
                  <c:v>73.0</c:v>
                </c:pt>
                <c:pt idx="3">
                  <c:v>54.0</c:v>
                </c:pt>
                <c:pt idx="4">
                  <c:v>68.0</c:v>
                </c:pt>
                <c:pt idx="5">
                  <c:v>83.0</c:v>
                </c:pt>
                <c:pt idx="6">
                  <c:v>77.0</c:v>
                </c:pt>
                <c:pt idx="7">
                  <c:v>64.0</c:v>
                </c:pt>
                <c:pt idx="8">
                  <c:v>56.0</c:v>
                </c:pt>
                <c:pt idx="9">
                  <c:v>65.0</c:v>
                </c:pt>
                <c:pt idx="10">
                  <c:v>100.0</c:v>
                </c:pt>
                <c:pt idx="11">
                  <c:v>55.0</c:v>
                </c:pt>
                <c:pt idx="12">
                  <c:v>65.0</c:v>
                </c:pt>
                <c:pt idx="13">
                  <c:v>66.0</c:v>
                </c:pt>
                <c:pt idx="14">
                  <c:v>79.0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'Community Outreach '!$K$2</c:f>
              <c:strCache>
                <c:ptCount val="1"/>
                <c:pt idx="0">
                  <c:v>MOVIL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numRef>
              <c:f>'Community Outreach '!$H$3:$H$17</c:f>
              <c:numCache>
                <c:formatCode>m/yyyy</c:formatCode>
                <c:ptCount val="15"/>
                <c:pt idx="0">
                  <c:v>42614.0</c:v>
                </c:pt>
                <c:pt idx="1">
                  <c:v>42674.0</c:v>
                </c:pt>
                <c:pt idx="2">
                  <c:v>42675.0</c:v>
                </c:pt>
                <c:pt idx="3">
                  <c:v>42705.0</c:v>
                </c:pt>
                <c:pt idx="4">
                  <c:v>42736.0</c:v>
                </c:pt>
                <c:pt idx="5">
                  <c:v>42767.0</c:v>
                </c:pt>
                <c:pt idx="6">
                  <c:v>42795.0</c:v>
                </c:pt>
                <c:pt idx="7">
                  <c:v>42826.0</c:v>
                </c:pt>
                <c:pt idx="8">
                  <c:v>42856.0</c:v>
                </c:pt>
                <c:pt idx="9">
                  <c:v>42887.0</c:v>
                </c:pt>
                <c:pt idx="10">
                  <c:v>42917.0</c:v>
                </c:pt>
                <c:pt idx="11">
                  <c:v>42948.0</c:v>
                </c:pt>
                <c:pt idx="12">
                  <c:v>42979.0</c:v>
                </c:pt>
                <c:pt idx="13">
                  <c:v>43009.0</c:v>
                </c:pt>
                <c:pt idx="14">
                  <c:v>43040.0</c:v>
                </c:pt>
              </c:numCache>
            </c:numRef>
          </c:cat>
          <c:val>
            <c:numRef>
              <c:f>'Community Outreach '!$K$3:$K$17</c:f>
              <c:numCache>
                <c:formatCode>General</c:formatCode>
                <c:ptCount val="15"/>
                <c:pt idx="0">
                  <c:v>56.0</c:v>
                </c:pt>
                <c:pt idx="1">
                  <c:v>72.0</c:v>
                </c:pt>
                <c:pt idx="2">
                  <c:v>72.0</c:v>
                </c:pt>
                <c:pt idx="3">
                  <c:v>53.0</c:v>
                </c:pt>
                <c:pt idx="4">
                  <c:v>71.0</c:v>
                </c:pt>
                <c:pt idx="5">
                  <c:v>68.0</c:v>
                </c:pt>
                <c:pt idx="6">
                  <c:v>69.0</c:v>
                </c:pt>
                <c:pt idx="7">
                  <c:v>68.0</c:v>
                </c:pt>
                <c:pt idx="8">
                  <c:v>68.0</c:v>
                </c:pt>
                <c:pt idx="9">
                  <c:v>51.0</c:v>
                </c:pt>
                <c:pt idx="10">
                  <c:v>79.0</c:v>
                </c:pt>
                <c:pt idx="11">
                  <c:v>64.0</c:v>
                </c:pt>
                <c:pt idx="12">
                  <c:v>64.0</c:v>
                </c:pt>
                <c:pt idx="13">
                  <c:v>80.0</c:v>
                </c:pt>
                <c:pt idx="14">
                  <c:v>64.0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51250272"/>
        <c:axId val="-1651246240"/>
      </c:barChart>
      <c:dateAx>
        <c:axId val="-16512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/yyyy" sourceLinked="1"/>
        <c:majorTickMark val="cross"/>
        <c:minorTickMark val="cross"/>
        <c:tickLblPos val="nextTo"/>
        <c:txPr>
          <a:bodyPr rot="-3600000"/>
          <a:lstStyle/>
          <a:p>
            <a:pPr lvl="0">
              <a:defRPr b="0"/>
            </a:pPr>
            <a:endParaRPr lang="en-US"/>
          </a:p>
        </c:txPr>
        <c:crossAx val="-1651246240"/>
        <c:crosses val="autoZero"/>
        <c:auto val="1"/>
        <c:lblOffset val="100"/>
        <c:baseTimeUnit val="days"/>
      </c:dateAx>
      <c:valAx>
        <c:axId val="-1651246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People Served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25027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Promotora Home Visits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'Community Outreach '!$N$2</c:f>
              <c:strCache>
                <c:ptCount val="1"/>
                <c:pt idx="0">
                  <c:v>Home Visits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'Community Outreach '!$M$3:$M$13</c:f>
              <c:numCache>
                <c:formatCode>m/yyyy</c:formatCode>
                <c:ptCount val="11"/>
                <c:pt idx="0">
                  <c:v>42736.0</c:v>
                </c:pt>
                <c:pt idx="1">
                  <c:v>42767.0</c:v>
                </c:pt>
                <c:pt idx="2">
                  <c:v>42795.0</c:v>
                </c:pt>
                <c:pt idx="3">
                  <c:v>42826.0</c:v>
                </c:pt>
                <c:pt idx="4">
                  <c:v>42856.0</c:v>
                </c:pt>
                <c:pt idx="5">
                  <c:v>42887.0</c:v>
                </c:pt>
                <c:pt idx="6">
                  <c:v>42917.0</c:v>
                </c:pt>
                <c:pt idx="7">
                  <c:v>42948.0</c:v>
                </c:pt>
                <c:pt idx="8">
                  <c:v>42979.0</c:v>
                </c:pt>
                <c:pt idx="9">
                  <c:v>43009.0</c:v>
                </c:pt>
                <c:pt idx="10">
                  <c:v>43040.0</c:v>
                </c:pt>
              </c:numCache>
            </c:numRef>
          </c:cat>
          <c:val>
            <c:numRef>
              <c:f>'Community Outreach '!$N$3:$N$13</c:f>
              <c:numCache>
                <c:formatCode>General</c:formatCode>
                <c:ptCount val="11"/>
                <c:pt idx="0">
                  <c:v>24.0</c:v>
                </c:pt>
                <c:pt idx="1">
                  <c:v>25.0</c:v>
                </c:pt>
                <c:pt idx="2">
                  <c:v>21.0</c:v>
                </c:pt>
                <c:pt idx="3">
                  <c:v>25.0</c:v>
                </c:pt>
                <c:pt idx="4">
                  <c:v>12.0</c:v>
                </c:pt>
                <c:pt idx="5">
                  <c:v>12.0</c:v>
                </c:pt>
                <c:pt idx="6">
                  <c:v>6.0</c:v>
                </c:pt>
                <c:pt idx="7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1227152"/>
        <c:axId val="-1651223120"/>
      </c:lineChart>
      <c:dateAx>
        <c:axId val="-16512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m/yyyy" sourceLinked="1"/>
        <c:majorTickMark val="cross"/>
        <c:minorTickMark val="cross"/>
        <c:tickLblPos val="nextTo"/>
        <c:txPr>
          <a:bodyPr rot="-1800000"/>
          <a:lstStyle/>
          <a:p>
            <a:pPr lvl="0">
              <a:defRPr b="0"/>
            </a:pPr>
            <a:endParaRPr lang="en-US"/>
          </a:p>
        </c:txPr>
        <c:crossAx val="-1651223120"/>
        <c:crosses val="autoZero"/>
        <c:auto val="1"/>
        <c:lblOffset val="100"/>
        <c:baseTimeUnit val="months"/>
      </c:dateAx>
      <c:valAx>
        <c:axId val="-1651223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Home Visits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-1651227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HidroHuerto Total Harvest vs.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HidroHuerto!$J$1:$J$16</c:f>
              <c:strCache>
                <c:ptCount val="16"/>
                <c:pt idx="0">
                  <c:v>Month</c:v>
                </c:pt>
                <c:pt idx="1">
                  <c:v>September 16</c:v>
                </c:pt>
                <c:pt idx="2">
                  <c:v>October 16</c:v>
                </c:pt>
                <c:pt idx="3">
                  <c:v>November 16</c:v>
                </c:pt>
                <c:pt idx="4">
                  <c:v>December 16</c:v>
                </c:pt>
                <c:pt idx="5">
                  <c:v>January 17</c:v>
                </c:pt>
                <c:pt idx="6">
                  <c:v>February 17</c:v>
                </c:pt>
                <c:pt idx="7">
                  <c:v>March 17</c:v>
                </c:pt>
                <c:pt idx="8">
                  <c:v>April 17</c:v>
                </c:pt>
                <c:pt idx="9">
                  <c:v>May 17</c:v>
                </c:pt>
                <c:pt idx="10">
                  <c:v>June 17</c:v>
                </c:pt>
                <c:pt idx="11">
                  <c:v>July 17</c:v>
                </c:pt>
                <c:pt idx="12">
                  <c:v>August 17</c:v>
                </c:pt>
                <c:pt idx="13">
                  <c:v>September 17</c:v>
                </c:pt>
                <c:pt idx="14">
                  <c:v>October 17</c:v>
                </c:pt>
                <c:pt idx="15">
                  <c:v>November 17</c:v>
                </c:pt>
              </c:strCache>
            </c:strRef>
          </c:cat>
          <c:val>
            <c:numRef>
              <c:f>HidroHuerto!$K$1:$K$16</c:f>
              <c:numCache>
                <c:formatCode>#,###</c:formatCode>
                <c:ptCount val="16"/>
                <c:pt idx="0" formatCode="General">
                  <c:v>0.0</c:v>
                </c:pt>
                <c:pt idx="1">
                  <c:v>5304.0</c:v>
                </c:pt>
                <c:pt idx="2">
                  <c:v>4888.0</c:v>
                </c:pt>
                <c:pt idx="3">
                  <c:v>6253.0</c:v>
                </c:pt>
                <c:pt idx="4">
                  <c:v>5887.0</c:v>
                </c:pt>
                <c:pt idx="5">
                  <c:v>3747.0</c:v>
                </c:pt>
                <c:pt idx="6">
                  <c:v>3723.0</c:v>
                </c:pt>
                <c:pt idx="7">
                  <c:v>3523.0</c:v>
                </c:pt>
                <c:pt idx="8">
                  <c:v>5653.0</c:v>
                </c:pt>
                <c:pt idx="9" formatCode="General">
                  <c:v>7989.0</c:v>
                </c:pt>
                <c:pt idx="10" formatCode="General">
                  <c:v>4804.7</c:v>
                </c:pt>
                <c:pt idx="11" formatCode="General">
                  <c:v>4886.0</c:v>
                </c:pt>
                <c:pt idx="12" formatCode="General">
                  <c:v>5177.0</c:v>
                </c:pt>
                <c:pt idx="13" formatCode="General">
                  <c:v>4284.0</c:v>
                </c:pt>
                <c:pt idx="14" formatCode="General">
                  <c:v>2470.0</c:v>
                </c:pt>
                <c:pt idx="15" formatCode="General">
                  <c:v>4645.0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37584944"/>
        <c:axId val="-1737581824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HidroHuerto!$J$1:$J$16</c:f>
              <c:strCache>
                <c:ptCount val="16"/>
                <c:pt idx="0">
                  <c:v>Month</c:v>
                </c:pt>
                <c:pt idx="1">
                  <c:v>September 16</c:v>
                </c:pt>
                <c:pt idx="2">
                  <c:v>October 16</c:v>
                </c:pt>
                <c:pt idx="3">
                  <c:v>November 16</c:v>
                </c:pt>
                <c:pt idx="4">
                  <c:v>December 16</c:v>
                </c:pt>
                <c:pt idx="5">
                  <c:v>January 17</c:v>
                </c:pt>
                <c:pt idx="6">
                  <c:v>February 17</c:v>
                </c:pt>
                <c:pt idx="7">
                  <c:v>March 17</c:v>
                </c:pt>
                <c:pt idx="8">
                  <c:v>April 17</c:v>
                </c:pt>
                <c:pt idx="9">
                  <c:v>May 17</c:v>
                </c:pt>
                <c:pt idx="10">
                  <c:v>June 17</c:v>
                </c:pt>
                <c:pt idx="11">
                  <c:v>July 17</c:v>
                </c:pt>
                <c:pt idx="12">
                  <c:v>August 17</c:v>
                </c:pt>
                <c:pt idx="13">
                  <c:v>September 17</c:v>
                </c:pt>
                <c:pt idx="14">
                  <c:v>October 17</c:v>
                </c:pt>
                <c:pt idx="15">
                  <c:v>November 17</c:v>
                </c:pt>
              </c:strCache>
            </c:strRef>
          </c:cat>
          <c:val>
            <c:numRef>
              <c:f>HidroHuerto!$L$1:$L$16</c:f>
              <c:numCache>
                <c:formatCode>"$"#,##0.00</c:formatCode>
                <c:ptCount val="16"/>
                <c:pt idx="0" formatCode="General">
                  <c:v>0.0</c:v>
                </c:pt>
                <c:pt idx="1">
                  <c:v>10901.91</c:v>
                </c:pt>
                <c:pt idx="2">
                  <c:v>10271.07</c:v>
                </c:pt>
                <c:pt idx="3">
                  <c:v>10603.19</c:v>
                </c:pt>
                <c:pt idx="4">
                  <c:v>6344.66</c:v>
                </c:pt>
                <c:pt idx="5">
                  <c:v>4641.92</c:v>
                </c:pt>
                <c:pt idx="6">
                  <c:v>5890.1</c:v>
                </c:pt>
                <c:pt idx="7">
                  <c:v>7036.14</c:v>
                </c:pt>
                <c:pt idx="8">
                  <c:v>8569.68</c:v>
                </c:pt>
                <c:pt idx="9">
                  <c:v>11256.54</c:v>
                </c:pt>
                <c:pt idx="10">
                  <c:v>8413.48</c:v>
                </c:pt>
                <c:pt idx="11">
                  <c:v>9229.370000000001</c:v>
                </c:pt>
                <c:pt idx="12">
                  <c:v>8126.4</c:v>
                </c:pt>
                <c:pt idx="13">
                  <c:v>6844.75</c:v>
                </c:pt>
                <c:pt idx="14">
                  <c:v>5310.21</c:v>
                </c:pt>
                <c:pt idx="15">
                  <c:v>5939.11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7584944"/>
        <c:axId val="-1737581824"/>
      </c:lineChart>
      <c:catAx>
        <c:axId val="-173758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1737581824"/>
        <c:crosses val="autoZero"/>
        <c:auto val="1"/>
        <c:lblAlgn val="ctr"/>
        <c:lblOffset val="100"/>
        <c:noMultiLvlLbl val="1"/>
      </c:catAx>
      <c:valAx>
        <c:axId val="-173758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173758494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990600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62</xdr:row>
      <xdr:rowOff>9525</xdr:rowOff>
    </xdr:from>
    <xdr:to>
      <xdr:col>9</xdr:col>
      <xdr:colOff>676275</xdr:colOff>
      <xdr:row>79</xdr:row>
      <xdr:rowOff>190500</xdr:rowOff>
    </xdr:to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180975</xdr:colOff>
      <xdr:row>1</xdr:row>
      <xdr:rowOff>85725</xdr:rowOff>
    </xdr:from>
    <xdr:to>
      <xdr:col>9</xdr:col>
      <xdr:colOff>123825</xdr:colOff>
      <xdr:row>19</xdr:row>
      <xdr:rowOff>19050</xdr:rowOff>
    </xdr:to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</xdr:col>
      <xdr:colOff>152400</xdr:colOff>
      <xdr:row>130</xdr:row>
      <xdr:rowOff>-47625</xdr:rowOff>
    </xdr:from>
    <xdr:to>
      <xdr:col>8</xdr:col>
      <xdr:colOff>771525</xdr:colOff>
      <xdr:row>140</xdr:row>
      <xdr:rowOff>190500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91300" cy="22383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19</xdr:row>
      <xdr:rowOff>9525</xdr:rowOff>
    </xdr:from>
    <xdr:to>
      <xdr:col>16</xdr:col>
      <xdr:colOff>904875</xdr:colOff>
      <xdr:row>40</xdr:row>
      <xdr:rowOff>104775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10</xdr:col>
      <xdr:colOff>965200</xdr:colOff>
      <xdr:row>68</xdr:row>
      <xdr:rowOff>152400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47</xdr:row>
      <xdr:rowOff>28575</xdr:rowOff>
    </xdr:from>
    <xdr:to>
      <xdr:col>22</xdr:col>
      <xdr:colOff>933450</xdr:colOff>
      <xdr:row>65</xdr:row>
      <xdr:rowOff>180975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114300</xdr:colOff>
      <xdr:row>47</xdr:row>
      <xdr:rowOff>28575</xdr:rowOff>
    </xdr:from>
    <xdr:to>
      <xdr:col>14</xdr:col>
      <xdr:colOff>952500</xdr:colOff>
      <xdr:row>65</xdr:row>
      <xdr:rowOff>180975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268</xdr:row>
      <xdr:rowOff>190500</xdr:rowOff>
    </xdr:from>
    <xdr:to>
      <xdr:col>15</xdr:col>
      <xdr:colOff>523875</xdr:colOff>
      <xdr:row>286</xdr:row>
      <xdr:rowOff>123825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10</xdr:col>
      <xdr:colOff>828675</xdr:colOff>
      <xdr:row>42</xdr:row>
      <xdr:rowOff>76200</xdr:rowOff>
    </xdr:from>
    <xdr:to>
      <xdr:col>18</xdr:col>
      <xdr:colOff>371475</xdr:colOff>
      <xdr:row>59</xdr:row>
      <xdr:rowOff>85725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14</xdr:col>
      <xdr:colOff>9525</xdr:colOff>
      <xdr:row>24</xdr:row>
      <xdr:rowOff>114300</xdr:rowOff>
    </xdr:from>
    <xdr:to>
      <xdr:col>20</xdr:col>
      <xdr:colOff>819150</xdr:colOff>
      <xdr:row>42</xdr:row>
      <xdr:rowOff>47625</xdr:rowOff>
    </xdr:to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23</xdr:row>
      <xdr:rowOff>0</xdr:rowOff>
    </xdr:from>
    <xdr:to>
      <xdr:col>14</xdr:col>
      <xdr:colOff>590550</xdr:colOff>
      <xdr:row>45</xdr:row>
      <xdr:rowOff>0</xdr:rowOff>
    </xdr:to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14</xdr:col>
      <xdr:colOff>342900</xdr:colOff>
      <xdr:row>4</xdr:row>
      <xdr:rowOff>171450</xdr:rowOff>
    </xdr:from>
    <xdr:to>
      <xdr:col>20</xdr:col>
      <xdr:colOff>285750</xdr:colOff>
      <xdr:row>22</xdr:row>
      <xdr:rowOff>104775</xdr:rowOff>
    </xdr:to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17</xdr:row>
      <xdr:rowOff>123825</xdr:rowOff>
    </xdr:from>
    <xdr:to>
      <xdr:col>16</xdr:col>
      <xdr:colOff>752475</xdr:colOff>
      <xdr:row>39</xdr:row>
      <xdr:rowOff>190500</xdr:rowOff>
    </xdr:to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447675</xdr:colOff>
      <xdr:row>17</xdr:row>
      <xdr:rowOff>161925</xdr:rowOff>
    </xdr:from>
    <xdr:to>
      <xdr:col>24</xdr:col>
      <xdr:colOff>390525</xdr:colOff>
      <xdr:row>35</xdr:row>
      <xdr:rowOff>95250</xdr:rowOff>
    </xdr:to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12</xdr:col>
      <xdr:colOff>152400</xdr:colOff>
      <xdr:row>17</xdr:row>
      <xdr:rowOff>152400</xdr:rowOff>
    </xdr:from>
    <xdr:to>
      <xdr:col>18</xdr:col>
      <xdr:colOff>95250</xdr:colOff>
      <xdr:row>35</xdr:row>
      <xdr:rowOff>85725</xdr:rowOff>
    </xdr:to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139700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85725</xdr:rowOff>
    </xdr:from>
    <xdr:to>
      <xdr:col>13</xdr:col>
      <xdr:colOff>409575</xdr:colOff>
      <xdr:row>19</xdr:row>
      <xdr:rowOff>19050</xdr:rowOff>
    </xdr:to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74</xdr:row>
      <xdr:rowOff>9525</xdr:rowOff>
    </xdr:from>
    <xdr:to>
      <xdr:col>12</xdr:col>
      <xdr:colOff>609600</xdr:colOff>
      <xdr:row>91</xdr:row>
      <xdr:rowOff>190500</xdr:rowOff>
    </xdr:to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495300</xdr:colOff>
      <xdr:row>12</xdr:row>
      <xdr:rowOff>171450</xdr:rowOff>
    </xdr:from>
    <xdr:to>
      <xdr:col>13</xdr:col>
      <xdr:colOff>371475</xdr:colOff>
      <xdr:row>30</xdr:row>
      <xdr:rowOff>104775</xdr:rowOff>
    </xdr:to>
    <xdr:graphicFrame macro=""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152400</xdr:colOff>
      <xdr:row>142</xdr:row>
      <xdr:rowOff>-47625</xdr:rowOff>
    </xdr:from>
    <xdr:to>
      <xdr:col>4</xdr:col>
      <xdr:colOff>857250</xdr:colOff>
      <xdr:row>152</xdr:row>
      <xdr:rowOff>190500</xdr:rowOff>
    </xdr:to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91300" cy="2238375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ducatio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baseColWidth="10" defaultColWidth="14.5" defaultRowHeight="15.75" customHeight="1" x14ac:dyDescent="0.15"/>
  <cols>
    <col min="1" max="1" width="20.6640625" customWidth="1"/>
    <col min="3" max="3" width="23.6640625" customWidth="1"/>
    <col min="4" max="4" width="22.33203125" customWidth="1"/>
  </cols>
  <sheetData>
    <row r="1" spans="1:5" ht="15.75" customHeight="1" x14ac:dyDescent="0.15">
      <c r="A1" s="1" t="s">
        <v>0</v>
      </c>
      <c r="B1" s="2"/>
      <c r="C1" s="3"/>
      <c r="D1" s="3"/>
    </row>
    <row r="2" spans="1:5" ht="15.75" customHeight="1" x14ac:dyDescent="0.15">
      <c r="A2" s="1" t="s">
        <v>1</v>
      </c>
      <c r="B2" s="3"/>
      <c r="C2" s="3"/>
      <c r="D2" s="3"/>
    </row>
    <row r="3" spans="1:5" ht="15.75" customHeight="1" x14ac:dyDescent="0.15">
      <c r="A3" s="4" t="s">
        <v>2</v>
      </c>
      <c r="B3" s="3"/>
      <c r="C3" s="3"/>
      <c r="D3" s="3"/>
    </row>
    <row r="4" spans="1:5" ht="15.75" customHeight="1" x14ac:dyDescent="0.15">
      <c r="A4" s="3" t="s">
        <v>3</v>
      </c>
      <c r="B4" s="3" t="s">
        <v>4</v>
      </c>
      <c r="C4" s="5" t="s">
        <v>5</v>
      </c>
      <c r="D4" s="5" t="s">
        <v>6</v>
      </c>
    </row>
    <row r="5" spans="1:5" ht="15.75" customHeight="1" x14ac:dyDescent="0.15">
      <c r="A5" s="9">
        <f>HidroHuerto!B3</f>
        <v>43431.7</v>
      </c>
      <c r="B5" s="13">
        <f>HidroHuerto!F3</f>
        <v>70725.680000000008</v>
      </c>
      <c r="C5" s="15">
        <f>AVERAGE(HidroHuerto!B5:B16)</f>
        <v>4825.7444444444445</v>
      </c>
      <c r="D5" s="17">
        <f>AVERAGE(HidroHuerto!F5:F16)</f>
        <v>7858.40888888889</v>
      </c>
      <c r="E5" s="19" t="s">
        <v>7</v>
      </c>
    </row>
    <row r="6" spans="1:5" ht="15.75" customHeight="1" x14ac:dyDescent="0.15">
      <c r="A6" s="4" t="s">
        <v>8</v>
      </c>
      <c r="B6" s="9">
        <f>HidroHuerto!C4</f>
        <v>0</v>
      </c>
      <c r="C6" s="3"/>
      <c r="D6" s="3"/>
    </row>
    <row r="7" spans="1:5" ht="15.75" customHeight="1" x14ac:dyDescent="0.15">
      <c r="A7" s="21" t="s">
        <v>9</v>
      </c>
      <c r="B7" s="21" t="s">
        <v>4</v>
      </c>
      <c r="C7" s="21" t="s">
        <v>5</v>
      </c>
      <c r="D7" s="21" t="s">
        <v>6</v>
      </c>
    </row>
    <row r="8" spans="1:5" ht="15.75" customHeight="1" x14ac:dyDescent="0.15">
      <c r="A8" s="3">
        <f>SUM(Aquaponic!C4:C15)</f>
        <v>10898</v>
      </c>
      <c r="B8" s="13">
        <f>SUM(Aquaponic!B4:B15)</f>
        <v>33336.550000000003</v>
      </c>
      <c r="C8" s="3">
        <f>AVERAGE(Aquaponic!C4:C15)</f>
        <v>1210.8888888888889</v>
      </c>
      <c r="D8" s="25">
        <f>AVERAGE(Aquaponic!B4:B15)</f>
        <v>3704.0611111111116</v>
      </c>
    </row>
    <row r="9" spans="1:5" ht="15.75" customHeight="1" x14ac:dyDescent="0.15">
      <c r="A9" s="27" t="s">
        <v>13</v>
      </c>
      <c r="B9" s="3"/>
      <c r="C9" s="3"/>
      <c r="D9" s="3"/>
    </row>
    <row r="10" spans="1:5" ht="15.75" customHeight="1" x14ac:dyDescent="0.15">
      <c r="A10" s="4" t="s">
        <v>15</v>
      </c>
      <c r="B10" s="3"/>
      <c r="C10" s="3"/>
      <c r="D10" s="3"/>
    </row>
    <row r="11" spans="1:5" ht="15.75" customHeight="1" x14ac:dyDescent="0.15">
      <c r="A11" s="3" t="s">
        <v>16</v>
      </c>
      <c r="B11" s="3" t="s">
        <v>17</v>
      </c>
      <c r="C11" s="3" t="s">
        <v>18</v>
      </c>
      <c r="D11" s="3" t="s">
        <v>19</v>
      </c>
    </row>
    <row r="12" spans="1:5" ht="15.75" customHeight="1" x14ac:dyDescent="0.15">
      <c r="A12" s="3">
        <f>'Food Boxes'!B3</f>
        <v>2770</v>
      </c>
      <c r="B12" s="30">
        <f>'Food Boxes'!E3</f>
        <v>388</v>
      </c>
      <c r="C12" s="30">
        <f>'Food Boxes'!F3</f>
        <v>346</v>
      </c>
      <c r="D12" s="30">
        <f>'Food Boxes'!G3</f>
        <v>2052</v>
      </c>
    </row>
    <row r="13" spans="1:5" ht="15.75" customHeight="1" x14ac:dyDescent="0.15">
      <c r="A13" s="3" t="s">
        <v>20</v>
      </c>
      <c r="B13" s="3"/>
      <c r="C13" s="3"/>
      <c r="D13" s="3"/>
    </row>
    <row r="14" spans="1:5" ht="15.75" customHeight="1" x14ac:dyDescent="0.15">
      <c r="A14" s="3" t="s">
        <v>21</v>
      </c>
      <c r="B14" s="3" t="s">
        <v>17</v>
      </c>
      <c r="C14" s="3" t="s">
        <v>22</v>
      </c>
      <c r="D14" s="3"/>
    </row>
    <row r="15" spans="1:5" ht="15.75" customHeight="1" x14ac:dyDescent="0.15">
      <c r="A15" s="30">
        <f>Market!I4</f>
        <v>5780</v>
      </c>
      <c r="B15" s="30">
        <f>Market!B4</f>
        <v>2531</v>
      </c>
      <c r="C15" s="30">
        <f>'Food Boxes'!F3+'Food Boxes'!G3</f>
        <v>2398</v>
      </c>
      <c r="D15" s="3"/>
      <c r="E15" s="22"/>
    </row>
    <row r="16" spans="1:5" ht="15.75" customHeight="1" x14ac:dyDescent="0.15">
      <c r="A16" s="1"/>
      <c r="B16" s="3"/>
      <c r="C16" s="3"/>
      <c r="D16" s="3"/>
    </row>
    <row r="17" spans="1:5" ht="15.75" customHeight="1" x14ac:dyDescent="0.15">
      <c r="A17" s="1" t="s">
        <v>23</v>
      </c>
      <c r="B17" s="3"/>
      <c r="C17" s="3"/>
      <c r="D17" s="3"/>
    </row>
    <row r="18" spans="1:5" ht="15.75" customHeight="1" x14ac:dyDescent="0.15">
      <c r="A18" s="3" t="s">
        <v>24</v>
      </c>
      <c r="B18" s="3"/>
      <c r="C18" s="3"/>
      <c r="D18" s="3"/>
    </row>
    <row r="19" spans="1:5" ht="15.75" customHeight="1" x14ac:dyDescent="0.15">
      <c r="A19" s="3" t="s">
        <v>25</v>
      </c>
      <c r="B19" s="3" t="s">
        <v>17</v>
      </c>
      <c r="C19" s="3" t="s">
        <v>26</v>
      </c>
      <c r="D19" s="3" t="s">
        <v>27</v>
      </c>
    </row>
    <row r="20" spans="1:5" ht="15.75" customHeight="1" x14ac:dyDescent="0.15">
      <c r="A20" s="9">
        <f>'Community Outreach '!F3</f>
        <v>1989</v>
      </c>
      <c r="B20" s="9">
        <f>'Community Outreach '!B3</f>
        <v>685</v>
      </c>
      <c r="C20" s="9">
        <f>'Community Outreach '!C3</f>
        <v>627</v>
      </c>
      <c r="D20" s="9">
        <f>'Community Outreach '!D3</f>
        <v>607</v>
      </c>
      <c r="E20" s="22"/>
    </row>
    <row r="21" spans="1:5" ht="15.75" customHeight="1" x14ac:dyDescent="0.15">
      <c r="A21" s="2" t="s">
        <v>28</v>
      </c>
      <c r="B21" s="2">
        <v>373</v>
      </c>
      <c r="C21" s="3"/>
      <c r="D21" s="3"/>
    </row>
    <row r="22" spans="1:5" ht="15.75" customHeight="1" x14ac:dyDescent="0.15">
      <c r="A22" s="9">
        <f>'Community Outreach '!F7</f>
        <v>0</v>
      </c>
      <c r="B22" s="9">
        <f>'Community Outreach '!B7</f>
        <v>0</v>
      </c>
      <c r="C22" s="9">
        <f>'Community Outreach '!C7</f>
        <v>0</v>
      </c>
      <c r="D22" s="9">
        <f>'Community Outreach '!D7</f>
        <v>0</v>
      </c>
      <c r="E22" s="22"/>
    </row>
    <row r="23" spans="1:5" ht="15.75" customHeight="1" x14ac:dyDescent="0.15">
      <c r="A23" s="27" t="s">
        <v>29</v>
      </c>
      <c r="B23" s="3"/>
      <c r="C23" s="3"/>
      <c r="D23" s="3"/>
    </row>
    <row r="24" spans="1:5" ht="15.75" customHeight="1" x14ac:dyDescent="0.15">
      <c r="A24" s="4" t="s">
        <v>30</v>
      </c>
      <c r="B24" s="3"/>
      <c r="C24" s="3"/>
      <c r="D24" s="3"/>
    </row>
    <row r="25" spans="1:5" ht="15.75" customHeight="1" x14ac:dyDescent="0.15">
      <c r="A25" s="10" t="s">
        <v>31</v>
      </c>
      <c r="B25" s="3" t="s">
        <v>11</v>
      </c>
      <c r="C25" s="3"/>
      <c r="D25" s="3"/>
    </row>
    <row r="26" spans="1:5" ht="15.75" customHeight="1" x14ac:dyDescent="0.15">
      <c r="A26" s="9">
        <f>'Service Learning'!E3</f>
        <v>824</v>
      </c>
      <c r="B26" s="17">
        <f>'Service Learning'!H3</f>
        <v>7671.5</v>
      </c>
      <c r="C26" s="3"/>
      <c r="D26" s="3"/>
    </row>
    <row r="27" spans="1:5" ht="15.75" customHeight="1" x14ac:dyDescent="0.15">
      <c r="A27" s="36" t="s">
        <v>32</v>
      </c>
      <c r="B27" s="38"/>
      <c r="C27" s="38"/>
      <c r="D27" s="38"/>
    </row>
    <row r="28" spans="1:5" ht="15.75" customHeight="1" x14ac:dyDescent="0.15">
      <c r="A28" s="38" t="e">
        <f>[1]Education!C1</f>
        <v>#REF!</v>
      </c>
      <c r="B28" s="38"/>
      <c r="C28" s="38"/>
      <c r="D28" s="38"/>
    </row>
    <row r="29" spans="1:5" ht="15.75" customHeight="1" x14ac:dyDescent="0.15">
      <c r="A29" s="36" t="s">
        <v>35</v>
      </c>
      <c r="B29" s="38"/>
      <c r="C29" s="38"/>
      <c r="D29" s="38"/>
    </row>
    <row r="30" spans="1:5" ht="15.75" customHeight="1" x14ac:dyDescent="0.15">
      <c r="A30" s="38">
        <f>Volunteers!B2</f>
        <v>911</v>
      </c>
      <c r="B30" s="38"/>
      <c r="C30" s="38"/>
      <c r="D30" s="38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179" t="s">
        <v>38</v>
      </c>
      <c r="B1" s="181" t="s">
        <v>147</v>
      </c>
      <c r="C1" s="22" t="s">
        <v>11</v>
      </c>
      <c r="E1" s="179" t="s">
        <v>38</v>
      </c>
      <c r="F1" s="181" t="s">
        <v>148</v>
      </c>
      <c r="G1" s="22" t="s">
        <v>11</v>
      </c>
    </row>
    <row r="2" spans="1:7" ht="15.75" customHeight="1" x14ac:dyDescent="0.15">
      <c r="A2" s="171" t="s">
        <v>145</v>
      </c>
      <c r="B2" s="184">
        <f>SUM(B4:B15)</f>
        <v>1247.0660000000003</v>
      </c>
      <c r="C2" s="183">
        <f>SUM(C4:C15)</f>
        <v>6126.8799999999992</v>
      </c>
      <c r="E2" s="78">
        <v>43056</v>
      </c>
      <c r="F2" s="22">
        <v>284.70999999999998</v>
      </c>
      <c r="G2" s="50">
        <v>1090.5999999999999</v>
      </c>
    </row>
    <row r="3" spans="1:7" ht="15.75" customHeight="1" x14ac:dyDescent="0.15">
      <c r="A3" s="188" t="s">
        <v>61</v>
      </c>
      <c r="B3" s="190">
        <f t="shared" ref="B3:C3" si="0">SUM(B4:B13)</f>
        <v>1211.6660000000002</v>
      </c>
      <c r="C3" s="189">
        <f t="shared" si="0"/>
        <v>5975.44</v>
      </c>
      <c r="E3" s="78">
        <v>43025</v>
      </c>
      <c r="F3" s="22">
        <v>211.89</v>
      </c>
      <c r="G3" s="50">
        <v>1199</v>
      </c>
    </row>
    <row r="4" spans="1:7" ht="15.75" customHeight="1" x14ac:dyDescent="0.15">
      <c r="A4" s="237">
        <v>43086</v>
      </c>
      <c r="C4" s="61"/>
      <c r="E4" s="237">
        <v>42995</v>
      </c>
      <c r="F4" s="22">
        <v>251.56</v>
      </c>
      <c r="G4" s="50">
        <v>732.65</v>
      </c>
    </row>
    <row r="5" spans="1:7" ht="15.75" customHeight="1" x14ac:dyDescent="0.15">
      <c r="A5" s="237">
        <v>43056</v>
      </c>
      <c r="B5" s="22">
        <v>284.70999999999998</v>
      </c>
      <c r="C5" s="50">
        <v>1090.5999999999999</v>
      </c>
      <c r="E5" s="237">
        <v>42964</v>
      </c>
      <c r="F5" s="22">
        <v>109.158</v>
      </c>
      <c r="G5" s="50">
        <v>750</v>
      </c>
    </row>
    <row r="6" spans="1:7" ht="15.75" customHeight="1" x14ac:dyDescent="0.15">
      <c r="A6" s="237">
        <v>43025</v>
      </c>
      <c r="B6" s="22">
        <v>211.89</v>
      </c>
      <c r="C6" s="50">
        <v>1199</v>
      </c>
      <c r="E6" s="237">
        <v>42933</v>
      </c>
      <c r="F6" s="22">
        <v>132</v>
      </c>
      <c r="G6" s="50">
        <v>742.3</v>
      </c>
    </row>
    <row r="7" spans="1:7" ht="15.75" customHeight="1" x14ac:dyDescent="0.15">
      <c r="A7" s="237">
        <v>42995</v>
      </c>
      <c r="B7" s="22">
        <v>251.56</v>
      </c>
      <c r="C7" s="50">
        <v>732.65</v>
      </c>
      <c r="E7" s="237">
        <v>42903</v>
      </c>
      <c r="F7" s="22">
        <v>73.41</v>
      </c>
      <c r="G7" s="50">
        <v>795.36</v>
      </c>
    </row>
    <row r="8" spans="1:7" ht="15.75" customHeight="1" x14ac:dyDescent="0.15">
      <c r="A8" s="237">
        <v>42964</v>
      </c>
      <c r="B8" s="22">
        <v>109.158</v>
      </c>
      <c r="C8" s="50">
        <v>750</v>
      </c>
      <c r="E8" s="237">
        <v>42872</v>
      </c>
      <c r="F8" s="22">
        <v>68.91</v>
      </c>
      <c r="G8" s="50">
        <v>36.799999999999997</v>
      </c>
    </row>
    <row r="9" spans="1:7" ht="15.75" customHeight="1" x14ac:dyDescent="0.15">
      <c r="A9" s="237">
        <v>42933</v>
      </c>
      <c r="B9" s="22">
        <v>132</v>
      </c>
      <c r="C9" s="50">
        <v>742.3</v>
      </c>
      <c r="E9" s="237">
        <v>42842</v>
      </c>
      <c r="F9" s="22">
        <v>40.107999999999997</v>
      </c>
      <c r="G9" s="50">
        <v>341.77</v>
      </c>
    </row>
    <row r="10" spans="1:7" ht="15.75" customHeight="1" x14ac:dyDescent="0.15">
      <c r="A10" s="237">
        <v>42903</v>
      </c>
      <c r="B10" s="22">
        <v>73.41</v>
      </c>
      <c r="C10" s="50">
        <v>795.36</v>
      </c>
      <c r="E10" s="244">
        <v>42811</v>
      </c>
      <c r="F10" s="22">
        <v>39.92</v>
      </c>
      <c r="G10" s="50">
        <v>286.95999999999998</v>
      </c>
    </row>
    <row r="11" spans="1:7" ht="15.75" customHeight="1" x14ac:dyDescent="0.15">
      <c r="A11" s="237">
        <v>42872</v>
      </c>
      <c r="B11" s="22">
        <v>68.91</v>
      </c>
      <c r="C11" s="50">
        <v>36.799999999999997</v>
      </c>
      <c r="E11" s="214">
        <v>42783</v>
      </c>
      <c r="F11" s="22">
        <v>24.75</v>
      </c>
      <c r="G11" s="50">
        <v>151.44</v>
      </c>
    </row>
    <row r="12" spans="1:7" ht="15.75" customHeight="1" x14ac:dyDescent="0.15">
      <c r="A12" s="237">
        <v>42842</v>
      </c>
      <c r="B12" s="22">
        <v>40.107999999999997</v>
      </c>
      <c r="C12" s="50">
        <v>341.77</v>
      </c>
      <c r="E12" s="214">
        <v>42752</v>
      </c>
      <c r="F12" s="22">
        <v>10.65</v>
      </c>
      <c r="G12" s="50">
        <v>0</v>
      </c>
    </row>
    <row r="13" spans="1:7" ht="15.75" customHeight="1" x14ac:dyDescent="0.15">
      <c r="A13" s="244">
        <v>42811</v>
      </c>
      <c r="B13" s="22">
        <v>39.92</v>
      </c>
      <c r="C13" s="50">
        <v>286.95999999999998</v>
      </c>
    </row>
    <row r="14" spans="1:7" ht="15.75" customHeight="1" x14ac:dyDescent="0.15">
      <c r="A14" s="214">
        <v>42783</v>
      </c>
      <c r="B14" s="22">
        <v>24.75</v>
      </c>
      <c r="C14" s="50">
        <v>151.44</v>
      </c>
    </row>
    <row r="15" spans="1:7" ht="15.75" customHeight="1" x14ac:dyDescent="0.15">
      <c r="A15" s="214">
        <v>42752</v>
      </c>
      <c r="B15" s="22">
        <v>10.65</v>
      </c>
      <c r="C15" s="5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A64D79"/>
  </sheetPr>
  <dimension ref="A1:P211"/>
  <sheetViews>
    <sheetView workbookViewId="0"/>
  </sheetViews>
  <sheetFormatPr baseColWidth="10" defaultColWidth="14.5" defaultRowHeight="15.75" customHeight="1" x14ac:dyDescent="0.15"/>
  <cols>
    <col min="2" max="2" width="39.1640625" customWidth="1"/>
    <col min="3" max="4" width="24.5" customWidth="1"/>
    <col min="5" max="5" width="38.33203125" customWidth="1"/>
    <col min="6" max="6" width="37.5" customWidth="1"/>
    <col min="10" max="10" width="14.83203125" customWidth="1"/>
    <col min="11" max="11" width="19.6640625" customWidth="1"/>
    <col min="12" max="12" width="24.1640625" customWidth="1"/>
  </cols>
  <sheetData>
    <row r="1" spans="1:16" ht="14" x14ac:dyDescent="0.15">
      <c r="A1" s="256" t="s">
        <v>38</v>
      </c>
      <c r="B1" s="257" t="s">
        <v>149</v>
      </c>
      <c r="C1" s="256" t="s">
        <v>150</v>
      </c>
      <c r="D1" s="256" t="s">
        <v>151</v>
      </c>
      <c r="E1" s="256" t="s">
        <v>152</v>
      </c>
      <c r="F1" s="256" t="s">
        <v>153</v>
      </c>
      <c r="G1" s="256" t="s">
        <v>154</v>
      </c>
      <c r="H1" s="256" t="s">
        <v>155</v>
      </c>
      <c r="I1" s="258"/>
      <c r="J1" s="256" t="s">
        <v>38</v>
      </c>
      <c r="K1" s="257" t="s">
        <v>149</v>
      </c>
      <c r="L1" s="256" t="s">
        <v>150</v>
      </c>
      <c r="M1" s="42"/>
    </row>
    <row r="2" spans="1:16" ht="14" x14ac:dyDescent="0.15">
      <c r="A2" s="259" t="s">
        <v>47</v>
      </c>
      <c r="B2" s="260">
        <f t="shared" ref="B2:C2" si="0">SUM(B4:B13)</f>
        <v>911</v>
      </c>
      <c r="C2" s="260">
        <f t="shared" si="0"/>
        <v>3896.25</v>
      </c>
      <c r="D2" s="261"/>
      <c r="E2" s="262"/>
      <c r="F2" s="262"/>
      <c r="G2" s="263"/>
      <c r="H2" s="262"/>
      <c r="I2" s="264"/>
      <c r="J2" s="265">
        <v>43040</v>
      </c>
      <c r="K2" s="266">
        <v>103</v>
      </c>
      <c r="L2" s="267">
        <v>496</v>
      </c>
      <c r="N2" s="268"/>
      <c r="O2" s="268"/>
      <c r="P2" s="269"/>
    </row>
    <row r="3" spans="1:16" ht="14" x14ac:dyDescent="0.15">
      <c r="A3" s="270" t="s">
        <v>145</v>
      </c>
      <c r="B3" s="271">
        <f>SUM(B4:B13,B15:B16)</f>
        <v>1032</v>
      </c>
      <c r="C3" s="272"/>
      <c r="D3" s="272"/>
      <c r="E3" s="273"/>
      <c r="F3" s="273"/>
      <c r="G3" s="274"/>
      <c r="H3" s="273"/>
      <c r="I3" s="264"/>
      <c r="J3" s="265">
        <v>43009</v>
      </c>
      <c r="K3" s="266">
        <v>121</v>
      </c>
      <c r="L3" s="267">
        <v>379.5</v>
      </c>
      <c r="N3" s="268"/>
      <c r="O3" s="268"/>
      <c r="P3" s="269"/>
    </row>
    <row r="4" spans="1:16" ht="14" x14ac:dyDescent="0.15">
      <c r="A4" s="265">
        <v>43070</v>
      </c>
      <c r="B4" s="266"/>
      <c r="C4" s="267"/>
      <c r="D4" s="267"/>
      <c r="E4" s="275"/>
      <c r="F4" s="275"/>
      <c r="G4" s="276"/>
      <c r="H4" s="275"/>
      <c r="I4" s="264"/>
      <c r="J4" s="265">
        <v>42979</v>
      </c>
      <c r="K4" s="266">
        <v>147</v>
      </c>
      <c r="L4" s="266">
        <v>532.25</v>
      </c>
      <c r="N4" s="268"/>
      <c r="O4" s="268"/>
      <c r="P4" s="269"/>
    </row>
    <row r="5" spans="1:16" ht="14" x14ac:dyDescent="0.15">
      <c r="A5" s="265">
        <v>43040</v>
      </c>
      <c r="B5" s="266">
        <v>103</v>
      </c>
      <c r="C5" s="267">
        <v>496</v>
      </c>
      <c r="D5" s="267"/>
      <c r="E5" s="275"/>
      <c r="F5" s="275"/>
      <c r="G5" s="276"/>
      <c r="H5" s="275"/>
      <c r="I5" s="264"/>
      <c r="J5" s="265">
        <v>42948</v>
      </c>
      <c r="K5" s="266">
        <v>106</v>
      </c>
      <c r="L5" s="267">
        <v>301</v>
      </c>
      <c r="N5" s="268"/>
      <c r="O5" s="268"/>
      <c r="P5" s="269"/>
    </row>
    <row r="6" spans="1:16" ht="14" x14ac:dyDescent="0.15">
      <c r="A6" s="265">
        <v>43009</v>
      </c>
      <c r="B6" s="266">
        <v>121</v>
      </c>
      <c r="C6" s="267">
        <v>379.5</v>
      </c>
      <c r="D6" s="267"/>
      <c r="E6" s="275"/>
      <c r="F6" s="275"/>
      <c r="G6" s="276"/>
      <c r="H6" s="275"/>
      <c r="I6" s="264"/>
      <c r="J6" s="265">
        <v>42917</v>
      </c>
      <c r="K6" s="266">
        <v>110</v>
      </c>
      <c r="L6" s="267">
        <v>332.5</v>
      </c>
      <c r="N6" s="268"/>
      <c r="O6" s="268"/>
      <c r="P6" s="269"/>
    </row>
    <row r="7" spans="1:16" ht="14" x14ac:dyDescent="0.15">
      <c r="A7" s="265">
        <v>42979</v>
      </c>
      <c r="B7" s="266">
        <v>147</v>
      </c>
      <c r="C7" s="267">
        <v>532.25</v>
      </c>
      <c r="D7" s="267"/>
      <c r="E7" s="275"/>
      <c r="F7" s="275"/>
      <c r="G7" s="276"/>
      <c r="H7" s="275"/>
      <c r="I7" s="264"/>
      <c r="J7" s="265">
        <v>42887</v>
      </c>
      <c r="K7" s="266">
        <v>94</v>
      </c>
      <c r="L7" s="267">
        <v>305</v>
      </c>
      <c r="N7" s="268"/>
      <c r="O7" s="277"/>
      <c r="P7" s="269"/>
    </row>
    <row r="8" spans="1:16" ht="14" x14ac:dyDescent="0.15">
      <c r="A8" s="265">
        <v>42948</v>
      </c>
      <c r="B8" s="266">
        <v>106</v>
      </c>
      <c r="C8" s="267">
        <v>301</v>
      </c>
      <c r="D8" s="267"/>
      <c r="E8" s="275"/>
      <c r="F8" s="275"/>
      <c r="G8" s="276"/>
      <c r="H8" s="275"/>
      <c r="I8" s="264"/>
      <c r="J8" s="265">
        <v>42856</v>
      </c>
      <c r="K8" s="266">
        <v>86</v>
      </c>
      <c r="L8" s="267">
        <v>287.5</v>
      </c>
      <c r="N8" s="277"/>
    </row>
    <row r="9" spans="1:16" ht="14" x14ac:dyDescent="0.15">
      <c r="A9" s="265">
        <v>42917</v>
      </c>
      <c r="B9" s="266">
        <v>110</v>
      </c>
      <c r="C9" s="267">
        <v>332.5</v>
      </c>
      <c r="D9" s="267"/>
      <c r="E9" s="275"/>
      <c r="F9" s="275"/>
      <c r="G9" s="276"/>
      <c r="H9" s="275"/>
      <c r="I9" s="264"/>
      <c r="J9" s="265"/>
      <c r="K9" s="278"/>
      <c r="L9" s="267"/>
    </row>
    <row r="10" spans="1:16" ht="14" x14ac:dyDescent="0.15">
      <c r="A10" s="265">
        <v>42887</v>
      </c>
      <c r="B10" s="266">
        <v>94</v>
      </c>
      <c r="C10" s="267">
        <v>305</v>
      </c>
      <c r="D10" s="267"/>
      <c r="E10" s="275"/>
      <c r="F10" s="275"/>
      <c r="G10" s="276"/>
      <c r="H10" s="275"/>
      <c r="I10" s="264"/>
      <c r="J10" s="279"/>
      <c r="K10" s="280"/>
      <c r="L10" s="280"/>
    </row>
    <row r="11" spans="1:16" ht="14" x14ac:dyDescent="0.15">
      <c r="A11" s="265">
        <v>42856</v>
      </c>
      <c r="B11" s="266">
        <v>86</v>
      </c>
      <c r="C11" s="267">
        <v>287.5</v>
      </c>
      <c r="D11" s="267"/>
      <c r="E11" s="275"/>
      <c r="F11" s="275"/>
      <c r="G11" s="276"/>
      <c r="H11" s="275"/>
      <c r="I11" s="264"/>
      <c r="J11" s="78"/>
      <c r="K11" s="22"/>
      <c r="L11" s="22"/>
    </row>
    <row r="12" spans="1:16" ht="14" x14ac:dyDescent="0.15">
      <c r="A12" s="265">
        <v>42826</v>
      </c>
      <c r="B12" s="266"/>
      <c r="C12" s="267">
        <v>645</v>
      </c>
      <c r="D12" s="267">
        <v>16</v>
      </c>
      <c r="E12" s="275"/>
      <c r="F12" s="275"/>
      <c r="G12" s="276"/>
      <c r="H12" s="275"/>
      <c r="I12" s="264"/>
      <c r="K12" s="22"/>
      <c r="L12" s="22"/>
    </row>
    <row r="13" spans="1:16" ht="14" x14ac:dyDescent="0.15">
      <c r="A13" s="265">
        <v>42795</v>
      </c>
      <c r="B13" s="281">
        <f>SUM(D13:H13)</f>
        <v>144</v>
      </c>
      <c r="C13" s="267">
        <v>617.5</v>
      </c>
      <c r="D13" s="267">
        <v>144</v>
      </c>
      <c r="E13" s="275"/>
      <c r="F13" s="282"/>
      <c r="G13" s="276"/>
      <c r="H13" s="282"/>
      <c r="I13" s="264"/>
      <c r="K13" s="22"/>
      <c r="L13" s="22"/>
    </row>
    <row r="14" spans="1:16" ht="14" x14ac:dyDescent="0.15">
      <c r="A14" s="283" t="s">
        <v>156</v>
      </c>
      <c r="B14" s="284">
        <f>SUM(B15:B27)</f>
        <v>1250</v>
      </c>
      <c r="C14" s="285"/>
      <c r="D14" s="285">
        <f t="shared" ref="D14:H14" si="1">SUM(D15:D27)</f>
        <v>1250</v>
      </c>
      <c r="E14" s="285">
        <f t="shared" si="1"/>
        <v>0</v>
      </c>
      <c r="F14" s="285">
        <f t="shared" si="1"/>
        <v>0</v>
      </c>
      <c r="G14" s="285">
        <f t="shared" si="1"/>
        <v>0</v>
      </c>
      <c r="H14" s="285">
        <f t="shared" si="1"/>
        <v>0</v>
      </c>
      <c r="I14" s="264"/>
      <c r="K14" s="22"/>
      <c r="L14" s="22"/>
    </row>
    <row r="15" spans="1:16" ht="14" x14ac:dyDescent="0.15">
      <c r="A15" s="286">
        <v>42767</v>
      </c>
      <c r="B15" s="287">
        <f t="shared" ref="B15:B16" si="2">SUM(D15:H15)</f>
        <v>56</v>
      </c>
      <c r="C15" s="288"/>
      <c r="D15" s="288">
        <v>56</v>
      </c>
      <c r="E15" s="289"/>
      <c r="F15" s="290"/>
      <c r="G15" s="291"/>
      <c r="H15" s="290"/>
      <c r="I15" s="264"/>
      <c r="K15" s="22"/>
      <c r="L15" s="22"/>
    </row>
    <row r="16" spans="1:16" ht="14" x14ac:dyDescent="0.15">
      <c r="A16" s="286">
        <v>42736</v>
      </c>
      <c r="B16" s="287">
        <f t="shared" si="2"/>
        <v>65</v>
      </c>
      <c r="C16" s="288"/>
      <c r="D16" s="288">
        <v>65</v>
      </c>
      <c r="E16" s="289"/>
      <c r="F16" s="289"/>
      <c r="G16" s="291"/>
      <c r="H16" s="289"/>
      <c r="I16" s="264"/>
      <c r="K16" s="22"/>
      <c r="L16" s="22"/>
    </row>
    <row r="17" spans="1:13" ht="14" x14ac:dyDescent="0.15">
      <c r="A17" s="292" t="s">
        <v>157</v>
      </c>
      <c r="B17" s="293">
        <f>SUM(B18:B29)</f>
        <v>577</v>
      </c>
      <c r="C17" s="294"/>
      <c r="D17" s="294">
        <f>SUM(D18:D29)</f>
        <v>577</v>
      </c>
      <c r="E17" s="295"/>
      <c r="F17" s="296"/>
      <c r="G17" s="297"/>
      <c r="H17" s="296"/>
      <c r="I17" s="264"/>
      <c r="K17" s="22"/>
      <c r="L17" s="22"/>
    </row>
    <row r="18" spans="1:13" ht="14" x14ac:dyDescent="0.15">
      <c r="A18" s="286">
        <v>42705</v>
      </c>
      <c r="B18" s="287">
        <f t="shared" ref="B18:B29" si="3">SUM(D18:H18)</f>
        <v>68</v>
      </c>
      <c r="C18" s="288"/>
      <c r="D18" s="288">
        <v>68</v>
      </c>
      <c r="E18" s="289"/>
      <c r="F18" s="290"/>
      <c r="G18" s="291"/>
      <c r="H18" s="290"/>
      <c r="I18" s="264"/>
      <c r="K18" s="22"/>
      <c r="L18" s="22"/>
    </row>
    <row r="19" spans="1:13" ht="14" x14ac:dyDescent="0.15">
      <c r="A19" s="286">
        <v>42675</v>
      </c>
      <c r="B19" s="287">
        <f t="shared" si="3"/>
        <v>53</v>
      </c>
      <c r="C19" s="298"/>
      <c r="D19" s="298">
        <v>53</v>
      </c>
      <c r="E19" s="290"/>
      <c r="F19" s="290"/>
      <c r="G19" s="299"/>
      <c r="H19" s="290"/>
      <c r="I19" s="300"/>
      <c r="K19" s="22"/>
      <c r="L19" s="22"/>
    </row>
    <row r="20" spans="1:13" ht="14" x14ac:dyDescent="0.15">
      <c r="A20" s="286">
        <v>42644</v>
      </c>
      <c r="B20" s="287">
        <f t="shared" si="3"/>
        <v>59</v>
      </c>
      <c r="C20" s="288"/>
      <c r="D20" s="288">
        <v>59</v>
      </c>
      <c r="E20" s="301"/>
      <c r="F20" s="301"/>
      <c r="G20" s="301"/>
      <c r="H20" s="301"/>
      <c r="I20" s="302"/>
      <c r="K20" s="22"/>
      <c r="L20" s="22"/>
    </row>
    <row r="21" spans="1:13" ht="14" x14ac:dyDescent="0.15">
      <c r="A21" s="303">
        <v>42614</v>
      </c>
      <c r="B21" s="287">
        <f t="shared" si="3"/>
        <v>57</v>
      </c>
      <c r="C21" s="304"/>
      <c r="D21" s="304">
        <v>57</v>
      </c>
      <c r="E21" s="305"/>
      <c r="F21" s="305"/>
      <c r="G21" s="305"/>
      <c r="H21" s="305"/>
      <c r="K21" s="42"/>
      <c r="L21" s="306"/>
    </row>
    <row r="22" spans="1:13" ht="14" x14ac:dyDescent="0.15">
      <c r="A22" s="286">
        <v>42583</v>
      </c>
      <c r="B22" s="287">
        <f t="shared" si="3"/>
        <v>32</v>
      </c>
      <c r="C22" s="288"/>
      <c r="D22" s="288">
        <v>32</v>
      </c>
      <c r="E22" s="307"/>
      <c r="F22" s="307"/>
      <c r="G22" s="305"/>
      <c r="H22" s="307"/>
      <c r="K22" s="22"/>
      <c r="L22" s="22"/>
    </row>
    <row r="23" spans="1:13" ht="14" x14ac:dyDescent="0.15">
      <c r="A23" s="286">
        <v>42552</v>
      </c>
      <c r="B23" s="287">
        <f t="shared" si="3"/>
        <v>25</v>
      </c>
      <c r="C23" s="288"/>
      <c r="D23" s="288">
        <v>25</v>
      </c>
      <c r="E23" s="289"/>
      <c r="F23" s="289"/>
      <c r="G23" s="305"/>
      <c r="H23" s="289"/>
      <c r="K23" s="22"/>
      <c r="L23" s="22"/>
    </row>
    <row r="24" spans="1:13" ht="14" x14ac:dyDescent="0.15">
      <c r="A24" s="286">
        <v>42522</v>
      </c>
      <c r="B24" s="287">
        <f t="shared" si="3"/>
        <v>31</v>
      </c>
      <c r="C24" s="288"/>
      <c r="D24" s="288">
        <v>31</v>
      </c>
      <c r="E24" s="289"/>
      <c r="F24" s="290"/>
      <c r="G24" s="305"/>
      <c r="H24" s="290"/>
      <c r="K24" s="22"/>
      <c r="L24" s="22"/>
      <c r="M24" s="42"/>
    </row>
    <row r="25" spans="1:13" ht="14" x14ac:dyDescent="0.15">
      <c r="A25" s="286">
        <v>42491</v>
      </c>
      <c r="B25" s="287">
        <f t="shared" si="3"/>
        <v>50</v>
      </c>
      <c r="C25" s="288"/>
      <c r="D25" s="288">
        <v>50</v>
      </c>
      <c r="E25" s="289"/>
      <c r="F25" s="290"/>
      <c r="G25" s="305"/>
      <c r="H25" s="290"/>
      <c r="L25" s="42"/>
      <c r="M25" s="22"/>
    </row>
    <row r="26" spans="1:13" ht="14" x14ac:dyDescent="0.15">
      <c r="A26" s="286">
        <v>42461</v>
      </c>
      <c r="B26" s="287">
        <f t="shared" si="3"/>
        <v>79</v>
      </c>
      <c r="C26" s="288"/>
      <c r="D26" s="288">
        <v>79</v>
      </c>
      <c r="E26" s="289"/>
      <c r="F26" s="289"/>
      <c r="G26" s="305"/>
      <c r="H26" s="289"/>
      <c r="K26" s="22"/>
      <c r="L26" s="308"/>
      <c r="M26" s="309"/>
    </row>
    <row r="27" spans="1:13" ht="14" x14ac:dyDescent="0.15">
      <c r="A27" s="286">
        <v>42430</v>
      </c>
      <c r="B27" s="287">
        <f t="shared" si="3"/>
        <v>98</v>
      </c>
      <c r="C27" s="298"/>
      <c r="D27" s="298">
        <v>98</v>
      </c>
      <c r="E27" s="290"/>
      <c r="F27" s="290"/>
      <c r="G27" s="305"/>
      <c r="H27" s="290"/>
      <c r="K27" s="22"/>
      <c r="L27" s="309"/>
      <c r="M27" s="309"/>
    </row>
    <row r="28" spans="1:13" ht="14" x14ac:dyDescent="0.15">
      <c r="A28" s="310">
        <v>42401</v>
      </c>
      <c r="B28" s="277">
        <f t="shared" si="3"/>
        <v>17</v>
      </c>
      <c r="C28" s="311"/>
      <c r="D28" s="311">
        <v>17</v>
      </c>
      <c r="E28" s="312"/>
      <c r="F28" s="312"/>
      <c r="H28" s="312"/>
      <c r="K28" s="22"/>
      <c r="L28" s="309"/>
      <c r="M28" s="309"/>
    </row>
    <row r="29" spans="1:13" ht="14" x14ac:dyDescent="0.15">
      <c r="A29" s="310">
        <v>42370</v>
      </c>
      <c r="B29" s="277">
        <f t="shared" si="3"/>
        <v>8</v>
      </c>
      <c r="C29" s="269"/>
      <c r="D29" s="269">
        <v>8</v>
      </c>
      <c r="E29" s="302"/>
      <c r="F29" s="302"/>
      <c r="H29" s="302"/>
      <c r="K29" s="22"/>
      <c r="L29" s="309"/>
      <c r="M29" s="22"/>
    </row>
    <row r="30" spans="1:13" ht="13" x14ac:dyDescent="0.15">
      <c r="K30" s="22"/>
      <c r="L30" s="22"/>
      <c r="M30" s="22"/>
    </row>
    <row r="31" spans="1:13" ht="14" x14ac:dyDescent="0.15">
      <c r="A31" s="258"/>
      <c r="B31" s="312"/>
      <c r="C31" s="258"/>
      <c r="D31" s="258"/>
      <c r="E31" s="258"/>
      <c r="K31" s="22"/>
      <c r="L31" s="22"/>
      <c r="M31" s="313"/>
    </row>
    <row r="32" spans="1:13" ht="14" x14ac:dyDescent="0.15">
      <c r="A32" s="314"/>
      <c r="B32" s="277"/>
      <c r="C32" s="314"/>
      <c r="D32" s="314"/>
      <c r="E32" s="314"/>
      <c r="K32" s="22"/>
      <c r="L32" s="313"/>
      <c r="M32" s="22"/>
    </row>
    <row r="33" spans="1:13" ht="14" x14ac:dyDescent="0.15">
      <c r="A33" s="314"/>
      <c r="B33" s="277"/>
      <c r="C33" s="314"/>
      <c r="D33" s="314"/>
      <c r="E33" s="314"/>
      <c r="G33" s="315"/>
      <c r="H33" s="257"/>
      <c r="K33" s="22"/>
      <c r="L33" s="22"/>
      <c r="M33" s="22"/>
    </row>
    <row r="34" spans="1:13" ht="14" x14ac:dyDescent="0.15">
      <c r="A34" s="314"/>
      <c r="B34" s="277"/>
      <c r="C34" s="314"/>
      <c r="D34" s="314"/>
      <c r="E34" s="314"/>
      <c r="G34" s="315"/>
      <c r="H34" s="257"/>
      <c r="K34" s="22"/>
      <c r="L34" s="22"/>
      <c r="M34" s="22"/>
    </row>
    <row r="35" spans="1:13" ht="14" x14ac:dyDescent="0.15">
      <c r="A35" s="314"/>
      <c r="B35" s="277"/>
      <c r="C35" s="314"/>
      <c r="D35" s="314"/>
      <c r="E35" s="314"/>
      <c r="K35" s="22"/>
      <c r="L35" s="22"/>
      <c r="M35" s="22"/>
    </row>
    <row r="36" spans="1:13" ht="14" x14ac:dyDescent="0.15">
      <c r="A36" s="314"/>
      <c r="B36" s="277"/>
      <c r="C36" s="314"/>
      <c r="D36" s="314"/>
      <c r="E36" s="314"/>
      <c r="H36" s="22"/>
      <c r="K36" s="22"/>
      <c r="L36" s="22"/>
      <c r="M36" s="22"/>
    </row>
    <row r="37" spans="1:13" ht="14" x14ac:dyDescent="0.15">
      <c r="A37" s="314"/>
      <c r="B37" s="277"/>
      <c r="C37" s="314"/>
      <c r="D37" s="314"/>
      <c r="E37" s="314"/>
      <c r="H37" s="22"/>
      <c r="K37" s="22"/>
      <c r="L37" s="22"/>
      <c r="M37" s="22"/>
    </row>
    <row r="38" spans="1:13" ht="14" x14ac:dyDescent="0.15">
      <c r="A38" s="314"/>
      <c r="B38" s="277"/>
      <c r="C38" s="314"/>
      <c r="D38" s="314"/>
      <c r="E38" s="314"/>
      <c r="K38" s="22"/>
      <c r="L38" s="22"/>
      <c r="M38" s="22"/>
    </row>
    <row r="39" spans="1:13" ht="14" x14ac:dyDescent="0.15">
      <c r="A39" s="302"/>
      <c r="B39" s="316"/>
      <c r="C39" s="302"/>
      <c r="D39" s="302"/>
      <c r="E39" s="302"/>
      <c r="K39" s="22"/>
      <c r="L39" s="317"/>
    </row>
    <row r="40" spans="1:13" ht="13" x14ac:dyDescent="0.15">
      <c r="K40" s="22"/>
    </row>
    <row r="41" spans="1:13" ht="14" x14ac:dyDescent="0.15">
      <c r="A41" s="256"/>
      <c r="B41" s="312"/>
      <c r="C41" s="256"/>
      <c r="D41" s="256"/>
      <c r="E41" s="256"/>
      <c r="F41" s="256"/>
      <c r="H41" s="256"/>
    </row>
    <row r="42" spans="1:13" ht="14" x14ac:dyDescent="0.15">
      <c r="A42" s="269"/>
      <c r="B42" s="268"/>
      <c r="C42" s="269"/>
      <c r="D42" s="269"/>
      <c r="E42" s="269"/>
      <c r="F42" s="269"/>
      <c r="H42" s="269"/>
    </row>
    <row r="43" spans="1:13" ht="14" x14ac:dyDescent="0.15">
      <c r="A43" s="269"/>
      <c r="B43" s="268"/>
      <c r="C43" s="269"/>
      <c r="D43" s="269"/>
      <c r="E43" s="269"/>
      <c r="F43" s="269"/>
      <c r="H43" s="269"/>
      <c r="K43" s="22"/>
      <c r="L43" s="22"/>
    </row>
    <row r="44" spans="1:13" ht="14" x14ac:dyDescent="0.15">
      <c r="A44" s="269"/>
      <c r="B44" s="268"/>
      <c r="C44" s="269"/>
      <c r="D44" s="269"/>
      <c r="E44" s="269"/>
      <c r="F44" s="269"/>
      <c r="H44" s="269"/>
      <c r="K44" s="22"/>
    </row>
    <row r="45" spans="1:13" ht="14" x14ac:dyDescent="0.15">
      <c r="A45" s="269"/>
      <c r="B45" s="268"/>
      <c r="C45" s="269"/>
      <c r="D45" s="269"/>
      <c r="E45" s="269"/>
      <c r="F45" s="269"/>
      <c r="H45" s="269"/>
      <c r="K45" s="22"/>
      <c r="L45" s="22"/>
    </row>
    <row r="46" spans="1:13" ht="14" x14ac:dyDescent="0.15">
      <c r="A46" s="312"/>
      <c r="B46" s="268"/>
      <c r="C46" s="269"/>
      <c r="D46" s="269"/>
      <c r="E46" s="269"/>
      <c r="F46" s="269"/>
      <c r="H46" s="269"/>
      <c r="K46" s="22"/>
    </row>
    <row r="47" spans="1:13" ht="14" x14ac:dyDescent="0.15">
      <c r="A47" s="269"/>
      <c r="B47" s="268"/>
      <c r="C47" s="269"/>
      <c r="D47" s="269"/>
      <c r="E47" s="269"/>
      <c r="F47" s="269"/>
      <c r="H47" s="269"/>
    </row>
    <row r="48" spans="1:13" ht="14" x14ac:dyDescent="0.15">
      <c r="A48" s="269"/>
      <c r="B48" s="268"/>
      <c r="C48" s="269"/>
      <c r="D48" s="269"/>
      <c r="E48" s="269"/>
      <c r="F48" s="269"/>
      <c r="H48" s="269"/>
      <c r="K48" s="22"/>
    </row>
    <row r="49" spans="1:11" ht="14" x14ac:dyDescent="0.15">
      <c r="A49" s="256"/>
      <c r="B49" s="318"/>
      <c r="C49" s="256"/>
      <c r="D49" s="256"/>
      <c r="E49" s="256"/>
      <c r="F49" s="256"/>
      <c r="H49" s="256"/>
      <c r="K49" s="22"/>
    </row>
    <row r="51" spans="1:11" ht="14" x14ac:dyDescent="0.15">
      <c r="A51" s="258"/>
      <c r="B51" s="312"/>
      <c r="C51" s="258"/>
      <c r="D51" s="258"/>
      <c r="E51" s="258"/>
      <c r="F51" s="258"/>
      <c r="H51" s="258"/>
    </row>
    <row r="52" spans="1:11" ht="14" x14ac:dyDescent="0.15">
      <c r="A52" s="314"/>
      <c r="B52" s="277"/>
      <c r="C52" s="314"/>
      <c r="D52" s="314"/>
      <c r="E52" s="314"/>
      <c r="F52" s="264"/>
      <c r="H52" s="264"/>
    </row>
    <row r="53" spans="1:11" ht="14" x14ac:dyDescent="0.15">
      <c r="A53" s="314"/>
      <c r="B53" s="277"/>
      <c r="C53" s="314"/>
      <c r="D53" s="314"/>
      <c r="E53" s="314"/>
      <c r="F53" s="264"/>
      <c r="H53" s="264"/>
    </row>
    <row r="54" spans="1:11" ht="14" x14ac:dyDescent="0.15">
      <c r="A54" s="314"/>
      <c r="B54" s="277"/>
      <c r="C54" s="314"/>
      <c r="D54" s="314"/>
      <c r="E54" s="314"/>
      <c r="F54" s="264"/>
      <c r="H54" s="264"/>
    </row>
    <row r="55" spans="1:11" ht="14" x14ac:dyDescent="0.15">
      <c r="A55" s="314"/>
      <c r="B55" s="277"/>
      <c r="C55" s="314"/>
      <c r="D55" s="314"/>
      <c r="E55" s="314"/>
      <c r="F55" s="264"/>
      <c r="H55" s="264"/>
    </row>
    <row r="56" spans="1:11" ht="14" x14ac:dyDescent="0.15">
      <c r="A56" s="314"/>
      <c r="B56" s="277"/>
      <c r="C56" s="314"/>
      <c r="D56" s="314"/>
      <c r="E56" s="314"/>
      <c r="F56" s="264"/>
      <c r="H56" s="264"/>
    </row>
    <row r="57" spans="1:11" ht="14" x14ac:dyDescent="0.15">
      <c r="A57" s="314"/>
      <c r="B57" s="277"/>
      <c r="C57" s="314"/>
      <c r="D57" s="314"/>
      <c r="E57" s="314"/>
      <c r="F57" s="264"/>
      <c r="H57" s="264"/>
    </row>
    <row r="58" spans="1:11" ht="14" x14ac:dyDescent="0.15">
      <c r="A58" s="314"/>
      <c r="B58" s="277"/>
      <c r="C58" s="314"/>
      <c r="D58" s="314"/>
      <c r="E58" s="314"/>
      <c r="F58" s="264"/>
      <c r="H58" s="264"/>
    </row>
    <row r="59" spans="1:11" ht="14" x14ac:dyDescent="0.15">
      <c r="A59" s="302"/>
      <c r="B59" s="316"/>
      <c r="C59" s="302"/>
      <c r="D59" s="302"/>
      <c r="E59" s="302"/>
      <c r="F59" s="302"/>
      <c r="H59" s="302"/>
    </row>
    <row r="61" spans="1:11" ht="14" x14ac:dyDescent="0.15">
      <c r="A61" s="319"/>
      <c r="B61" s="312"/>
      <c r="C61" s="319"/>
      <c r="D61" s="319"/>
      <c r="E61" s="319"/>
      <c r="F61" s="258"/>
      <c r="H61" s="258"/>
    </row>
    <row r="62" spans="1:11" ht="14" x14ac:dyDescent="0.15">
      <c r="A62" s="314"/>
      <c r="B62" s="277"/>
      <c r="C62" s="314"/>
      <c r="D62" s="314"/>
      <c r="E62" s="314"/>
      <c r="F62" s="264"/>
      <c r="H62" s="264"/>
    </row>
    <row r="63" spans="1:11" ht="14" x14ac:dyDescent="0.15">
      <c r="A63" s="314"/>
      <c r="B63" s="277"/>
      <c r="C63" s="314"/>
      <c r="D63" s="314"/>
      <c r="E63" s="314"/>
      <c r="F63" s="264"/>
      <c r="H63" s="264"/>
    </row>
    <row r="64" spans="1:11" ht="14" x14ac:dyDescent="0.15">
      <c r="A64" s="314"/>
      <c r="B64" s="277"/>
      <c r="C64" s="312"/>
      <c r="D64" s="312"/>
      <c r="E64" s="312"/>
      <c r="F64" s="264"/>
      <c r="H64" s="264"/>
    </row>
    <row r="65" spans="1:8" ht="14" x14ac:dyDescent="0.15">
      <c r="A65" s="314"/>
      <c r="B65" s="277"/>
      <c r="C65" s="314"/>
      <c r="D65" s="314"/>
      <c r="E65" s="314"/>
      <c r="F65" s="264"/>
      <c r="H65" s="264"/>
    </row>
    <row r="66" spans="1:8" ht="14" x14ac:dyDescent="0.15">
      <c r="A66" s="314"/>
      <c r="B66" s="277"/>
      <c r="C66" s="312"/>
      <c r="D66" s="312"/>
      <c r="E66" s="312"/>
      <c r="F66" s="264"/>
      <c r="H66" s="264"/>
    </row>
    <row r="67" spans="1:8" ht="14" x14ac:dyDescent="0.15">
      <c r="A67" s="314"/>
      <c r="B67" s="277"/>
      <c r="C67" s="314"/>
      <c r="D67" s="314"/>
      <c r="E67" s="314"/>
      <c r="F67" s="264"/>
      <c r="H67" s="264"/>
    </row>
    <row r="68" spans="1:8" ht="18" customHeight="1" x14ac:dyDescent="0.15">
      <c r="A68" s="314"/>
      <c r="B68" s="277"/>
      <c r="C68" s="314"/>
      <c r="D68" s="314"/>
      <c r="E68" s="314"/>
      <c r="F68" s="264"/>
      <c r="H68" s="264"/>
    </row>
    <row r="69" spans="1:8" ht="14" x14ac:dyDescent="0.15">
      <c r="A69" s="302"/>
      <c r="B69" s="316"/>
      <c r="C69" s="302"/>
      <c r="D69" s="302"/>
      <c r="E69" s="302"/>
      <c r="F69" s="302"/>
      <c r="H69" s="302"/>
    </row>
    <row r="71" spans="1:8" ht="14" x14ac:dyDescent="0.15">
      <c r="A71" s="319"/>
      <c r="B71" s="320"/>
      <c r="C71" s="319"/>
      <c r="D71" s="319"/>
      <c r="E71" s="319"/>
    </row>
    <row r="72" spans="1:8" ht="14" x14ac:dyDescent="0.15">
      <c r="A72" s="314"/>
      <c r="B72" s="277"/>
      <c r="C72" s="314"/>
      <c r="D72" s="314"/>
      <c r="E72" s="314"/>
    </row>
    <row r="73" spans="1:8" ht="14" x14ac:dyDescent="0.15">
      <c r="A73" s="314"/>
      <c r="B73" s="277"/>
      <c r="C73" s="314"/>
      <c r="D73" s="314"/>
      <c r="E73" s="314"/>
    </row>
    <row r="74" spans="1:8" ht="14" x14ac:dyDescent="0.15">
      <c r="A74" s="314"/>
      <c r="B74" s="277"/>
      <c r="C74" s="314"/>
      <c r="D74" s="314"/>
      <c r="E74" s="314"/>
    </row>
    <row r="75" spans="1:8" ht="14" x14ac:dyDescent="0.15">
      <c r="A75" s="314"/>
      <c r="B75" s="277"/>
      <c r="C75" s="314"/>
      <c r="D75" s="314"/>
      <c r="E75" s="314"/>
    </row>
    <row r="76" spans="1:8" ht="14" x14ac:dyDescent="0.15">
      <c r="A76" s="314"/>
      <c r="B76" s="277"/>
      <c r="C76" s="314"/>
      <c r="D76" s="314"/>
      <c r="E76" s="314"/>
    </row>
    <row r="77" spans="1:8" ht="14" x14ac:dyDescent="0.15">
      <c r="A77" s="314"/>
      <c r="B77" s="277"/>
      <c r="C77" s="314"/>
      <c r="D77" s="314"/>
      <c r="E77" s="314"/>
    </row>
    <row r="78" spans="1:8" ht="14" x14ac:dyDescent="0.15">
      <c r="A78" s="314"/>
      <c r="B78" s="277"/>
      <c r="C78" s="314"/>
      <c r="D78" s="314"/>
      <c r="E78" s="314"/>
    </row>
    <row r="79" spans="1:8" ht="14" x14ac:dyDescent="0.15">
      <c r="A79" s="314"/>
      <c r="B79" s="277"/>
      <c r="C79" s="314"/>
      <c r="D79" s="314"/>
      <c r="E79" s="314"/>
    </row>
    <row r="80" spans="1:8" ht="14" x14ac:dyDescent="0.15">
      <c r="A80" s="302"/>
      <c r="B80" s="316"/>
      <c r="C80" s="302"/>
      <c r="D80" s="302"/>
      <c r="E80" s="302"/>
    </row>
    <row r="82" spans="1:15" ht="14" x14ac:dyDescent="0.15">
      <c r="A82" s="256"/>
      <c r="B82" s="312"/>
      <c r="C82" s="256"/>
      <c r="D82" s="256"/>
      <c r="E82" s="256"/>
    </row>
    <row r="83" spans="1:15" ht="14" x14ac:dyDescent="0.15">
      <c r="A83" s="314"/>
      <c r="B83" s="277"/>
      <c r="C83" s="314"/>
      <c r="D83" s="314"/>
      <c r="E83" s="314"/>
    </row>
    <row r="84" spans="1:15" ht="14" x14ac:dyDescent="0.15">
      <c r="A84" s="314"/>
      <c r="B84" s="277"/>
      <c r="C84" s="314"/>
      <c r="D84" s="314"/>
      <c r="E84" s="314"/>
    </row>
    <row r="85" spans="1:15" ht="14" x14ac:dyDescent="0.15">
      <c r="A85" s="314"/>
      <c r="B85" s="277"/>
      <c r="C85" s="314"/>
      <c r="D85" s="314"/>
      <c r="E85" s="314"/>
    </row>
    <row r="86" spans="1:15" ht="14" x14ac:dyDescent="0.15">
      <c r="A86" s="314"/>
      <c r="B86" s="277"/>
      <c r="C86" s="314"/>
      <c r="D86" s="314"/>
      <c r="E86" s="314"/>
    </row>
    <row r="87" spans="1:15" ht="14" x14ac:dyDescent="0.15">
      <c r="A87" s="314"/>
      <c r="B87" s="277"/>
      <c r="C87" s="314"/>
      <c r="D87" s="314"/>
      <c r="E87" s="314"/>
    </row>
    <row r="88" spans="1:15" ht="14" x14ac:dyDescent="0.15">
      <c r="A88" s="314"/>
      <c r="B88" s="277"/>
      <c r="C88" s="314"/>
      <c r="D88" s="314"/>
      <c r="E88" s="314"/>
    </row>
    <row r="89" spans="1:15" ht="14" x14ac:dyDescent="0.15">
      <c r="A89" s="314"/>
      <c r="B89" s="277"/>
      <c r="C89" s="314"/>
      <c r="D89" s="314"/>
      <c r="E89" s="314"/>
    </row>
    <row r="90" spans="1:15" ht="14" x14ac:dyDescent="0.15">
      <c r="A90" s="302"/>
      <c r="B90" s="316"/>
      <c r="C90" s="302"/>
      <c r="D90" s="302"/>
      <c r="E90" s="302"/>
    </row>
    <row r="92" spans="1:15" ht="14" x14ac:dyDescent="0.15">
      <c r="A92" s="258"/>
      <c r="B92" s="312"/>
      <c r="C92" s="258"/>
      <c r="D92" s="258"/>
      <c r="E92" s="258"/>
    </row>
    <row r="93" spans="1:15" ht="14" x14ac:dyDescent="0.15">
      <c r="A93" s="314"/>
      <c r="B93" s="277"/>
      <c r="C93" s="314"/>
      <c r="D93" s="314"/>
      <c r="E93" s="314"/>
    </row>
    <row r="94" spans="1:15" ht="14" x14ac:dyDescent="0.15">
      <c r="A94" s="314"/>
      <c r="B94" s="277"/>
      <c r="C94" s="314"/>
      <c r="D94" s="314"/>
      <c r="E94" s="314"/>
    </row>
    <row r="95" spans="1:15" ht="14" x14ac:dyDescent="0.15">
      <c r="A95" s="314"/>
      <c r="B95" s="277"/>
      <c r="C95" s="314"/>
      <c r="D95" s="314"/>
      <c r="E95" s="314"/>
      <c r="F95" s="312"/>
      <c r="G95" s="312"/>
      <c r="H95" s="312"/>
      <c r="I95" s="312"/>
      <c r="M95" s="312"/>
      <c r="N95" s="312"/>
      <c r="O95" s="312"/>
    </row>
    <row r="96" spans="1:15" ht="14" x14ac:dyDescent="0.15">
      <c r="A96" s="314"/>
      <c r="B96" s="321"/>
      <c r="C96" s="314"/>
      <c r="D96" s="314"/>
      <c r="E96" s="314"/>
      <c r="F96" s="322"/>
      <c r="J96" s="312"/>
      <c r="K96" s="312"/>
      <c r="L96" s="312"/>
    </row>
    <row r="97" spans="1:15" ht="14" x14ac:dyDescent="0.15">
      <c r="A97" s="314"/>
      <c r="B97" s="277"/>
      <c r="C97" s="314"/>
      <c r="D97" s="314"/>
      <c r="E97" s="314"/>
      <c r="F97" s="322"/>
      <c r="G97" s="315"/>
      <c r="H97" s="315"/>
      <c r="K97" s="312"/>
      <c r="M97" s="322"/>
    </row>
    <row r="98" spans="1:15" ht="14" x14ac:dyDescent="0.15">
      <c r="A98" s="314"/>
      <c r="B98" s="277"/>
      <c r="C98" s="314"/>
      <c r="D98" s="314"/>
      <c r="E98" s="314"/>
      <c r="F98" s="322"/>
      <c r="G98" s="315"/>
      <c r="H98" s="315"/>
      <c r="J98" s="322"/>
      <c r="K98" s="322"/>
      <c r="L98" s="322"/>
      <c r="M98" s="322"/>
      <c r="N98" s="312"/>
      <c r="O98" s="322"/>
    </row>
    <row r="99" spans="1:15" ht="14" x14ac:dyDescent="0.15">
      <c r="A99" s="314"/>
      <c r="B99" s="277"/>
      <c r="C99" s="314"/>
      <c r="D99" s="314"/>
      <c r="E99" s="314"/>
      <c r="F99" s="322"/>
      <c r="G99" s="315"/>
      <c r="H99" s="315"/>
      <c r="J99" s="322"/>
      <c r="K99" s="322"/>
      <c r="L99" s="322"/>
      <c r="M99" s="322"/>
      <c r="N99" s="312"/>
    </row>
    <row r="100" spans="1:15" ht="14" x14ac:dyDescent="0.15">
      <c r="A100" s="302"/>
      <c r="B100" s="316"/>
      <c r="C100" s="302"/>
      <c r="D100" s="302"/>
      <c r="E100" s="302"/>
      <c r="F100" s="322"/>
      <c r="G100" s="315"/>
      <c r="H100" s="315"/>
      <c r="J100" s="322"/>
      <c r="K100" s="322"/>
      <c r="L100" s="322"/>
      <c r="M100" s="322"/>
      <c r="N100" s="312"/>
    </row>
    <row r="101" spans="1:15" ht="13" x14ac:dyDescent="0.15">
      <c r="A101" s="322"/>
      <c r="B101" s="312"/>
      <c r="C101" s="312"/>
      <c r="D101" s="312"/>
      <c r="E101" s="312"/>
      <c r="F101" s="322"/>
      <c r="H101" s="315"/>
      <c r="J101" s="322"/>
      <c r="K101" s="322"/>
      <c r="L101" s="322"/>
      <c r="N101" s="322"/>
    </row>
    <row r="102" spans="1:15" ht="14" x14ac:dyDescent="0.15">
      <c r="A102" s="323"/>
      <c r="B102" s="324"/>
      <c r="C102" s="323"/>
      <c r="D102" s="323"/>
      <c r="E102" s="323"/>
      <c r="F102" s="315"/>
      <c r="G102" s="315"/>
      <c r="H102" s="315"/>
      <c r="I102" s="312"/>
      <c r="M102" s="315"/>
      <c r="N102" s="315"/>
      <c r="O102" s="315"/>
    </row>
    <row r="103" spans="1:15" ht="14" x14ac:dyDescent="0.15">
      <c r="A103" s="325"/>
      <c r="B103" s="326"/>
      <c r="C103" s="325"/>
      <c r="D103" s="325"/>
      <c r="E103" s="325"/>
      <c r="F103" s="315"/>
      <c r="G103" s="315"/>
      <c r="H103" s="315"/>
      <c r="I103" s="312"/>
      <c r="J103" s="315"/>
      <c r="K103" s="315"/>
      <c r="L103" s="315"/>
      <c r="M103" s="315"/>
      <c r="N103" s="315"/>
      <c r="O103" s="315"/>
    </row>
    <row r="104" spans="1:15" ht="14" x14ac:dyDescent="0.15">
      <c r="A104" s="325"/>
      <c r="B104" s="326"/>
      <c r="C104" s="325"/>
      <c r="D104" s="325"/>
      <c r="E104" s="325"/>
      <c r="F104" s="315"/>
      <c r="G104" s="315"/>
      <c r="H104" s="315"/>
      <c r="I104" s="312"/>
      <c r="J104" s="315"/>
      <c r="K104" s="315"/>
      <c r="L104" s="315"/>
      <c r="M104" s="315"/>
      <c r="N104" s="315"/>
      <c r="O104" s="315"/>
    </row>
    <row r="105" spans="1:15" ht="14" x14ac:dyDescent="0.15">
      <c r="A105" s="325"/>
      <c r="B105" s="326"/>
      <c r="C105" s="325"/>
      <c r="D105" s="325"/>
      <c r="E105" s="325"/>
      <c r="F105" s="315"/>
      <c r="G105" s="315"/>
      <c r="H105" s="315"/>
      <c r="I105" s="312"/>
      <c r="J105" s="315"/>
      <c r="K105" s="315"/>
      <c r="L105" s="315"/>
      <c r="M105" s="315"/>
      <c r="N105" s="315"/>
      <c r="O105" s="315"/>
    </row>
    <row r="106" spans="1:15" ht="14" x14ac:dyDescent="0.15">
      <c r="A106" s="325"/>
      <c r="B106" s="326"/>
      <c r="C106" s="325"/>
      <c r="D106" s="325"/>
      <c r="E106" s="325"/>
      <c r="F106" s="315"/>
      <c r="G106" s="315"/>
      <c r="H106" s="315"/>
      <c r="I106" s="312"/>
      <c r="J106" s="315"/>
      <c r="K106" s="315"/>
      <c r="L106" s="315"/>
      <c r="M106" s="315"/>
      <c r="N106" s="315"/>
      <c r="O106" s="315"/>
    </row>
    <row r="107" spans="1:15" ht="14" x14ac:dyDescent="0.15">
      <c r="A107" s="325"/>
      <c r="B107" s="326"/>
      <c r="C107" s="325"/>
      <c r="D107" s="325"/>
      <c r="E107" s="325"/>
      <c r="F107" s="315"/>
      <c r="G107" s="315"/>
      <c r="H107" s="315"/>
      <c r="I107" s="312"/>
      <c r="J107" s="315"/>
      <c r="K107" s="315"/>
      <c r="L107" s="315"/>
      <c r="M107" s="315"/>
      <c r="N107" s="315"/>
      <c r="O107" s="315"/>
    </row>
    <row r="108" spans="1:15" ht="14" x14ac:dyDescent="0.15">
      <c r="A108" s="325"/>
      <c r="B108" s="326"/>
      <c r="C108" s="325"/>
      <c r="D108" s="325"/>
      <c r="E108" s="325"/>
      <c r="F108" s="315"/>
      <c r="G108" s="315"/>
      <c r="H108" s="315"/>
      <c r="I108" s="312"/>
      <c r="J108" s="315"/>
      <c r="K108" s="315"/>
      <c r="L108" s="315"/>
      <c r="M108" s="315"/>
      <c r="N108" s="315"/>
      <c r="O108" s="315"/>
    </row>
    <row r="109" spans="1:15" ht="14" x14ac:dyDescent="0.15">
      <c r="A109" s="325"/>
      <c r="B109" s="326"/>
      <c r="C109" s="325"/>
      <c r="D109" s="325"/>
      <c r="E109" s="325"/>
      <c r="F109" s="315"/>
      <c r="G109" s="315"/>
      <c r="H109" s="315"/>
      <c r="I109" s="312"/>
      <c r="J109" s="315"/>
      <c r="K109" s="315"/>
      <c r="L109" s="315"/>
      <c r="M109" s="315"/>
      <c r="N109" s="315"/>
      <c r="O109" s="315"/>
    </row>
    <row r="110" spans="1:15" ht="14" x14ac:dyDescent="0.15">
      <c r="A110" s="323"/>
      <c r="B110" s="327"/>
      <c r="C110" s="323"/>
      <c r="D110" s="323"/>
      <c r="E110" s="323"/>
      <c r="F110" s="315"/>
      <c r="G110" s="315"/>
      <c r="H110" s="315"/>
      <c r="I110" s="312"/>
      <c r="J110" s="315"/>
      <c r="K110" s="315"/>
      <c r="L110" s="315"/>
      <c r="M110" s="315"/>
      <c r="N110" s="315"/>
      <c r="O110" s="315"/>
    </row>
    <row r="111" spans="1:15" ht="13" x14ac:dyDescent="0.15">
      <c r="A111" s="315"/>
      <c r="B111" s="328"/>
      <c r="C111" s="315"/>
      <c r="D111" s="315"/>
      <c r="E111" s="315"/>
      <c r="F111" s="315"/>
      <c r="G111" s="315"/>
      <c r="H111" s="315"/>
      <c r="I111" s="312"/>
      <c r="J111" s="315"/>
      <c r="K111" s="315"/>
      <c r="L111" s="315"/>
      <c r="M111" s="315"/>
      <c r="N111" s="315"/>
      <c r="O111" s="315"/>
    </row>
    <row r="112" spans="1:15" ht="13" x14ac:dyDescent="0.15">
      <c r="A112" s="315"/>
      <c r="C112" s="315"/>
      <c r="D112" s="315"/>
      <c r="E112" s="315"/>
      <c r="F112" s="315"/>
      <c r="G112" s="315"/>
      <c r="H112" s="315"/>
      <c r="I112" s="312"/>
      <c r="J112" s="315"/>
      <c r="K112" s="315"/>
      <c r="L112" s="315"/>
      <c r="M112" s="315"/>
      <c r="N112" s="315"/>
      <c r="O112" s="315"/>
    </row>
    <row r="113" spans="1:15" ht="14" x14ac:dyDescent="0.15">
      <c r="A113" s="329"/>
      <c r="B113" s="312"/>
      <c r="C113" s="329"/>
      <c r="D113" s="329"/>
      <c r="E113" s="329"/>
      <c r="F113" s="329"/>
      <c r="G113" s="315"/>
      <c r="H113" s="329"/>
      <c r="I113" s="312"/>
      <c r="J113" s="315"/>
      <c r="K113" s="315"/>
      <c r="L113" s="315"/>
      <c r="M113" s="315"/>
      <c r="N113" s="315"/>
      <c r="O113" s="315"/>
    </row>
    <row r="114" spans="1:15" ht="14" x14ac:dyDescent="0.15">
      <c r="A114" s="313"/>
      <c r="B114" s="313"/>
      <c r="C114" s="313"/>
      <c r="D114" s="313"/>
      <c r="E114" s="313"/>
      <c r="F114" s="313"/>
      <c r="G114" s="315"/>
      <c r="H114" s="313"/>
      <c r="I114" s="312"/>
      <c r="J114" s="315"/>
      <c r="K114" s="315"/>
      <c r="L114" s="315"/>
      <c r="M114" s="315"/>
      <c r="N114" s="315"/>
      <c r="O114" s="315"/>
    </row>
    <row r="115" spans="1:15" ht="14" x14ac:dyDescent="0.15">
      <c r="A115" s="313"/>
      <c r="B115" s="313"/>
      <c r="C115" s="313"/>
      <c r="D115" s="313"/>
      <c r="E115" s="313"/>
      <c r="F115" s="313"/>
      <c r="G115" s="315"/>
      <c r="H115" s="313"/>
      <c r="I115" s="312"/>
      <c r="J115" s="315"/>
      <c r="K115" s="315"/>
      <c r="L115" s="315"/>
      <c r="M115" s="315"/>
      <c r="N115" s="315"/>
      <c r="O115" s="315"/>
    </row>
    <row r="116" spans="1:15" ht="14" x14ac:dyDescent="0.15">
      <c r="A116" s="313"/>
      <c r="B116" s="313"/>
      <c r="C116" s="313"/>
      <c r="D116" s="313"/>
      <c r="E116" s="313"/>
      <c r="F116" s="313"/>
      <c r="G116" s="315"/>
      <c r="H116" s="313"/>
      <c r="I116" s="312"/>
      <c r="J116" s="315"/>
      <c r="K116" s="315"/>
      <c r="L116" s="315"/>
      <c r="M116" s="315"/>
      <c r="N116" s="315"/>
      <c r="O116" s="315"/>
    </row>
    <row r="117" spans="1:15" ht="14" x14ac:dyDescent="0.15">
      <c r="A117" s="313"/>
      <c r="B117" s="313"/>
      <c r="C117" s="313"/>
      <c r="D117" s="313"/>
      <c r="E117" s="313"/>
      <c r="F117" s="300"/>
      <c r="G117" s="315"/>
      <c r="H117" s="300"/>
      <c r="I117" s="312"/>
      <c r="J117" s="315"/>
      <c r="K117" s="315"/>
      <c r="L117" s="315"/>
      <c r="M117" s="315"/>
      <c r="N117" s="315"/>
      <c r="O117" s="315"/>
    </row>
    <row r="118" spans="1:15" ht="14" x14ac:dyDescent="0.15">
      <c r="A118" s="313"/>
      <c r="B118" s="313"/>
      <c r="C118" s="313"/>
      <c r="D118" s="313"/>
      <c r="E118" s="313"/>
      <c r="F118" s="313"/>
      <c r="G118" s="315"/>
      <c r="H118" s="313"/>
      <c r="I118" s="312"/>
      <c r="J118" s="315"/>
      <c r="K118" s="315"/>
      <c r="L118" s="315"/>
      <c r="M118" s="315"/>
      <c r="N118" s="315"/>
      <c r="O118" s="315"/>
    </row>
    <row r="119" spans="1:15" ht="14" x14ac:dyDescent="0.15">
      <c r="A119" s="313"/>
      <c r="B119" s="313"/>
      <c r="C119" s="313"/>
      <c r="D119" s="313"/>
      <c r="E119" s="313"/>
      <c r="F119" s="313"/>
      <c r="G119" s="315"/>
      <c r="H119" s="313"/>
      <c r="I119" s="312"/>
      <c r="J119" s="315"/>
      <c r="K119" s="315"/>
      <c r="L119" s="315"/>
      <c r="M119" s="315"/>
      <c r="N119" s="315"/>
      <c r="O119" s="315"/>
    </row>
    <row r="120" spans="1:15" ht="14" x14ac:dyDescent="0.15">
      <c r="A120" s="313"/>
      <c r="B120" s="313"/>
      <c r="C120" s="313"/>
      <c r="D120" s="313"/>
      <c r="E120" s="313"/>
      <c r="F120" s="313"/>
      <c r="G120" s="315"/>
      <c r="H120" s="313"/>
      <c r="I120" s="312"/>
      <c r="J120" s="315"/>
      <c r="K120" s="315"/>
      <c r="L120" s="315"/>
      <c r="M120" s="315"/>
      <c r="N120" s="315"/>
      <c r="O120" s="315"/>
    </row>
    <row r="121" spans="1:15" ht="14" x14ac:dyDescent="0.15">
      <c r="A121" s="313"/>
      <c r="B121" s="313"/>
      <c r="C121" s="313"/>
      <c r="D121" s="313"/>
      <c r="E121" s="313"/>
      <c r="F121" s="313"/>
      <c r="G121" s="315"/>
      <c r="H121" s="313"/>
      <c r="I121" s="312"/>
      <c r="J121" s="315"/>
      <c r="K121" s="315"/>
      <c r="L121" s="315"/>
      <c r="M121" s="315"/>
      <c r="N121" s="315"/>
      <c r="O121" s="315"/>
    </row>
    <row r="122" spans="1:15" ht="14" x14ac:dyDescent="0.15">
      <c r="A122" s="329"/>
      <c r="B122" s="329"/>
      <c r="C122" s="329"/>
      <c r="D122" s="329"/>
      <c r="E122" s="329"/>
      <c r="F122" s="329"/>
      <c r="G122" s="315"/>
      <c r="H122" s="329"/>
      <c r="I122" s="312"/>
      <c r="J122" s="315"/>
      <c r="K122" s="315"/>
      <c r="L122" s="315"/>
      <c r="M122" s="315"/>
      <c r="N122" s="315"/>
      <c r="O122" s="315"/>
    </row>
    <row r="123" spans="1:15" ht="13" x14ac:dyDescent="0.15">
      <c r="A123" s="315"/>
      <c r="B123" s="328"/>
      <c r="C123" s="315"/>
      <c r="D123" s="315"/>
      <c r="E123" s="315"/>
      <c r="F123" s="315"/>
      <c r="G123" s="315"/>
      <c r="H123" s="315"/>
      <c r="I123" s="312"/>
      <c r="J123" s="315"/>
      <c r="K123" s="315"/>
      <c r="L123" s="315"/>
      <c r="M123" s="315"/>
      <c r="N123" s="315"/>
      <c r="O123" s="315"/>
    </row>
    <row r="124" spans="1:15" ht="13" x14ac:dyDescent="0.15">
      <c r="A124" s="315"/>
      <c r="B124" s="328"/>
      <c r="C124" s="315"/>
      <c r="D124" s="315"/>
      <c r="E124" s="315"/>
      <c r="F124" s="315"/>
      <c r="G124" s="315"/>
      <c r="H124" s="315"/>
      <c r="I124" s="312"/>
      <c r="J124" s="315"/>
      <c r="K124" s="315"/>
      <c r="L124" s="315"/>
      <c r="M124" s="315"/>
      <c r="N124" s="315"/>
      <c r="O124" s="315"/>
    </row>
    <row r="125" spans="1:15" ht="13" x14ac:dyDescent="0.15">
      <c r="A125" s="315"/>
      <c r="B125" s="328"/>
      <c r="C125" s="315"/>
      <c r="D125" s="315"/>
      <c r="E125" s="315"/>
      <c r="F125" s="315"/>
      <c r="G125" s="315"/>
      <c r="H125" s="315"/>
      <c r="I125" s="312"/>
      <c r="J125" s="315"/>
      <c r="K125" s="315"/>
      <c r="L125" s="315"/>
      <c r="M125" s="315"/>
      <c r="N125" s="315"/>
      <c r="O125" s="315"/>
    </row>
    <row r="126" spans="1:15" ht="13" x14ac:dyDescent="0.15">
      <c r="A126" s="315"/>
      <c r="B126" s="328"/>
      <c r="C126" s="315"/>
      <c r="D126" s="315"/>
      <c r="E126" s="315"/>
      <c r="F126" s="315"/>
      <c r="G126" s="315"/>
      <c r="H126" s="315"/>
      <c r="I126" s="312"/>
      <c r="J126" s="315"/>
      <c r="K126" s="315"/>
      <c r="L126" s="315"/>
      <c r="M126" s="315"/>
      <c r="N126" s="315"/>
      <c r="O126" s="315"/>
    </row>
    <row r="127" spans="1:15" ht="13" x14ac:dyDescent="0.15">
      <c r="A127" s="315"/>
      <c r="B127" s="328"/>
      <c r="C127" s="315"/>
      <c r="D127" s="315"/>
      <c r="E127" s="315"/>
      <c r="F127" s="315"/>
      <c r="G127" s="315"/>
      <c r="H127" s="315"/>
      <c r="I127" s="312"/>
      <c r="J127" s="315"/>
      <c r="K127" s="315"/>
      <c r="L127" s="315"/>
      <c r="M127" s="315"/>
      <c r="N127" s="315"/>
      <c r="O127" s="315"/>
    </row>
    <row r="128" spans="1:15" ht="13" x14ac:dyDescent="0.15">
      <c r="A128" s="315"/>
      <c r="B128" s="328"/>
      <c r="C128" s="315"/>
      <c r="D128" s="315"/>
      <c r="E128" s="315"/>
      <c r="F128" s="315"/>
      <c r="G128" s="315"/>
      <c r="H128" s="315"/>
      <c r="I128" s="312"/>
      <c r="J128" s="315"/>
      <c r="K128" s="315"/>
      <c r="L128" s="315"/>
      <c r="M128" s="315"/>
      <c r="N128" s="315"/>
      <c r="O128" s="315"/>
    </row>
    <row r="129" spans="1:15" ht="13" x14ac:dyDescent="0.15">
      <c r="A129" s="330"/>
      <c r="B129" s="328"/>
      <c r="C129" s="331"/>
      <c r="D129" s="331"/>
      <c r="E129" s="331"/>
      <c r="F129" s="331"/>
      <c r="G129" s="331"/>
      <c r="H129" s="331"/>
      <c r="I129" s="312"/>
      <c r="J129" s="315"/>
      <c r="K129" s="315"/>
      <c r="L129" s="315"/>
      <c r="M129" s="331"/>
      <c r="N129" s="331"/>
      <c r="O129" s="331"/>
    </row>
    <row r="130" spans="1:15" ht="13" x14ac:dyDescent="0.15">
      <c r="J130" s="331"/>
      <c r="K130" s="331"/>
      <c r="L130" s="331"/>
    </row>
    <row r="131" spans="1:15" ht="13" x14ac:dyDescent="0.15">
      <c r="A131" s="312"/>
      <c r="B131" s="328"/>
      <c r="C131" s="312"/>
      <c r="D131" s="312"/>
      <c r="E131" s="312"/>
      <c r="F131" s="312"/>
    </row>
    <row r="132" spans="1:15" ht="13" x14ac:dyDescent="0.15">
      <c r="A132" s="312"/>
      <c r="B132" s="312"/>
      <c r="C132" s="312"/>
      <c r="D132" s="312"/>
      <c r="E132" s="312"/>
      <c r="F132" s="312"/>
    </row>
    <row r="133" spans="1:15" ht="13" x14ac:dyDescent="0.15">
      <c r="A133" s="312"/>
      <c r="B133" s="332"/>
      <c r="C133" s="312"/>
      <c r="D133" s="312"/>
      <c r="E133" s="312"/>
      <c r="F133" s="312"/>
    </row>
    <row r="134" spans="1:15" ht="13" x14ac:dyDescent="0.15">
      <c r="A134" s="322"/>
      <c r="B134" s="312"/>
      <c r="C134" s="312"/>
      <c r="D134" s="312"/>
      <c r="E134" s="312"/>
      <c r="F134" s="312"/>
    </row>
    <row r="135" spans="1:15" ht="13" x14ac:dyDescent="0.15">
      <c r="A135" s="312"/>
      <c r="B135" s="312"/>
      <c r="C135" s="312"/>
      <c r="D135" s="312"/>
      <c r="E135" s="312"/>
      <c r="F135" s="312"/>
    </row>
    <row r="136" spans="1:15" ht="13" x14ac:dyDescent="0.15">
      <c r="A136" s="312"/>
      <c r="B136" s="312"/>
      <c r="C136" s="312"/>
      <c r="D136" s="312"/>
      <c r="E136" s="312"/>
      <c r="F136" s="322"/>
    </row>
    <row r="137" spans="1:15" ht="13" x14ac:dyDescent="0.15">
      <c r="A137" s="312"/>
      <c r="B137" s="312"/>
      <c r="C137" s="312"/>
      <c r="D137" s="312"/>
      <c r="E137" s="312"/>
      <c r="F137" s="312"/>
    </row>
    <row r="138" spans="1:15" ht="13" x14ac:dyDescent="0.15">
      <c r="A138" s="312"/>
      <c r="B138" s="312"/>
      <c r="C138" s="312"/>
      <c r="D138" s="312"/>
      <c r="E138" s="312"/>
      <c r="F138" s="312"/>
    </row>
    <row r="139" spans="1:15" ht="13" x14ac:dyDescent="0.15">
      <c r="A139" s="312"/>
      <c r="B139" s="328"/>
      <c r="C139" s="312"/>
      <c r="D139" s="312"/>
      <c r="E139" s="312"/>
      <c r="F139" s="315"/>
    </row>
    <row r="140" spans="1:15" ht="13" x14ac:dyDescent="0.15">
      <c r="A140" s="312"/>
      <c r="B140" s="328"/>
      <c r="C140" s="312"/>
      <c r="D140" s="312"/>
      <c r="E140" s="312"/>
      <c r="F140" s="331"/>
    </row>
    <row r="155" spans="1:8" ht="14" x14ac:dyDescent="0.15">
      <c r="A155" s="333"/>
      <c r="B155" s="324"/>
      <c r="C155" s="333"/>
      <c r="D155" s="333"/>
      <c r="E155" s="333"/>
      <c r="F155" s="333"/>
      <c r="H155" s="333"/>
    </row>
    <row r="156" spans="1:8" ht="14" x14ac:dyDescent="0.15">
      <c r="A156" s="334"/>
      <c r="B156" s="335"/>
      <c r="C156" s="334"/>
      <c r="D156" s="334"/>
      <c r="E156" s="334"/>
      <c r="F156" s="336"/>
      <c r="H156" s="336"/>
    </row>
    <row r="157" spans="1:8" ht="14" x14ac:dyDescent="0.15">
      <c r="A157" s="334"/>
      <c r="B157" s="335"/>
      <c r="C157" s="334"/>
      <c r="D157" s="334"/>
      <c r="E157" s="334"/>
      <c r="F157" s="336"/>
      <c r="H157" s="336"/>
    </row>
    <row r="158" spans="1:8" ht="14" x14ac:dyDescent="0.15">
      <c r="A158" s="334"/>
      <c r="B158" s="335"/>
      <c r="C158" s="334"/>
      <c r="D158" s="334"/>
      <c r="E158" s="334"/>
      <c r="F158" s="336"/>
      <c r="H158" s="336"/>
    </row>
    <row r="159" spans="1:8" ht="14" x14ac:dyDescent="0.15">
      <c r="A159" s="334"/>
      <c r="B159" s="335"/>
      <c r="C159" s="334"/>
      <c r="D159" s="334"/>
      <c r="E159" s="334"/>
      <c r="F159" s="336"/>
      <c r="H159" s="336"/>
    </row>
    <row r="160" spans="1:8" ht="14" x14ac:dyDescent="0.15">
      <c r="A160" s="334"/>
      <c r="B160" s="335"/>
      <c r="C160" s="334"/>
      <c r="D160" s="334"/>
      <c r="E160" s="334"/>
      <c r="F160" s="336"/>
      <c r="H160" s="336"/>
    </row>
    <row r="161" spans="1:8" ht="14" x14ac:dyDescent="0.15">
      <c r="A161" s="334"/>
      <c r="B161" s="335"/>
      <c r="C161" s="334"/>
      <c r="D161" s="334"/>
      <c r="E161" s="334"/>
      <c r="F161" s="336"/>
      <c r="H161" s="336"/>
    </row>
    <row r="162" spans="1:8" ht="14" x14ac:dyDescent="0.15">
      <c r="A162" s="334"/>
      <c r="B162" s="335"/>
      <c r="C162" s="334"/>
      <c r="D162" s="334"/>
      <c r="E162" s="334"/>
      <c r="F162" s="336"/>
      <c r="H162" s="336"/>
    </row>
    <row r="163" spans="1:8" ht="14" x14ac:dyDescent="0.15">
      <c r="A163" s="334"/>
      <c r="B163" s="335"/>
      <c r="C163" s="334"/>
      <c r="D163" s="334"/>
      <c r="E163" s="334"/>
      <c r="F163" s="336"/>
      <c r="H163" s="336"/>
    </row>
    <row r="164" spans="1:8" ht="14" x14ac:dyDescent="0.15">
      <c r="A164" s="337"/>
      <c r="B164" s="338"/>
      <c r="C164" s="337"/>
      <c r="D164" s="337"/>
      <c r="E164" s="337"/>
      <c r="F164" s="337"/>
      <c r="H164" s="337"/>
    </row>
    <row r="166" spans="1:8" ht="14" x14ac:dyDescent="0.15">
      <c r="A166" s="333"/>
      <c r="B166" s="339"/>
      <c r="C166" s="333"/>
      <c r="D166" s="333"/>
      <c r="E166" s="333"/>
      <c r="F166" s="333"/>
      <c r="H166" s="333"/>
    </row>
    <row r="167" spans="1:8" ht="14" x14ac:dyDescent="0.15">
      <c r="B167" s="335"/>
      <c r="C167" s="334"/>
      <c r="D167" s="334"/>
      <c r="E167" s="334"/>
      <c r="F167" s="336"/>
      <c r="G167" s="22"/>
      <c r="H167" s="336"/>
    </row>
    <row r="168" spans="1:8" ht="14" x14ac:dyDescent="0.15">
      <c r="A168" s="340"/>
      <c r="B168" s="335"/>
      <c r="C168" s="340"/>
      <c r="D168" s="340"/>
      <c r="E168" s="340"/>
      <c r="F168" s="340"/>
      <c r="H168" s="340"/>
    </row>
    <row r="169" spans="1:8" ht="14" x14ac:dyDescent="0.15">
      <c r="A169" s="340"/>
      <c r="B169" s="335"/>
      <c r="C169" s="340"/>
      <c r="D169" s="340"/>
      <c r="E169" s="340"/>
      <c r="F169" s="340"/>
      <c r="H169" s="340"/>
    </row>
    <row r="170" spans="1:8" ht="14" x14ac:dyDescent="0.15">
      <c r="A170" s="340"/>
      <c r="B170" s="335"/>
      <c r="C170" s="340"/>
      <c r="D170" s="340"/>
      <c r="E170" s="340"/>
      <c r="F170" s="340"/>
      <c r="H170" s="340"/>
    </row>
    <row r="171" spans="1:8" ht="14" x14ac:dyDescent="0.15">
      <c r="A171" s="340"/>
      <c r="B171" s="335"/>
      <c r="C171" s="340"/>
      <c r="D171" s="340"/>
      <c r="E171" s="340"/>
      <c r="F171" s="340"/>
      <c r="H171" s="340"/>
    </row>
    <row r="172" spans="1:8" ht="14" x14ac:dyDescent="0.15">
      <c r="A172" s="340"/>
      <c r="B172" s="335"/>
      <c r="C172" s="340"/>
      <c r="D172" s="340"/>
      <c r="E172" s="340"/>
      <c r="F172" s="340"/>
      <c r="H172" s="340"/>
    </row>
    <row r="173" spans="1:8" ht="14" x14ac:dyDescent="0.15">
      <c r="A173" s="340"/>
      <c r="B173" s="335"/>
      <c r="C173" s="340"/>
      <c r="D173" s="340"/>
      <c r="E173" s="340"/>
      <c r="F173" s="340"/>
      <c r="H173" s="340"/>
    </row>
    <row r="174" spans="1:8" ht="14" x14ac:dyDescent="0.15">
      <c r="A174" s="340"/>
      <c r="B174" s="335"/>
      <c r="C174" s="340"/>
      <c r="D174" s="340"/>
      <c r="E174" s="340"/>
      <c r="F174" s="340"/>
      <c r="H174" s="340"/>
    </row>
    <row r="175" spans="1:8" ht="14" x14ac:dyDescent="0.15">
      <c r="A175" s="340"/>
      <c r="B175" s="338"/>
      <c r="C175" s="340"/>
      <c r="D175" s="340"/>
      <c r="E175" s="340"/>
      <c r="F175" s="340"/>
      <c r="H175" s="340"/>
    </row>
    <row r="176" spans="1:8" ht="13" x14ac:dyDescent="0.15">
      <c r="A176" s="341"/>
      <c r="C176" s="341"/>
      <c r="D176" s="341"/>
      <c r="E176" s="341"/>
      <c r="F176" s="341"/>
      <c r="H176" s="341"/>
    </row>
    <row r="178" spans="1:8" ht="14" x14ac:dyDescent="0.15">
      <c r="A178" s="342"/>
      <c r="B178" s="22"/>
      <c r="C178" s="342"/>
      <c r="D178" s="342"/>
      <c r="E178" s="342"/>
      <c r="F178" s="342"/>
      <c r="H178" s="342"/>
    </row>
    <row r="179" spans="1:8" ht="14" x14ac:dyDescent="0.15">
      <c r="A179" s="343"/>
      <c r="B179" s="313"/>
      <c r="C179" s="343"/>
      <c r="D179" s="343"/>
      <c r="E179" s="343"/>
      <c r="F179" s="343"/>
      <c r="H179" s="343"/>
    </row>
    <row r="180" spans="1:8" ht="14" x14ac:dyDescent="0.15">
      <c r="A180" s="343"/>
      <c r="B180" s="313"/>
      <c r="C180" s="343"/>
      <c r="D180" s="343"/>
      <c r="E180" s="343"/>
      <c r="F180" s="343"/>
      <c r="H180" s="343"/>
    </row>
    <row r="181" spans="1:8" ht="14" x14ac:dyDescent="0.15">
      <c r="A181" s="343"/>
      <c r="B181" s="313"/>
      <c r="C181" s="343"/>
      <c r="D181" s="343"/>
      <c r="E181" s="343"/>
      <c r="F181" s="343"/>
      <c r="H181" s="343"/>
    </row>
    <row r="182" spans="1:8" ht="14" x14ac:dyDescent="0.15">
      <c r="A182" s="343"/>
      <c r="B182" s="313"/>
      <c r="C182" s="343"/>
      <c r="D182" s="343"/>
      <c r="E182" s="343"/>
      <c r="F182" s="343"/>
      <c r="H182" s="343"/>
    </row>
    <row r="183" spans="1:8" ht="14" x14ac:dyDescent="0.15">
      <c r="A183" s="343"/>
      <c r="B183" s="313"/>
      <c r="C183" s="343"/>
      <c r="D183" s="343"/>
      <c r="E183" s="343"/>
      <c r="F183" s="343"/>
      <c r="H183" s="343"/>
    </row>
    <row r="184" spans="1:8" ht="14" x14ac:dyDescent="0.15">
      <c r="A184" s="343"/>
      <c r="B184" s="313"/>
      <c r="C184" s="343"/>
      <c r="D184" s="343"/>
      <c r="E184" s="343"/>
      <c r="F184" s="343"/>
      <c r="H184" s="343"/>
    </row>
    <row r="185" spans="1:8" ht="14" x14ac:dyDescent="0.15">
      <c r="A185" s="343"/>
      <c r="B185" s="313"/>
      <c r="C185" s="343"/>
      <c r="D185" s="343"/>
      <c r="E185" s="343"/>
      <c r="F185" s="343"/>
      <c r="H185" s="343"/>
    </row>
    <row r="186" spans="1:8" ht="14" x14ac:dyDescent="0.15">
      <c r="A186" s="343"/>
      <c r="B186" s="22"/>
      <c r="C186" s="343"/>
      <c r="D186" s="343"/>
      <c r="E186" s="343"/>
      <c r="F186" s="343"/>
      <c r="H186" s="343"/>
    </row>
    <row r="187" spans="1:8" ht="14" x14ac:dyDescent="0.15">
      <c r="A187" s="342"/>
      <c r="B187" s="344"/>
      <c r="C187" s="342"/>
      <c r="D187" s="342"/>
      <c r="E187" s="342"/>
      <c r="F187" s="342"/>
      <c r="H187" s="342"/>
    </row>
    <row r="190" spans="1:8" ht="14" x14ac:dyDescent="0.15">
      <c r="A190" s="345"/>
      <c r="B190" s="346"/>
      <c r="C190" s="345"/>
      <c r="D190" s="345"/>
      <c r="E190" s="345"/>
      <c r="F190" s="345"/>
      <c r="H190" s="345"/>
    </row>
    <row r="191" spans="1:8" ht="14" x14ac:dyDescent="0.15">
      <c r="A191" s="345"/>
      <c r="B191" s="345"/>
      <c r="C191" s="345"/>
      <c r="D191" s="345"/>
      <c r="E191" s="345"/>
      <c r="F191" s="345"/>
      <c r="H191" s="345"/>
    </row>
    <row r="192" spans="1:8" ht="14" x14ac:dyDescent="0.15">
      <c r="A192" s="345"/>
      <c r="B192" s="345"/>
      <c r="C192" s="345"/>
      <c r="D192" s="345"/>
      <c r="E192" s="345"/>
      <c r="F192" s="345"/>
      <c r="H192" s="345"/>
    </row>
    <row r="193" spans="1:8" ht="14" x14ac:dyDescent="0.15">
      <c r="A193" s="345"/>
      <c r="B193" s="345"/>
      <c r="C193" s="345"/>
      <c r="D193" s="345"/>
      <c r="E193" s="345"/>
      <c r="F193" s="345"/>
      <c r="H193" s="345"/>
    </row>
    <row r="194" spans="1:8" ht="14" x14ac:dyDescent="0.15">
      <c r="A194" s="345"/>
      <c r="B194" s="345"/>
      <c r="C194" s="345"/>
      <c r="D194" s="345"/>
      <c r="E194" s="345"/>
      <c r="F194" s="345"/>
      <c r="H194" s="345"/>
    </row>
    <row r="195" spans="1:8" ht="14" x14ac:dyDescent="0.15">
      <c r="A195" s="345"/>
      <c r="B195" s="345"/>
      <c r="C195" s="345"/>
      <c r="D195" s="345"/>
      <c r="E195" s="345"/>
      <c r="F195" s="345"/>
      <c r="H195" s="345"/>
    </row>
    <row r="196" spans="1:8" ht="14" x14ac:dyDescent="0.15">
      <c r="A196" s="345"/>
      <c r="B196" s="345"/>
      <c r="C196" s="345"/>
      <c r="D196" s="345"/>
      <c r="E196" s="345"/>
      <c r="F196" s="345"/>
      <c r="H196" s="345"/>
    </row>
    <row r="197" spans="1:8" ht="14" x14ac:dyDescent="0.15">
      <c r="A197" s="345"/>
      <c r="B197" s="345"/>
      <c r="C197" s="345"/>
      <c r="D197" s="345"/>
      <c r="E197" s="345"/>
      <c r="F197" s="345"/>
      <c r="H197" s="345"/>
    </row>
    <row r="198" spans="1:8" ht="14" x14ac:dyDescent="0.15">
      <c r="A198" s="346"/>
      <c r="B198" s="345"/>
      <c r="C198" s="346"/>
      <c r="D198" s="346"/>
      <c r="E198" s="346"/>
      <c r="F198" s="345"/>
      <c r="H198" s="345"/>
    </row>
    <row r="199" spans="1:8" ht="14" x14ac:dyDescent="0.15">
      <c r="A199" s="345"/>
      <c r="B199" s="345"/>
      <c r="C199" s="345"/>
      <c r="D199" s="345"/>
      <c r="E199" s="345"/>
      <c r="F199" s="345"/>
      <c r="H199" s="345"/>
    </row>
    <row r="202" spans="1:8" ht="14" x14ac:dyDescent="0.15">
      <c r="A202" s="317"/>
      <c r="B202" s="312"/>
      <c r="C202" s="317"/>
      <c r="D202" s="317"/>
      <c r="E202" s="317"/>
      <c r="F202" s="317"/>
      <c r="H202" s="317"/>
    </row>
    <row r="203" spans="1:8" ht="14" x14ac:dyDescent="0.15">
      <c r="A203" s="317"/>
      <c r="B203" s="317"/>
      <c r="C203" s="317"/>
      <c r="D203" s="317"/>
      <c r="E203" s="317"/>
      <c r="F203" s="317"/>
      <c r="H203" s="317"/>
    </row>
    <row r="204" spans="1:8" ht="14" x14ac:dyDescent="0.15">
      <c r="A204" s="317"/>
      <c r="B204" s="317"/>
      <c r="C204" s="317"/>
      <c r="D204" s="317"/>
      <c r="E204" s="317"/>
      <c r="F204" s="317"/>
      <c r="H204" s="317"/>
    </row>
    <row r="205" spans="1:8" ht="14" x14ac:dyDescent="0.15">
      <c r="A205" s="317"/>
      <c r="B205" s="317"/>
      <c r="C205" s="317"/>
      <c r="D205" s="317"/>
      <c r="E205" s="317"/>
      <c r="F205" s="317"/>
      <c r="H205" s="317"/>
    </row>
    <row r="206" spans="1:8" ht="14" x14ac:dyDescent="0.15">
      <c r="A206" s="317"/>
      <c r="B206" s="317"/>
      <c r="C206" s="317"/>
      <c r="D206" s="317"/>
      <c r="E206" s="317"/>
      <c r="F206" s="317"/>
      <c r="H206" s="317"/>
    </row>
    <row r="207" spans="1:8" ht="14" x14ac:dyDescent="0.15">
      <c r="A207" s="317"/>
      <c r="B207" s="317"/>
      <c r="C207" s="317"/>
      <c r="D207" s="317"/>
      <c r="E207" s="317"/>
      <c r="F207" s="317"/>
      <c r="H207" s="317"/>
    </row>
    <row r="208" spans="1:8" ht="14" x14ac:dyDescent="0.15">
      <c r="A208" s="317"/>
      <c r="B208" s="317"/>
      <c r="C208" s="317"/>
      <c r="D208" s="317"/>
      <c r="E208" s="317"/>
      <c r="F208" s="317"/>
      <c r="H208" s="317"/>
    </row>
    <row r="209" spans="1:8" ht="14" x14ac:dyDescent="0.15">
      <c r="A209" s="317"/>
      <c r="B209" s="317"/>
      <c r="C209" s="317"/>
      <c r="D209" s="317"/>
      <c r="E209" s="317"/>
      <c r="F209" s="317"/>
      <c r="H209" s="317"/>
    </row>
    <row r="210" spans="1:8" ht="14" x14ac:dyDescent="0.15">
      <c r="A210" s="312"/>
      <c r="B210" s="317"/>
      <c r="C210" s="312"/>
      <c r="D210" s="312"/>
      <c r="E210" s="312"/>
      <c r="F210" s="317"/>
      <c r="H210" s="317"/>
    </row>
    <row r="211" spans="1:8" ht="14" x14ac:dyDescent="0.15">
      <c r="A211" s="317"/>
      <c r="B211" s="347"/>
      <c r="C211" s="317"/>
      <c r="D211" s="317"/>
      <c r="E211" s="317"/>
      <c r="F211" s="317"/>
      <c r="H211" s="3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FF"/>
  </sheetPr>
  <dimension ref="A1:K199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19.6640625" customWidth="1"/>
    <col min="3" max="3" width="17.5" customWidth="1"/>
  </cols>
  <sheetData>
    <row r="1" spans="1:9" ht="14" x14ac:dyDescent="0.15">
      <c r="A1" s="361" t="s">
        <v>38</v>
      </c>
      <c r="B1" s="361" t="s">
        <v>158</v>
      </c>
      <c r="C1" s="362" t="s">
        <v>159</v>
      </c>
      <c r="D1" s="256"/>
      <c r="E1" s="258"/>
      <c r="G1" s="42"/>
      <c r="H1" s="42"/>
      <c r="I1" s="42"/>
    </row>
    <row r="2" spans="1:9" ht="14" x14ac:dyDescent="0.15">
      <c r="A2" s="363">
        <v>42917</v>
      </c>
      <c r="B2" s="364">
        <v>1027.5</v>
      </c>
      <c r="C2" s="277"/>
      <c r="D2" s="314"/>
      <c r="E2" s="264"/>
      <c r="G2" s="22"/>
      <c r="H2" s="22"/>
    </row>
    <row r="3" spans="1:9" ht="14" x14ac:dyDescent="0.15">
      <c r="A3" s="363">
        <v>42948</v>
      </c>
      <c r="B3" s="364">
        <v>946.65</v>
      </c>
      <c r="C3" s="277"/>
      <c r="D3" s="312"/>
      <c r="E3" s="264"/>
      <c r="G3" s="22"/>
      <c r="H3" s="22"/>
    </row>
    <row r="4" spans="1:9" ht="14" x14ac:dyDescent="0.15">
      <c r="A4" s="363">
        <v>42979</v>
      </c>
      <c r="B4" s="364">
        <v>1061</v>
      </c>
      <c r="C4" s="277"/>
      <c r="D4" s="312"/>
      <c r="E4" s="264"/>
      <c r="G4" s="22"/>
      <c r="H4" s="22"/>
    </row>
    <row r="5" spans="1:9" ht="14" x14ac:dyDescent="0.15">
      <c r="A5" s="365">
        <v>43009</v>
      </c>
      <c r="B5" s="269">
        <v>1173</v>
      </c>
      <c r="C5" s="277"/>
      <c r="D5" s="314"/>
      <c r="E5" s="264"/>
      <c r="G5" s="22"/>
      <c r="H5" s="22"/>
    </row>
    <row r="6" spans="1:9" ht="14" x14ac:dyDescent="0.15">
      <c r="A6" s="365">
        <v>43040</v>
      </c>
      <c r="B6" s="269">
        <v>1100.75</v>
      </c>
      <c r="C6" s="277"/>
      <c r="D6" s="312"/>
      <c r="E6" s="264"/>
      <c r="G6" s="22"/>
      <c r="H6" s="22"/>
    </row>
    <row r="7" spans="1:9" ht="14" x14ac:dyDescent="0.15">
      <c r="A7" s="312"/>
      <c r="B7" s="312"/>
      <c r="C7" s="277"/>
      <c r="D7" s="312"/>
      <c r="E7" s="300"/>
      <c r="G7" s="22"/>
      <c r="H7" s="22"/>
    </row>
    <row r="8" spans="1:9" ht="14" x14ac:dyDescent="0.15">
      <c r="A8" s="302"/>
      <c r="B8" s="302"/>
      <c r="C8" s="316"/>
      <c r="D8" s="302"/>
      <c r="E8" s="302"/>
      <c r="G8" s="42"/>
      <c r="H8" s="306"/>
    </row>
    <row r="9" spans="1:9" ht="13" x14ac:dyDescent="0.15">
      <c r="G9" s="22"/>
      <c r="H9" s="22"/>
    </row>
    <row r="10" spans="1:9" ht="14" x14ac:dyDescent="0.15">
      <c r="A10" s="258"/>
      <c r="B10" s="258"/>
      <c r="C10" s="312"/>
      <c r="D10" s="258"/>
      <c r="G10" s="22"/>
      <c r="H10" s="22"/>
    </row>
    <row r="11" spans="1:9" ht="14" x14ac:dyDescent="0.15">
      <c r="A11" s="312"/>
      <c r="B11" s="314"/>
      <c r="C11" s="277"/>
      <c r="D11" s="314"/>
      <c r="G11" s="22"/>
      <c r="H11" s="22"/>
    </row>
    <row r="12" spans="1:9" ht="14" x14ac:dyDescent="0.15">
      <c r="A12" s="312"/>
      <c r="B12" s="314"/>
      <c r="C12" s="277"/>
      <c r="D12" s="312"/>
      <c r="H12" s="42"/>
      <c r="I12" s="42"/>
    </row>
    <row r="13" spans="1:9" ht="14" x14ac:dyDescent="0.15">
      <c r="A13" s="314"/>
      <c r="B13" s="314"/>
      <c r="C13" s="277"/>
      <c r="D13" s="312"/>
      <c r="G13" s="22"/>
      <c r="H13" s="308"/>
      <c r="I13" s="22"/>
    </row>
    <row r="14" spans="1:9" ht="14" x14ac:dyDescent="0.15">
      <c r="A14" s="314"/>
      <c r="B14" s="314"/>
      <c r="C14" s="277"/>
      <c r="D14" s="314"/>
      <c r="G14" s="22"/>
      <c r="H14" s="309"/>
      <c r="I14" s="309"/>
    </row>
    <row r="15" spans="1:9" ht="14" x14ac:dyDescent="0.15">
      <c r="A15" s="312"/>
      <c r="B15" s="312"/>
      <c r="C15" s="277"/>
      <c r="D15" s="312"/>
      <c r="G15" s="22"/>
      <c r="H15" s="309"/>
      <c r="I15" s="309"/>
    </row>
    <row r="16" spans="1:9" ht="14" x14ac:dyDescent="0.15">
      <c r="A16" s="312"/>
      <c r="B16" s="312"/>
      <c r="C16" s="277"/>
      <c r="D16" s="312"/>
      <c r="G16" s="22"/>
      <c r="H16" s="309"/>
      <c r="I16" s="309"/>
    </row>
    <row r="17" spans="1:9" ht="14" x14ac:dyDescent="0.15">
      <c r="A17" s="302"/>
      <c r="B17" s="302"/>
      <c r="C17" s="316"/>
      <c r="D17" s="302"/>
      <c r="G17" s="22"/>
      <c r="H17" s="22"/>
      <c r="I17" s="22"/>
    </row>
    <row r="18" spans="1:9" ht="13" x14ac:dyDescent="0.15">
      <c r="G18" s="22"/>
      <c r="H18" s="22"/>
      <c r="I18" s="22"/>
    </row>
    <row r="19" spans="1:9" ht="14" x14ac:dyDescent="0.15">
      <c r="A19" s="258"/>
      <c r="B19" s="258"/>
      <c r="C19" s="312"/>
      <c r="G19" s="22"/>
      <c r="H19" s="313"/>
      <c r="I19" s="313"/>
    </row>
    <row r="20" spans="1:9" ht="14" x14ac:dyDescent="0.15">
      <c r="A20" s="314"/>
      <c r="B20" s="314"/>
      <c r="C20" s="277"/>
      <c r="G20" s="22"/>
      <c r="H20" s="22"/>
      <c r="I20" s="22"/>
    </row>
    <row r="21" spans="1:9" ht="14" x14ac:dyDescent="0.15">
      <c r="A21" s="314"/>
      <c r="B21" s="314"/>
      <c r="C21" s="277"/>
      <c r="D21" s="257"/>
      <c r="G21" s="22"/>
      <c r="H21" s="22"/>
      <c r="I21" s="22"/>
    </row>
    <row r="22" spans="1:9" ht="14" x14ac:dyDescent="0.15">
      <c r="A22" s="314"/>
      <c r="B22" s="314"/>
      <c r="C22" s="277"/>
      <c r="D22" s="257"/>
      <c r="G22" s="22"/>
      <c r="H22" s="22"/>
      <c r="I22" s="22"/>
    </row>
    <row r="23" spans="1:9" ht="14" x14ac:dyDescent="0.15">
      <c r="A23" s="314"/>
      <c r="B23" s="314"/>
      <c r="C23" s="277"/>
      <c r="G23" s="22"/>
      <c r="H23" s="22"/>
      <c r="I23" s="22"/>
    </row>
    <row r="24" spans="1:9" ht="14" x14ac:dyDescent="0.15">
      <c r="A24" s="314"/>
      <c r="B24" s="314"/>
      <c r="C24" s="277"/>
      <c r="D24" s="22"/>
      <c r="G24" s="22"/>
      <c r="H24" s="22"/>
      <c r="I24" s="22"/>
    </row>
    <row r="25" spans="1:9" ht="14" x14ac:dyDescent="0.15">
      <c r="A25" s="314"/>
      <c r="B25" s="314"/>
      <c r="C25" s="277"/>
      <c r="D25" s="22"/>
      <c r="G25" s="22"/>
      <c r="H25" s="22"/>
      <c r="I25" s="22"/>
    </row>
    <row r="26" spans="1:9" ht="14" x14ac:dyDescent="0.15">
      <c r="A26" s="314"/>
      <c r="B26" s="314"/>
      <c r="C26" s="277"/>
      <c r="G26" s="22"/>
      <c r="H26" s="317"/>
      <c r="I26" s="22"/>
    </row>
    <row r="27" spans="1:9" ht="14" x14ac:dyDescent="0.15">
      <c r="A27" s="302"/>
      <c r="B27" s="302"/>
      <c r="C27" s="316"/>
      <c r="G27" s="22"/>
    </row>
    <row r="29" spans="1:9" ht="14" x14ac:dyDescent="0.15">
      <c r="A29" s="256"/>
      <c r="B29" s="256"/>
      <c r="C29" s="312"/>
      <c r="D29" s="256"/>
    </row>
    <row r="30" spans="1:9" ht="14" x14ac:dyDescent="0.15">
      <c r="A30" s="269"/>
      <c r="B30" s="269"/>
      <c r="C30" s="268"/>
      <c r="D30" s="269"/>
      <c r="G30" s="22"/>
      <c r="H30" s="22"/>
    </row>
    <row r="31" spans="1:9" ht="14" x14ac:dyDescent="0.15">
      <c r="A31" s="269"/>
      <c r="B31" s="269"/>
      <c r="C31" s="268"/>
      <c r="D31" s="269"/>
      <c r="G31" s="22"/>
    </row>
    <row r="32" spans="1:9" ht="14" x14ac:dyDescent="0.15">
      <c r="A32" s="269"/>
      <c r="B32" s="269"/>
      <c r="C32" s="268"/>
      <c r="D32" s="269"/>
      <c r="G32" s="22"/>
      <c r="H32" s="22"/>
    </row>
    <row r="33" spans="1:7" ht="14" x14ac:dyDescent="0.15">
      <c r="A33" s="269"/>
      <c r="B33" s="269"/>
      <c r="C33" s="268"/>
      <c r="D33" s="269"/>
      <c r="G33" s="22"/>
    </row>
    <row r="34" spans="1:7" ht="14" x14ac:dyDescent="0.15">
      <c r="A34" s="312"/>
      <c r="B34" s="269"/>
      <c r="C34" s="268"/>
      <c r="D34" s="269"/>
    </row>
    <row r="35" spans="1:7" ht="14" x14ac:dyDescent="0.15">
      <c r="A35" s="269"/>
      <c r="B35" s="269"/>
      <c r="C35" s="268"/>
      <c r="D35" s="269"/>
      <c r="G35" s="22"/>
    </row>
    <row r="36" spans="1:7" ht="14" x14ac:dyDescent="0.15">
      <c r="A36" s="269"/>
      <c r="B36" s="269"/>
      <c r="C36" s="268"/>
      <c r="D36" s="269"/>
      <c r="G36" s="22"/>
    </row>
    <row r="37" spans="1:7" ht="14" x14ac:dyDescent="0.15">
      <c r="A37" s="256"/>
      <c r="B37" s="256"/>
      <c r="C37" s="318"/>
      <c r="D37" s="256"/>
    </row>
    <row r="39" spans="1:7" ht="14" x14ac:dyDescent="0.15">
      <c r="A39" s="258"/>
      <c r="B39" s="258"/>
      <c r="C39" s="312"/>
      <c r="D39" s="258"/>
    </row>
    <row r="40" spans="1:7" ht="14" x14ac:dyDescent="0.15">
      <c r="A40" s="314"/>
      <c r="B40" s="314"/>
      <c r="C40" s="277"/>
      <c r="D40" s="264"/>
    </row>
    <row r="41" spans="1:7" ht="14" x14ac:dyDescent="0.15">
      <c r="A41" s="314"/>
      <c r="B41" s="314"/>
      <c r="C41" s="277"/>
      <c r="D41" s="264"/>
    </row>
    <row r="42" spans="1:7" ht="14" x14ac:dyDescent="0.15">
      <c r="A42" s="314"/>
      <c r="B42" s="314"/>
      <c r="C42" s="277"/>
      <c r="D42" s="264"/>
    </row>
    <row r="43" spans="1:7" ht="14" x14ac:dyDescent="0.15">
      <c r="A43" s="314"/>
      <c r="B43" s="314"/>
      <c r="C43" s="277"/>
      <c r="D43" s="264"/>
    </row>
    <row r="44" spans="1:7" ht="14" x14ac:dyDescent="0.15">
      <c r="A44" s="314"/>
      <c r="B44" s="314"/>
      <c r="C44" s="277"/>
      <c r="D44" s="264"/>
    </row>
    <row r="45" spans="1:7" ht="14" x14ac:dyDescent="0.15">
      <c r="A45" s="314"/>
      <c r="B45" s="314"/>
      <c r="C45" s="277"/>
      <c r="D45" s="264"/>
    </row>
    <row r="46" spans="1:7" ht="14" x14ac:dyDescent="0.15">
      <c r="A46" s="314"/>
      <c r="B46" s="314"/>
      <c r="C46" s="277"/>
      <c r="D46" s="264"/>
    </row>
    <row r="47" spans="1:7" ht="14" x14ac:dyDescent="0.15">
      <c r="A47" s="302"/>
      <c r="B47" s="302"/>
      <c r="C47" s="316"/>
      <c r="D47" s="302"/>
    </row>
    <row r="49" spans="1:4" ht="14" x14ac:dyDescent="0.15">
      <c r="A49" s="319"/>
      <c r="B49" s="319"/>
      <c r="C49" s="312"/>
      <c r="D49" s="258"/>
    </row>
    <row r="50" spans="1:4" ht="14" x14ac:dyDescent="0.15">
      <c r="A50" s="314"/>
      <c r="B50" s="314"/>
      <c r="C50" s="277"/>
      <c r="D50" s="264"/>
    </row>
    <row r="51" spans="1:4" ht="14" x14ac:dyDescent="0.15">
      <c r="A51" s="314"/>
      <c r="B51" s="314"/>
      <c r="C51" s="277"/>
      <c r="D51" s="264"/>
    </row>
    <row r="52" spans="1:4" ht="14" x14ac:dyDescent="0.15">
      <c r="A52" s="314"/>
      <c r="B52" s="312"/>
      <c r="C52" s="277"/>
      <c r="D52" s="264"/>
    </row>
    <row r="53" spans="1:4" ht="14" x14ac:dyDescent="0.15">
      <c r="A53" s="314"/>
      <c r="B53" s="314"/>
      <c r="C53" s="277"/>
      <c r="D53" s="264"/>
    </row>
    <row r="54" spans="1:4" ht="14" x14ac:dyDescent="0.15">
      <c r="A54" s="314"/>
      <c r="B54" s="312"/>
      <c r="C54" s="277"/>
      <c r="D54" s="264"/>
    </row>
    <row r="55" spans="1:4" ht="14" x14ac:dyDescent="0.15">
      <c r="A55" s="314"/>
      <c r="B55" s="314"/>
      <c r="C55" s="277"/>
      <c r="D55" s="264"/>
    </row>
    <row r="56" spans="1:4" ht="18" customHeight="1" x14ac:dyDescent="0.15">
      <c r="A56" s="314"/>
      <c r="B56" s="314"/>
      <c r="C56" s="277"/>
      <c r="D56" s="264"/>
    </row>
    <row r="57" spans="1:4" ht="14" x14ac:dyDescent="0.15">
      <c r="A57" s="302"/>
      <c r="B57" s="302"/>
      <c r="C57" s="316"/>
      <c r="D57" s="302"/>
    </row>
    <row r="59" spans="1:4" ht="14" x14ac:dyDescent="0.15">
      <c r="A59" s="319"/>
      <c r="B59" s="319"/>
      <c r="C59" s="320"/>
    </row>
    <row r="60" spans="1:4" ht="14" x14ac:dyDescent="0.15">
      <c r="A60" s="314"/>
      <c r="B60" s="314"/>
      <c r="C60" s="277"/>
    </row>
    <row r="61" spans="1:4" ht="14" x14ac:dyDescent="0.15">
      <c r="A61" s="314"/>
      <c r="B61" s="314"/>
      <c r="C61" s="277"/>
    </row>
    <row r="62" spans="1:4" ht="14" x14ac:dyDescent="0.15">
      <c r="A62" s="314"/>
      <c r="B62" s="314"/>
      <c r="C62" s="277"/>
    </row>
    <row r="63" spans="1:4" ht="14" x14ac:dyDescent="0.15">
      <c r="A63" s="314"/>
      <c r="B63" s="314"/>
      <c r="C63" s="277"/>
    </row>
    <row r="64" spans="1:4" ht="14" x14ac:dyDescent="0.15">
      <c r="A64" s="314"/>
      <c r="B64" s="314"/>
      <c r="C64" s="277"/>
    </row>
    <row r="65" spans="1:3" ht="14" x14ac:dyDescent="0.15">
      <c r="A65" s="314"/>
      <c r="B65" s="314"/>
      <c r="C65" s="277"/>
    </row>
    <row r="66" spans="1:3" ht="14" x14ac:dyDescent="0.15">
      <c r="A66" s="314"/>
      <c r="B66" s="314"/>
      <c r="C66" s="277"/>
    </row>
    <row r="67" spans="1:3" ht="14" x14ac:dyDescent="0.15">
      <c r="A67" s="314"/>
      <c r="B67" s="314"/>
      <c r="C67" s="277"/>
    </row>
    <row r="68" spans="1:3" ht="14" x14ac:dyDescent="0.15">
      <c r="A68" s="302"/>
      <c r="B68" s="302"/>
      <c r="C68" s="316"/>
    </row>
    <row r="70" spans="1:3" ht="14" x14ac:dyDescent="0.15">
      <c r="A70" s="256"/>
      <c r="B70" s="256"/>
      <c r="C70" s="312"/>
    </row>
    <row r="71" spans="1:3" ht="14" x14ac:dyDescent="0.15">
      <c r="A71" s="314"/>
      <c r="B71" s="314"/>
      <c r="C71" s="277"/>
    </row>
    <row r="72" spans="1:3" ht="14" x14ac:dyDescent="0.15">
      <c r="A72" s="314"/>
      <c r="B72" s="314"/>
      <c r="C72" s="277"/>
    </row>
    <row r="73" spans="1:3" ht="14" x14ac:dyDescent="0.15">
      <c r="A73" s="314"/>
      <c r="B73" s="314"/>
      <c r="C73" s="277"/>
    </row>
    <row r="74" spans="1:3" ht="14" x14ac:dyDescent="0.15">
      <c r="A74" s="314"/>
      <c r="B74" s="314"/>
      <c r="C74" s="277"/>
    </row>
    <row r="75" spans="1:3" ht="14" x14ac:dyDescent="0.15">
      <c r="A75" s="314"/>
      <c r="B75" s="314"/>
      <c r="C75" s="277"/>
    </row>
    <row r="76" spans="1:3" ht="14" x14ac:dyDescent="0.15">
      <c r="A76" s="314"/>
      <c r="B76" s="314"/>
      <c r="C76" s="277"/>
    </row>
    <row r="77" spans="1:3" ht="14" x14ac:dyDescent="0.15">
      <c r="A77" s="314"/>
      <c r="B77" s="314"/>
      <c r="C77" s="277"/>
    </row>
    <row r="78" spans="1:3" ht="14" x14ac:dyDescent="0.15">
      <c r="A78" s="302"/>
      <c r="B78" s="302"/>
      <c r="C78" s="316"/>
    </row>
    <row r="80" spans="1:3" ht="14" x14ac:dyDescent="0.15">
      <c r="A80" s="258"/>
      <c r="B80" s="258"/>
      <c r="C80" s="312"/>
    </row>
    <row r="81" spans="1:11" ht="14" x14ac:dyDescent="0.15">
      <c r="A81" s="314"/>
      <c r="B81" s="314"/>
      <c r="C81" s="277"/>
    </row>
    <row r="82" spans="1:11" ht="14" x14ac:dyDescent="0.15">
      <c r="A82" s="314"/>
      <c r="B82" s="314"/>
      <c r="C82" s="277"/>
    </row>
    <row r="83" spans="1:11" ht="14" x14ac:dyDescent="0.15">
      <c r="A83" s="314"/>
      <c r="B83" s="314"/>
      <c r="C83" s="277"/>
      <c r="D83" s="312"/>
      <c r="E83" s="312"/>
      <c r="F83" s="312"/>
      <c r="G83" s="312"/>
      <c r="H83" s="312"/>
      <c r="I83" s="312"/>
      <c r="J83" s="312"/>
      <c r="K83" s="312"/>
    </row>
    <row r="84" spans="1:11" ht="14" x14ac:dyDescent="0.15">
      <c r="A84" s="314"/>
      <c r="B84" s="314"/>
      <c r="C84" s="321"/>
      <c r="G84" s="312"/>
    </row>
    <row r="85" spans="1:11" ht="14" x14ac:dyDescent="0.15">
      <c r="A85" s="314"/>
      <c r="B85" s="314"/>
      <c r="C85" s="277"/>
      <c r="D85" s="315"/>
      <c r="F85" s="322"/>
      <c r="G85" s="322"/>
      <c r="H85" s="322"/>
      <c r="I85" s="322"/>
    </row>
    <row r="86" spans="1:11" ht="14" x14ac:dyDescent="0.15">
      <c r="A86" s="314"/>
      <c r="B86" s="314"/>
      <c r="C86" s="277"/>
      <c r="D86" s="315"/>
      <c r="F86" s="322"/>
      <c r="G86" s="322"/>
      <c r="H86" s="322"/>
      <c r="I86" s="322"/>
      <c r="J86" s="312"/>
      <c r="K86" s="322"/>
    </row>
    <row r="87" spans="1:11" ht="14" x14ac:dyDescent="0.15">
      <c r="A87" s="314"/>
      <c r="B87" s="314"/>
      <c r="C87" s="277"/>
      <c r="D87" s="315"/>
      <c r="F87" s="322"/>
      <c r="G87" s="322"/>
      <c r="H87" s="322"/>
      <c r="I87" s="322"/>
      <c r="J87" s="312"/>
    </row>
    <row r="88" spans="1:11" ht="14" x14ac:dyDescent="0.15">
      <c r="A88" s="302"/>
      <c r="B88" s="302"/>
      <c r="C88" s="316"/>
      <c r="D88" s="315"/>
      <c r="F88" s="322"/>
      <c r="G88" s="322"/>
      <c r="H88" s="322"/>
      <c r="I88" s="322"/>
      <c r="J88" s="312"/>
    </row>
    <row r="89" spans="1:11" ht="13" x14ac:dyDescent="0.15">
      <c r="A89" s="322"/>
      <c r="B89" s="312"/>
      <c r="C89" s="312"/>
      <c r="D89" s="315"/>
      <c r="J89" s="322"/>
    </row>
    <row r="90" spans="1:11" ht="14" x14ac:dyDescent="0.15">
      <c r="A90" s="323"/>
      <c r="B90" s="323"/>
      <c r="C90" s="324"/>
      <c r="D90" s="315"/>
      <c r="E90" s="312"/>
      <c r="F90" s="315"/>
      <c r="G90" s="315"/>
      <c r="H90" s="315"/>
      <c r="I90" s="315"/>
      <c r="J90" s="315"/>
      <c r="K90" s="315"/>
    </row>
    <row r="91" spans="1:11" ht="14" x14ac:dyDescent="0.15">
      <c r="A91" s="325"/>
      <c r="B91" s="325"/>
      <c r="C91" s="326"/>
      <c r="D91" s="315"/>
      <c r="E91" s="312"/>
      <c r="F91" s="315"/>
      <c r="G91" s="315"/>
      <c r="H91" s="315"/>
      <c r="I91" s="315"/>
      <c r="J91" s="315"/>
      <c r="K91" s="315"/>
    </row>
    <row r="92" spans="1:11" ht="14" x14ac:dyDescent="0.15">
      <c r="A92" s="325"/>
      <c r="B92" s="325"/>
      <c r="C92" s="326"/>
      <c r="D92" s="315"/>
      <c r="E92" s="312"/>
      <c r="F92" s="315"/>
      <c r="G92" s="315"/>
      <c r="H92" s="315"/>
      <c r="I92" s="315"/>
      <c r="J92" s="315"/>
      <c r="K92" s="315"/>
    </row>
    <row r="93" spans="1:11" ht="14" x14ac:dyDescent="0.15">
      <c r="A93" s="325"/>
      <c r="B93" s="325"/>
      <c r="C93" s="326"/>
      <c r="D93" s="315"/>
      <c r="E93" s="312"/>
      <c r="F93" s="315"/>
      <c r="G93" s="315"/>
      <c r="H93" s="315"/>
      <c r="I93" s="315"/>
      <c r="J93" s="315"/>
      <c r="K93" s="315"/>
    </row>
    <row r="94" spans="1:11" ht="14" x14ac:dyDescent="0.15">
      <c r="A94" s="325"/>
      <c r="B94" s="325"/>
      <c r="C94" s="326"/>
      <c r="D94" s="315"/>
      <c r="E94" s="312"/>
      <c r="F94" s="315"/>
      <c r="G94" s="315"/>
      <c r="H94" s="315"/>
      <c r="I94" s="315"/>
      <c r="J94" s="315"/>
      <c r="K94" s="315"/>
    </row>
    <row r="95" spans="1:11" ht="14" x14ac:dyDescent="0.15">
      <c r="A95" s="325"/>
      <c r="B95" s="325"/>
      <c r="C95" s="326"/>
      <c r="D95" s="315"/>
      <c r="E95" s="312"/>
      <c r="F95" s="315"/>
      <c r="G95" s="315"/>
      <c r="H95" s="315"/>
      <c r="I95" s="315"/>
      <c r="J95" s="315"/>
      <c r="K95" s="315"/>
    </row>
    <row r="96" spans="1:11" ht="14" x14ac:dyDescent="0.15">
      <c r="A96" s="325"/>
      <c r="B96" s="325"/>
      <c r="C96" s="326"/>
      <c r="D96" s="315"/>
      <c r="E96" s="312"/>
      <c r="F96" s="315"/>
      <c r="G96" s="315"/>
      <c r="H96" s="315"/>
      <c r="I96" s="315"/>
      <c r="J96" s="315"/>
      <c r="K96" s="315"/>
    </row>
    <row r="97" spans="1:11" ht="14" x14ac:dyDescent="0.15">
      <c r="A97" s="325"/>
      <c r="B97" s="325"/>
      <c r="C97" s="326"/>
      <c r="D97" s="315"/>
      <c r="E97" s="312"/>
      <c r="F97" s="315"/>
      <c r="G97" s="315"/>
      <c r="H97" s="315"/>
      <c r="I97" s="315"/>
      <c r="J97" s="315"/>
      <c r="K97" s="315"/>
    </row>
    <row r="98" spans="1:11" ht="14" x14ac:dyDescent="0.15">
      <c r="A98" s="323"/>
      <c r="B98" s="323"/>
      <c r="C98" s="327"/>
      <c r="D98" s="315"/>
      <c r="E98" s="312"/>
      <c r="F98" s="315"/>
      <c r="G98" s="315"/>
      <c r="H98" s="315"/>
      <c r="I98" s="315"/>
      <c r="J98" s="315"/>
      <c r="K98" s="315"/>
    </row>
    <row r="99" spans="1:11" ht="13" x14ac:dyDescent="0.15">
      <c r="A99" s="315"/>
      <c r="B99" s="315"/>
      <c r="C99" s="328"/>
      <c r="D99" s="315"/>
      <c r="E99" s="312"/>
      <c r="F99" s="315"/>
      <c r="G99" s="315"/>
      <c r="H99" s="315"/>
      <c r="I99" s="315"/>
      <c r="J99" s="315"/>
      <c r="K99" s="315"/>
    </row>
    <row r="100" spans="1:11" ht="13" x14ac:dyDescent="0.15">
      <c r="A100" s="315"/>
      <c r="B100" s="315"/>
      <c r="D100" s="315"/>
      <c r="E100" s="312"/>
      <c r="F100" s="315"/>
      <c r="G100" s="315"/>
      <c r="H100" s="315"/>
      <c r="I100" s="315"/>
      <c r="J100" s="315"/>
      <c r="K100" s="315"/>
    </row>
    <row r="101" spans="1:11" ht="14" x14ac:dyDescent="0.15">
      <c r="A101" s="329"/>
      <c r="B101" s="329"/>
      <c r="C101" s="312"/>
      <c r="D101" s="329"/>
      <c r="E101" s="312"/>
      <c r="F101" s="315"/>
      <c r="G101" s="315"/>
      <c r="H101" s="315"/>
      <c r="I101" s="315"/>
      <c r="J101" s="315"/>
      <c r="K101" s="315"/>
    </row>
    <row r="102" spans="1:11" ht="14" x14ac:dyDescent="0.15">
      <c r="A102" s="313"/>
      <c r="B102" s="313"/>
      <c r="C102" s="313"/>
      <c r="D102" s="313"/>
      <c r="E102" s="312"/>
      <c r="F102" s="315"/>
      <c r="G102" s="315"/>
      <c r="H102" s="315"/>
      <c r="I102" s="315"/>
      <c r="J102" s="315"/>
      <c r="K102" s="315"/>
    </row>
    <row r="103" spans="1:11" ht="14" x14ac:dyDescent="0.15">
      <c r="A103" s="313"/>
      <c r="B103" s="313"/>
      <c r="C103" s="313"/>
      <c r="D103" s="313"/>
      <c r="E103" s="312"/>
      <c r="F103" s="315"/>
      <c r="G103" s="315"/>
      <c r="H103" s="315"/>
      <c r="I103" s="315"/>
      <c r="J103" s="315"/>
      <c r="K103" s="315"/>
    </row>
    <row r="104" spans="1:11" ht="14" x14ac:dyDescent="0.15">
      <c r="A104" s="313"/>
      <c r="B104" s="313"/>
      <c r="C104" s="313"/>
      <c r="D104" s="313"/>
      <c r="E104" s="312"/>
      <c r="F104" s="315"/>
      <c r="G104" s="315"/>
      <c r="H104" s="315"/>
      <c r="I104" s="315"/>
      <c r="J104" s="315"/>
      <c r="K104" s="315"/>
    </row>
    <row r="105" spans="1:11" ht="14" x14ac:dyDescent="0.15">
      <c r="A105" s="313"/>
      <c r="B105" s="313"/>
      <c r="C105" s="313"/>
      <c r="D105" s="300"/>
      <c r="E105" s="312"/>
      <c r="F105" s="315"/>
      <c r="G105" s="315"/>
      <c r="H105" s="315"/>
      <c r="I105" s="315"/>
      <c r="J105" s="315"/>
      <c r="K105" s="315"/>
    </row>
    <row r="106" spans="1:11" ht="14" x14ac:dyDescent="0.15">
      <c r="A106" s="313"/>
      <c r="B106" s="313"/>
      <c r="C106" s="313"/>
      <c r="D106" s="313"/>
      <c r="E106" s="312"/>
      <c r="F106" s="315"/>
      <c r="G106" s="315"/>
      <c r="H106" s="315"/>
      <c r="I106" s="315"/>
      <c r="J106" s="315"/>
      <c r="K106" s="315"/>
    </row>
    <row r="107" spans="1:11" ht="14" x14ac:dyDescent="0.15">
      <c r="A107" s="313"/>
      <c r="B107" s="313"/>
      <c r="C107" s="313"/>
      <c r="D107" s="313"/>
      <c r="E107" s="312"/>
      <c r="F107" s="315"/>
      <c r="G107" s="315"/>
      <c r="H107" s="315"/>
      <c r="I107" s="315"/>
      <c r="J107" s="315"/>
      <c r="K107" s="315"/>
    </row>
    <row r="108" spans="1:11" ht="14" x14ac:dyDescent="0.15">
      <c r="A108" s="313"/>
      <c r="B108" s="313"/>
      <c r="C108" s="313"/>
      <c r="D108" s="313"/>
      <c r="E108" s="312"/>
      <c r="F108" s="315"/>
      <c r="G108" s="315"/>
      <c r="H108" s="315"/>
      <c r="I108" s="315"/>
      <c r="J108" s="315"/>
      <c r="K108" s="315"/>
    </row>
    <row r="109" spans="1:11" ht="14" x14ac:dyDescent="0.15">
      <c r="A109" s="313"/>
      <c r="B109" s="313"/>
      <c r="C109" s="313"/>
      <c r="D109" s="313"/>
      <c r="E109" s="312"/>
      <c r="F109" s="315"/>
      <c r="G109" s="315"/>
      <c r="H109" s="315"/>
      <c r="I109" s="315"/>
      <c r="J109" s="315"/>
      <c r="K109" s="315"/>
    </row>
    <row r="110" spans="1:11" ht="14" x14ac:dyDescent="0.15">
      <c r="A110" s="329"/>
      <c r="B110" s="329"/>
      <c r="C110" s="329"/>
      <c r="D110" s="329"/>
      <c r="E110" s="312"/>
      <c r="F110" s="315"/>
      <c r="G110" s="315"/>
      <c r="H110" s="315"/>
      <c r="I110" s="315"/>
      <c r="J110" s="315"/>
      <c r="K110" s="315"/>
    </row>
    <row r="111" spans="1:11" ht="13" x14ac:dyDescent="0.15">
      <c r="A111" s="315"/>
      <c r="B111" s="315"/>
      <c r="C111" s="328"/>
      <c r="D111" s="315"/>
      <c r="E111" s="312"/>
      <c r="F111" s="315"/>
      <c r="G111" s="315"/>
      <c r="H111" s="315"/>
      <c r="I111" s="315"/>
      <c r="J111" s="315"/>
      <c r="K111" s="315"/>
    </row>
    <row r="112" spans="1:11" ht="13" x14ac:dyDescent="0.15">
      <c r="A112" s="315"/>
      <c r="B112" s="315"/>
      <c r="C112" s="328"/>
      <c r="D112" s="315"/>
      <c r="E112" s="312"/>
      <c r="F112" s="315"/>
      <c r="G112" s="315"/>
      <c r="H112" s="315"/>
      <c r="I112" s="315"/>
      <c r="J112" s="315"/>
      <c r="K112" s="315"/>
    </row>
    <row r="113" spans="1:11" ht="13" x14ac:dyDescent="0.15">
      <c r="A113" s="315"/>
      <c r="B113" s="315"/>
      <c r="C113" s="328"/>
      <c r="D113" s="315"/>
      <c r="E113" s="312"/>
      <c r="F113" s="315"/>
      <c r="G113" s="315"/>
      <c r="H113" s="315"/>
      <c r="I113" s="315"/>
      <c r="J113" s="315"/>
      <c r="K113" s="315"/>
    </row>
    <row r="114" spans="1:11" ht="13" x14ac:dyDescent="0.15">
      <c r="A114" s="315"/>
      <c r="B114" s="315"/>
      <c r="C114" s="328"/>
      <c r="D114" s="315"/>
      <c r="E114" s="312"/>
      <c r="F114" s="315"/>
      <c r="G114" s="315"/>
      <c r="H114" s="315"/>
      <c r="I114" s="315"/>
      <c r="J114" s="315"/>
      <c r="K114" s="315"/>
    </row>
    <row r="115" spans="1:11" ht="13" x14ac:dyDescent="0.15">
      <c r="A115" s="315"/>
      <c r="B115" s="315"/>
      <c r="C115" s="328"/>
      <c r="D115" s="315"/>
      <c r="E115" s="312"/>
      <c r="F115" s="315"/>
      <c r="G115" s="315"/>
      <c r="H115" s="315"/>
      <c r="I115" s="315"/>
      <c r="J115" s="315"/>
      <c r="K115" s="315"/>
    </row>
    <row r="116" spans="1:11" ht="13" x14ac:dyDescent="0.15">
      <c r="A116" s="315"/>
      <c r="B116" s="315"/>
      <c r="C116" s="328"/>
      <c r="D116" s="315"/>
      <c r="E116" s="312"/>
      <c r="F116" s="315"/>
      <c r="G116" s="315"/>
      <c r="H116" s="315"/>
      <c r="I116" s="315"/>
      <c r="J116" s="315"/>
      <c r="K116" s="315"/>
    </row>
    <row r="117" spans="1:11" ht="13" x14ac:dyDescent="0.15">
      <c r="A117" s="330"/>
      <c r="B117" s="331"/>
      <c r="C117" s="328"/>
      <c r="D117" s="331"/>
      <c r="E117" s="312"/>
      <c r="F117" s="331"/>
      <c r="G117" s="331"/>
      <c r="H117" s="331"/>
      <c r="I117" s="331"/>
      <c r="J117" s="331"/>
      <c r="K117" s="331"/>
    </row>
    <row r="119" spans="1:11" ht="13" x14ac:dyDescent="0.15">
      <c r="A119" s="312"/>
      <c r="B119" s="312"/>
      <c r="C119" s="328"/>
    </row>
    <row r="120" spans="1:11" ht="13" x14ac:dyDescent="0.15">
      <c r="A120" s="312"/>
      <c r="B120" s="312"/>
      <c r="C120" s="312"/>
    </row>
    <row r="121" spans="1:11" ht="13" x14ac:dyDescent="0.15">
      <c r="A121" s="312"/>
      <c r="B121" s="312"/>
      <c r="C121" s="332"/>
    </row>
    <row r="122" spans="1:11" ht="13" x14ac:dyDescent="0.15">
      <c r="A122" s="322"/>
      <c r="B122" s="312"/>
      <c r="C122" s="312"/>
    </row>
    <row r="123" spans="1:11" ht="13" x14ac:dyDescent="0.15">
      <c r="A123" s="312"/>
      <c r="B123" s="312"/>
      <c r="C123" s="312"/>
    </row>
    <row r="124" spans="1:11" ht="13" x14ac:dyDescent="0.15">
      <c r="A124" s="312"/>
      <c r="B124" s="312"/>
      <c r="C124" s="312"/>
    </row>
    <row r="125" spans="1:11" ht="13" x14ac:dyDescent="0.15">
      <c r="A125" s="312"/>
      <c r="B125" s="312"/>
      <c r="C125" s="312"/>
    </row>
    <row r="126" spans="1:11" ht="13" x14ac:dyDescent="0.15">
      <c r="A126" s="312"/>
      <c r="B126" s="312"/>
      <c r="C126" s="312"/>
    </row>
    <row r="127" spans="1:11" ht="13" x14ac:dyDescent="0.15">
      <c r="A127" s="312"/>
      <c r="B127" s="312"/>
      <c r="C127" s="328"/>
    </row>
    <row r="128" spans="1:11" ht="13" x14ac:dyDescent="0.15">
      <c r="A128" s="312"/>
      <c r="B128" s="312"/>
      <c r="C128" s="328"/>
    </row>
    <row r="143" spans="1:4" ht="14" x14ac:dyDescent="0.15">
      <c r="A143" s="333"/>
      <c r="B143" s="333"/>
      <c r="C143" s="324"/>
      <c r="D143" s="333"/>
    </row>
    <row r="144" spans="1:4" ht="14" x14ac:dyDescent="0.15">
      <c r="A144" s="334"/>
      <c r="B144" s="334"/>
      <c r="C144" s="335"/>
      <c r="D144" s="336"/>
    </row>
    <row r="145" spans="1:4" ht="14" x14ac:dyDescent="0.15">
      <c r="A145" s="334"/>
      <c r="B145" s="334"/>
      <c r="C145" s="335"/>
      <c r="D145" s="336"/>
    </row>
    <row r="146" spans="1:4" ht="14" x14ac:dyDescent="0.15">
      <c r="A146" s="334"/>
      <c r="B146" s="334"/>
      <c r="C146" s="335"/>
      <c r="D146" s="336"/>
    </row>
    <row r="147" spans="1:4" ht="14" x14ac:dyDescent="0.15">
      <c r="A147" s="334"/>
      <c r="B147" s="334"/>
      <c r="C147" s="335"/>
      <c r="D147" s="336"/>
    </row>
    <row r="148" spans="1:4" ht="14" x14ac:dyDescent="0.15">
      <c r="A148" s="334"/>
      <c r="B148" s="334"/>
      <c r="C148" s="335"/>
      <c r="D148" s="336"/>
    </row>
    <row r="149" spans="1:4" ht="14" x14ac:dyDescent="0.15">
      <c r="A149" s="334"/>
      <c r="B149" s="334"/>
      <c r="C149" s="335"/>
      <c r="D149" s="336"/>
    </row>
    <row r="150" spans="1:4" ht="14" x14ac:dyDescent="0.15">
      <c r="A150" s="334"/>
      <c r="B150" s="334"/>
      <c r="C150" s="335"/>
      <c r="D150" s="336"/>
    </row>
    <row r="151" spans="1:4" ht="14" x14ac:dyDescent="0.15">
      <c r="A151" s="334"/>
      <c r="B151" s="334"/>
      <c r="C151" s="335"/>
      <c r="D151" s="336"/>
    </row>
    <row r="152" spans="1:4" ht="14" x14ac:dyDescent="0.15">
      <c r="A152" s="337"/>
      <c r="B152" s="337"/>
      <c r="C152" s="338"/>
      <c r="D152" s="337"/>
    </row>
    <row r="154" spans="1:4" ht="14" x14ac:dyDescent="0.15">
      <c r="A154" s="333"/>
      <c r="B154" s="333"/>
      <c r="C154" s="339"/>
      <c r="D154" s="333"/>
    </row>
    <row r="155" spans="1:4" ht="14" x14ac:dyDescent="0.15">
      <c r="B155" s="334"/>
      <c r="C155" s="335"/>
      <c r="D155" s="336"/>
    </row>
    <row r="156" spans="1:4" ht="14" x14ac:dyDescent="0.15">
      <c r="A156" s="340"/>
      <c r="B156" s="340"/>
      <c r="C156" s="335"/>
      <c r="D156" s="340"/>
    </row>
    <row r="157" spans="1:4" ht="14" x14ac:dyDescent="0.15">
      <c r="A157" s="340"/>
      <c r="B157" s="340"/>
      <c r="C157" s="335"/>
      <c r="D157" s="340"/>
    </row>
    <row r="158" spans="1:4" ht="14" x14ac:dyDescent="0.15">
      <c r="A158" s="340"/>
      <c r="B158" s="340"/>
      <c r="C158" s="335"/>
      <c r="D158" s="340"/>
    </row>
    <row r="159" spans="1:4" ht="14" x14ac:dyDescent="0.15">
      <c r="A159" s="340"/>
      <c r="B159" s="340"/>
      <c r="C159" s="335"/>
      <c r="D159" s="340"/>
    </row>
    <row r="160" spans="1:4" ht="14" x14ac:dyDescent="0.15">
      <c r="A160" s="340"/>
      <c r="B160" s="340"/>
      <c r="C160" s="335"/>
      <c r="D160" s="340"/>
    </row>
    <row r="161" spans="1:4" ht="14" x14ac:dyDescent="0.15">
      <c r="A161" s="340"/>
      <c r="B161" s="340"/>
      <c r="C161" s="335"/>
      <c r="D161" s="340"/>
    </row>
    <row r="162" spans="1:4" ht="14" x14ac:dyDescent="0.15">
      <c r="A162" s="340"/>
      <c r="B162" s="340"/>
      <c r="C162" s="335"/>
      <c r="D162" s="340"/>
    </row>
    <row r="163" spans="1:4" ht="14" x14ac:dyDescent="0.15">
      <c r="A163" s="340"/>
      <c r="B163" s="340"/>
      <c r="C163" s="338"/>
      <c r="D163" s="340"/>
    </row>
    <row r="164" spans="1:4" ht="13" x14ac:dyDescent="0.15">
      <c r="A164" s="341"/>
      <c r="B164" s="341"/>
      <c r="D164" s="341"/>
    </row>
    <row r="166" spans="1:4" ht="14" x14ac:dyDescent="0.15">
      <c r="A166" s="342"/>
      <c r="B166" s="342"/>
      <c r="C166" s="22"/>
      <c r="D166" s="342"/>
    </row>
    <row r="167" spans="1:4" ht="14" x14ac:dyDescent="0.15">
      <c r="A167" s="343"/>
      <c r="B167" s="343"/>
      <c r="C167" s="313"/>
      <c r="D167" s="343"/>
    </row>
    <row r="168" spans="1:4" ht="14" x14ac:dyDescent="0.15">
      <c r="A168" s="343"/>
      <c r="B168" s="343"/>
      <c r="C168" s="313"/>
      <c r="D168" s="343"/>
    </row>
    <row r="169" spans="1:4" ht="14" x14ac:dyDescent="0.15">
      <c r="A169" s="343"/>
      <c r="B169" s="343"/>
      <c r="C169" s="313"/>
      <c r="D169" s="343"/>
    </row>
    <row r="170" spans="1:4" ht="14" x14ac:dyDescent="0.15">
      <c r="A170" s="343"/>
      <c r="B170" s="343"/>
      <c r="C170" s="313"/>
      <c r="D170" s="343"/>
    </row>
    <row r="171" spans="1:4" ht="14" x14ac:dyDescent="0.15">
      <c r="A171" s="343"/>
      <c r="B171" s="343"/>
      <c r="C171" s="313"/>
      <c r="D171" s="343"/>
    </row>
    <row r="172" spans="1:4" ht="14" x14ac:dyDescent="0.15">
      <c r="A172" s="343"/>
      <c r="B172" s="343"/>
      <c r="C172" s="313"/>
      <c r="D172" s="343"/>
    </row>
    <row r="173" spans="1:4" ht="14" x14ac:dyDescent="0.15">
      <c r="A173" s="343"/>
      <c r="B173" s="343"/>
      <c r="C173" s="313"/>
      <c r="D173" s="343"/>
    </row>
    <row r="174" spans="1:4" ht="14" x14ac:dyDescent="0.15">
      <c r="A174" s="343"/>
      <c r="B174" s="343"/>
      <c r="C174" s="22"/>
      <c r="D174" s="343"/>
    </row>
    <row r="175" spans="1:4" ht="14" x14ac:dyDescent="0.15">
      <c r="A175" s="342"/>
      <c r="B175" s="342"/>
      <c r="C175" s="344"/>
      <c r="D175" s="342"/>
    </row>
    <row r="178" spans="1:4" ht="14" x14ac:dyDescent="0.15">
      <c r="A178" s="345"/>
      <c r="B178" s="345"/>
      <c r="C178" s="346"/>
      <c r="D178" s="345"/>
    </row>
    <row r="179" spans="1:4" ht="14" x14ac:dyDescent="0.15">
      <c r="A179" s="345"/>
      <c r="B179" s="345"/>
      <c r="C179" s="345"/>
      <c r="D179" s="345"/>
    </row>
    <row r="180" spans="1:4" ht="14" x14ac:dyDescent="0.15">
      <c r="A180" s="345"/>
      <c r="B180" s="345"/>
      <c r="C180" s="345"/>
      <c r="D180" s="345"/>
    </row>
    <row r="181" spans="1:4" ht="14" x14ac:dyDescent="0.15">
      <c r="A181" s="345"/>
      <c r="B181" s="345"/>
      <c r="C181" s="345"/>
      <c r="D181" s="345"/>
    </row>
    <row r="182" spans="1:4" ht="14" x14ac:dyDescent="0.15">
      <c r="A182" s="345"/>
      <c r="B182" s="345"/>
      <c r="C182" s="345"/>
      <c r="D182" s="345"/>
    </row>
    <row r="183" spans="1:4" ht="14" x14ac:dyDescent="0.15">
      <c r="A183" s="345"/>
      <c r="B183" s="345"/>
      <c r="C183" s="345"/>
      <c r="D183" s="345"/>
    </row>
    <row r="184" spans="1:4" ht="14" x14ac:dyDescent="0.15">
      <c r="A184" s="345"/>
      <c r="B184" s="345"/>
      <c r="C184" s="345"/>
      <c r="D184" s="345"/>
    </row>
    <row r="185" spans="1:4" ht="14" x14ac:dyDescent="0.15">
      <c r="A185" s="345"/>
      <c r="B185" s="345"/>
      <c r="C185" s="345"/>
      <c r="D185" s="345"/>
    </row>
    <row r="186" spans="1:4" ht="14" x14ac:dyDescent="0.15">
      <c r="A186" s="346"/>
      <c r="B186" s="346"/>
      <c r="C186" s="345"/>
      <c r="D186" s="345"/>
    </row>
    <row r="187" spans="1:4" ht="14" x14ac:dyDescent="0.15">
      <c r="A187" s="345"/>
      <c r="B187" s="345"/>
      <c r="C187" s="345"/>
      <c r="D187" s="345"/>
    </row>
    <row r="190" spans="1:4" ht="14" x14ac:dyDescent="0.15">
      <c r="A190" s="317"/>
      <c r="B190" s="317"/>
      <c r="C190" s="312"/>
      <c r="D190" s="317"/>
    </row>
    <row r="191" spans="1:4" ht="14" x14ac:dyDescent="0.15">
      <c r="A191" s="317"/>
      <c r="B191" s="317"/>
      <c r="C191" s="317"/>
      <c r="D191" s="317"/>
    </row>
    <row r="192" spans="1:4" ht="14" x14ac:dyDescent="0.15">
      <c r="A192" s="317"/>
      <c r="B192" s="317"/>
      <c r="C192" s="317"/>
      <c r="D192" s="317"/>
    </row>
    <row r="193" spans="1:4" ht="14" x14ac:dyDescent="0.15">
      <c r="A193" s="317"/>
      <c r="B193" s="317"/>
      <c r="C193" s="317"/>
      <c r="D193" s="317"/>
    </row>
    <row r="194" spans="1:4" ht="14" x14ac:dyDescent="0.15">
      <c r="A194" s="317"/>
      <c r="B194" s="317"/>
      <c r="C194" s="317"/>
      <c r="D194" s="317"/>
    </row>
    <row r="195" spans="1:4" ht="14" x14ac:dyDescent="0.15">
      <c r="A195" s="317"/>
      <c r="B195" s="317"/>
      <c r="C195" s="317"/>
      <c r="D195" s="317"/>
    </row>
    <row r="196" spans="1:4" ht="14" x14ac:dyDescent="0.15">
      <c r="A196" s="317"/>
      <c r="B196" s="317"/>
      <c r="C196" s="317"/>
      <c r="D196" s="317"/>
    </row>
    <row r="197" spans="1:4" ht="14" x14ac:dyDescent="0.15">
      <c r="A197" s="317"/>
      <c r="B197" s="317"/>
      <c r="C197" s="317"/>
      <c r="D197" s="317"/>
    </row>
    <row r="198" spans="1:4" ht="14" x14ac:dyDescent="0.15">
      <c r="A198" s="312"/>
      <c r="B198" s="312"/>
      <c r="C198" s="317"/>
      <c r="D198" s="317"/>
    </row>
    <row r="199" spans="1:4" ht="14" x14ac:dyDescent="0.15">
      <c r="A199" s="317"/>
      <c r="B199" s="317"/>
      <c r="C199" s="347"/>
      <c r="D199" s="3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baseColWidth="10" defaultColWidth="14.5" defaultRowHeight="15.75" customHeight="1" x14ac:dyDescent="0.15"/>
  <cols>
    <col min="1" max="1" width="31.33203125" customWidth="1"/>
    <col min="3" max="3" width="22" customWidth="1"/>
    <col min="4" max="4" width="23" customWidth="1"/>
  </cols>
  <sheetData>
    <row r="1" spans="1:8" ht="15.75" customHeight="1" x14ac:dyDescent="0.15">
      <c r="A1" s="7" t="s">
        <v>1</v>
      </c>
      <c r="B1" s="3"/>
      <c r="C1" s="3"/>
      <c r="D1" s="3"/>
    </row>
    <row r="2" spans="1:8" ht="15.75" customHeight="1" x14ac:dyDescent="0.15">
      <c r="A2" s="3"/>
      <c r="B2" s="2"/>
      <c r="C2" s="3"/>
      <c r="D2" s="3"/>
    </row>
    <row r="3" spans="1:8" ht="15.75" customHeight="1" x14ac:dyDescent="0.15">
      <c r="A3" s="4" t="s">
        <v>2</v>
      </c>
      <c r="B3" s="3"/>
      <c r="C3" s="3"/>
      <c r="D3" s="3"/>
    </row>
    <row r="4" spans="1:8" ht="15.75" customHeight="1" x14ac:dyDescent="0.15">
      <c r="A4" s="3" t="s">
        <v>3</v>
      </c>
      <c r="B4" s="3" t="s">
        <v>4</v>
      </c>
      <c r="C4" s="10" t="s">
        <v>5</v>
      </c>
      <c r="D4" s="12" t="s">
        <v>6</v>
      </c>
    </row>
    <row r="5" spans="1:8" ht="15.75" customHeight="1" x14ac:dyDescent="0.15">
      <c r="A5" s="16">
        <f>HidroHuerto!B2</f>
        <v>50901.95</v>
      </c>
      <c r="B5" s="13">
        <f>HidroHuerto!F2</f>
        <v>81257.7</v>
      </c>
      <c r="C5" s="15">
        <f>AVERAGE(HidroHuerto!B18:B19,HidroHuerto!B7:B16)</f>
        <v>4627.45</v>
      </c>
      <c r="D5" s="17">
        <f>AVERAGE(HidroHuerto!F18:F19,HidroHuerto!F7:F16)</f>
        <v>7387.0636363636359</v>
      </c>
    </row>
    <row r="6" spans="1:8" ht="15.75" customHeight="1" x14ac:dyDescent="0.15">
      <c r="A6" s="4" t="s">
        <v>8</v>
      </c>
      <c r="B6" s="3"/>
      <c r="C6" s="3"/>
      <c r="D6" s="3"/>
    </row>
    <row r="7" spans="1:8" ht="15.75" customHeight="1" x14ac:dyDescent="0.15">
      <c r="A7" s="2" t="s">
        <v>9</v>
      </c>
      <c r="B7" s="2" t="s">
        <v>10</v>
      </c>
      <c r="C7" s="2" t="s">
        <v>5</v>
      </c>
      <c r="D7" s="2" t="s">
        <v>6</v>
      </c>
      <c r="H7" s="22"/>
    </row>
    <row r="8" spans="1:8" ht="15.75" customHeight="1" x14ac:dyDescent="0.15">
      <c r="A8" s="3">
        <f>Aquaponic!C2</f>
        <v>12752</v>
      </c>
      <c r="B8" s="13">
        <f>Aquaponic!B2</f>
        <v>38429.25</v>
      </c>
      <c r="C8" s="3">
        <f>AVERAGE(Aquaponic!C6:C17)</f>
        <v>1159.2727272727273</v>
      </c>
      <c r="D8" s="25">
        <f>AVERAGE(Aquaponic!B6:B17)</f>
        <v>3493.568181818182</v>
      </c>
      <c r="H8" s="22"/>
    </row>
    <row r="9" spans="1:8" ht="15.75" customHeight="1" x14ac:dyDescent="0.15">
      <c r="A9" s="27" t="s">
        <v>13</v>
      </c>
      <c r="B9" s="3"/>
      <c r="C9" s="3"/>
      <c r="D9" s="3"/>
      <c r="H9" s="22"/>
    </row>
    <row r="10" spans="1:8" ht="15.75" customHeight="1" x14ac:dyDescent="0.15">
      <c r="A10" s="3"/>
      <c r="B10" s="3"/>
      <c r="C10" s="3"/>
      <c r="D10" s="3"/>
      <c r="H10" s="22"/>
    </row>
    <row r="11" spans="1:8" ht="15.75" customHeight="1" x14ac:dyDescent="0.15">
      <c r="A11" s="4" t="s">
        <v>15</v>
      </c>
      <c r="B11" s="3"/>
      <c r="C11" s="3"/>
      <c r="D11" s="3"/>
    </row>
    <row r="12" spans="1:8" ht="15.75" customHeight="1" x14ac:dyDescent="0.15">
      <c r="A12" s="3" t="s">
        <v>16</v>
      </c>
      <c r="B12" s="3" t="s">
        <v>17</v>
      </c>
      <c r="C12" s="3" t="s">
        <v>18</v>
      </c>
      <c r="D12" s="3" t="s">
        <v>19</v>
      </c>
    </row>
    <row r="13" spans="1:8" ht="15.75" customHeight="1" x14ac:dyDescent="0.15">
      <c r="A13" s="3">
        <f>'Food Boxes'!B4</f>
        <v>3264</v>
      </c>
      <c r="B13" s="30">
        <f>'Food Boxes'!E4</f>
        <v>467</v>
      </c>
      <c r="C13" s="30">
        <f>'Food Boxes'!F4</f>
        <v>413</v>
      </c>
      <c r="D13" s="30">
        <f>'Food Boxes'!G4</f>
        <v>2400</v>
      </c>
    </row>
    <row r="14" spans="1:8" ht="15.75" customHeight="1" x14ac:dyDescent="0.15">
      <c r="A14" s="4" t="s">
        <v>20</v>
      </c>
      <c r="B14" s="3"/>
      <c r="C14" s="3"/>
      <c r="D14" s="3"/>
    </row>
    <row r="15" spans="1:8" ht="15.75" customHeight="1" x14ac:dyDescent="0.15">
      <c r="A15" s="3" t="s">
        <v>21</v>
      </c>
      <c r="B15" s="3" t="s">
        <v>17</v>
      </c>
      <c r="C15" s="3" t="s">
        <v>22</v>
      </c>
      <c r="D15" s="3"/>
    </row>
    <row r="16" spans="1:8" ht="15.75" customHeight="1" x14ac:dyDescent="0.15">
      <c r="A16" s="39">
        <f>Market!I5</f>
        <v>6337</v>
      </c>
      <c r="B16" s="30">
        <f>Market!B5</f>
        <v>2767</v>
      </c>
      <c r="C16" s="30">
        <f>Market!E5+Market!G5</f>
        <v>3603</v>
      </c>
      <c r="D16" s="3"/>
      <c r="E16" s="22"/>
    </row>
    <row r="17" spans="1:5" ht="15.75" customHeight="1" x14ac:dyDescent="0.15">
      <c r="A17" s="4" t="s">
        <v>24</v>
      </c>
      <c r="B17" s="3"/>
      <c r="C17" s="3"/>
      <c r="D17" s="3"/>
    </row>
    <row r="18" spans="1:5" ht="15.75" customHeight="1" x14ac:dyDescent="0.15">
      <c r="A18" s="2" t="s">
        <v>33</v>
      </c>
      <c r="B18" s="3" t="s">
        <v>17</v>
      </c>
      <c r="C18" s="3" t="s">
        <v>26</v>
      </c>
      <c r="D18" s="3" t="s">
        <v>27</v>
      </c>
    </row>
    <row r="19" spans="1:5" ht="15.75" customHeight="1" x14ac:dyDescent="0.15">
      <c r="A19" s="9">
        <f>SUM(B19:D19)</f>
        <v>2363</v>
      </c>
      <c r="B19" s="9">
        <f>'Community Outreach '!B4</f>
        <v>839</v>
      </c>
      <c r="C19" s="9">
        <f>'Community Outreach '!C4</f>
        <v>778</v>
      </c>
      <c r="D19" s="9">
        <f>'Community Outreach '!D4</f>
        <v>746</v>
      </c>
      <c r="E19" s="22"/>
    </row>
    <row r="20" spans="1:5" ht="15.75" customHeight="1" x14ac:dyDescent="0.15">
      <c r="A20" s="2" t="s">
        <v>28</v>
      </c>
      <c r="B20" s="3"/>
      <c r="C20" s="3"/>
      <c r="D20" s="3"/>
    </row>
    <row r="21" spans="1:5" ht="15.75" customHeight="1" x14ac:dyDescent="0.15">
      <c r="A21" s="3" t="s">
        <v>25</v>
      </c>
      <c r="B21" s="3"/>
      <c r="C21" s="3"/>
      <c r="D21" s="3"/>
    </row>
    <row r="22" spans="1:5" ht="15.75" customHeight="1" x14ac:dyDescent="0.15">
      <c r="A22" s="1"/>
      <c r="B22" s="3"/>
      <c r="C22" s="3"/>
      <c r="D22" s="3"/>
    </row>
    <row r="23" spans="1:5" ht="15.75" customHeight="1" x14ac:dyDescent="0.15">
      <c r="A23" s="1" t="s">
        <v>29</v>
      </c>
      <c r="B23" s="3"/>
      <c r="C23" s="3"/>
      <c r="D23" s="3"/>
    </row>
    <row r="24" spans="1:5" ht="15.75" customHeight="1" x14ac:dyDescent="0.15">
      <c r="A24" s="4" t="s">
        <v>30</v>
      </c>
      <c r="B24" s="3"/>
      <c r="C24" s="3"/>
      <c r="D24" s="3"/>
    </row>
    <row r="25" spans="1:5" ht="15.75" customHeight="1" x14ac:dyDescent="0.15">
      <c r="A25" s="10" t="s">
        <v>31</v>
      </c>
      <c r="B25" s="3" t="s">
        <v>11</v>
      </c>
      <c r="C25" s="3"/>
      <c r="D25" s="3"/>
    </row>
    <row r="26" spans="1:5" ht="15.75" customHeight="1" x14ac:dyDescent="0.15">
      <c r="A26" s="40">
        <f>'Service Learning'!E4</f>
        <v>1131</v>
      </c>
      <c r="B26" s="17">
        <f>'Service Learning'!H4</f>
        <v>12145.5</v>
      </c>
      <c r="C26" s="3"/>
      <c r="D26" s="3"/>
    </row>
    <row r="28" spans="1:5" ht="15.75" customHeight="1" x14ac:dyDescent="0.15">
      <c r="A28" s="22" t="s">
        <v>32</v>
      </c>
    </row>
    <row r="29" spans="1:5" ht="15.75" customHeight="1" x14ac:dyDescent="0.15">
      <c r="A29" s="41" t="s">
        <v>34</v>
      </c>
    </row>
    <row r="30" spans="1:5" ht="15.75" customHeight="1" x14ac:dyDescent="0.15">
      <c r="A30" s="22" t="s">
        <v>35</v>
      </c>
    </row>
    <row r="31" spans="1:5" ht="15.75" customHeight="1" x14ac:dyDescent="0.15">
      <c r="A31">
        <f>Volunteers!B3</f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/>
  </sheetViews>
  <sheetFormatPr baseColWidth="10" defaultColWidth="14.5" defaultRowHeight="15.75" customHeight="1" x14ac:dyDescent="0.15"/>
  <cols>
    <col min="1" max="1" width="18.1640625" customWidth="1"/>
    <col min="3" max="3" width="16.33203125" customWidth="1"/>
  </cols>
  <sheetData>
    <row r="1" spans="1:4" x14ac:dyDescent="0.2">
      <c r="A1" s="6" t="s">
        <v>1</v>
      </c>
      <c r="B1" s="8"/>
      <c r="C1" s="8"/>
      <c r="D1" s="8"/>
    </row>
    <row r="2" spans="1:4" x14ac:dyDescent="0.2">
      <c r="A2" s="11"/>
      <c r="B2" s="8"/>
      <c r="C2" s="8"/>
      <c r="D2" s="8"/>
    </row>
    <row r="3" spans="1:4" x14ac:dyDescent="0.2">
      <c r="A3" s="11" t="s">
        <v>2</v>
      </c>
      <c r="B3" s="8"/>
      <c r="C3" s="8"/>
      <c r="D3" s="8"/>
    </row>
    <row r="4" spans="1:4" ht="15.75" customHeight="1" x14ac:dyDescent="0.15">
      <c r="A4" s="8" t="s">
        <v>3</v>
      </c>
      <c r="B4" s="8" t="s">
        <v>4</v>
      </c>
      <c r="C4" s="14" t="s">
        <v>6</v>
      </c>
      <c r="D4" s="14" t="s">
        <v>5</v>
      </c>
    </row>
    <row r="5" spans="1:4" ht="15.75" customHeight="1" x14ac:dyDescent="0.15">
      <c r="A5" s="18">
        <f>HidroHuerto!B17</f>
        <v>67153.25</v>
      </c>
      <c r="B5" s="20">
        <f>HidroHuerto!F17</f>
        <v>190440.50999999998</v>
      </c>
      <c r="C5" s="20">
        <f>AVERAGE(HidroHuerto!F21:F30,HidroHuerto!F18:F19)</f>
        <v>8344.1016666666674</v>
      </c>
      <c r="D5" s="23">
        <f>AVERAGE(HidroHuerto!B21:B30,HidroHuerto!B18:B19)</f>
        <v>5596.104166666667</v>
      </c>
    </row>
    <row r="6" spans="1:4" x14ac:dyDescent="0.2">
      <c r="A6" s="11" t="s">
        <v>8</v>
      </c>
      <c r="B6" s="8"/>
      <c r="C6" s="8"/>
      <c r="D6" s="8"/>
    </row>
    <row r="7" spans="1:4" ht="15.75" customHeight="1" x14ac:dyDescent="0.15">
      <c r="A7" s="8" t="s">
        <v>11</v>
      </c>
      <c r="B7" s="8" t="s">
        <v>12</v>
      </c>
      <c r="C7" s="14" t="s">
        <v>6</v>
      </c>
      <c r="D7" s="14" t="s">
        <v>5</v>
      </c>
    </row>
    <row r="8" spans="1:4" ht="15.75" customHeight="1" x14ac:dyDescent="0.15">
      <c r="A8" s="24">
        <f>Aquaponic!B19</f>
        <v>2246.9</v>
      </c>
      <c r="B8" s="26">
        <f>SUM(Aquaponic!C19:C20)</f>
        <v>2701</v>
      </c>
      <c r="C8" s="28" t="s">
        <v>14</v>
      </c>
      <c r="D8" s="28" t="s">
        <v>14</v>
      </c>
    </row>
    <row r="9" spans="1:4" x14ac:dyDescent="0.2">
      <c r="A9" s="29" t="s">
        <v>13</v>
      </c>
      <c r="B9" s="8"/>
      <c r="C9" s="8"/>
      <c r="D9" s="8"/>
    </row>
    <row r="10" spans="1:4" ht="15.75" customHeight="1" x14ac:dyDescent="0.15">
      <c r="A10" s="8"/>
      <c r="B10" s="8"/>
      <c r="C10" s="8"/>
      <c r="D10" s="8"/>
    </row>
    <row r="11" spans="1:4" x14ac:dyDescent="0.2">
      <c r="A11" s="11" t="s">
        <v>15</v>
      </c>
      <c r="B11" s="8"/>
      <c r="C11" s="8"/>
      <c r="D11" s="8"/>
    </row>
    <row r="12" spans="1:4" ht="15.75" customHeight="1" x14ac:dyDescent="0.15">
      <c r="A12" s="8" t="s">
        <v>16</v>
      </c>
      <c r="B12" s="8" t="s">
        <v>17</v>
      </c>
      <c r="C12" s="8" t="s">
        <v>18</v>
      </c>
      <c r="D12" s="8" t="s">
        <v>19</v>
      </c>
    </row>
    <row r="13" spans="1:4" x14ac:dyDescent="0.2">
      <c r="A13" s="11">
        <f>'Food Boxes'!B59</f>
        <v>3586</v>
      </c>
      <c r="B13" s="31">
        <f>'Food Boxes'!E59</f>
        <v>702</v>
      </c>
      <c r="C13" s="31">
        <f>'Food Boxes'!F59</f>
        <v>491</v>
      </c>
      <c r="D13" s="31">
        <f>'Food Boxes'!G59</f>
        <v>2393</v>
      </c>
    </row>
    <row r="14" spans="1:4" x14ac:dyDescent="0.2">
      <c r="A14" s="11" t="s">
        <v>20</v>
      </c>
      <c r="B14" s="8"/>
      <c r="C14" s="8"/>
      <c r="D14" s="8"/>
    </row>
    <row r="15" spans="1:4" ht="15.75" customHeight="1" x14ac:dyDescent="0.15">
      <c r="A15" s="8" t="s">
        <v>21</v>
      </c>
      <c r="B15" s="8" t="s">
        <v>17</v>
      </c>
      <c r="C15" s="8" t="s">
        <v>22</v>
      </c>
      <c r="D15" s="8"/>
    </row>
    <row r="16" spans="1:4" x14ac:dyDescent="0.2">
      <c r="A16" s="31">
        <f>Market!I60</f>
        <v>6643</v>
      </c>
      <c r="B16" s="31">
        <f>Market!B60</f>
        <v>3634</v>
      </c>
      <c r="C16" s="31">
        <f>'Food Boxes'!F59+'Food Boxes'!G59</f>
        <v>2884</v>
      </c>
      <c r="D16" s="8"/>
    </row>
    <row r="17" spans="1:4" x14ac:dyDescent="0.2">
      <c r="A17" s="11" t="s">
        <v>24</v>
      </c>
      <c r="B17" s="8"/>
      <c r="C17" s="8"/>
      <c r="D17" s="8"/>
    </row>
    <row r="18" spans="1:4" ht="15.75" customHeight="1" x14ac:dyDescent="0.15">
      <c r="A18" s="8" t="s">
        <v>25</v>
      </c>
      <c r="B18" s="8" t="s">
        <v>17</v>
      </c>
      <c r="C18" s="8" t="s">
        <v>26</v>
      </c>
      <c r="D18" s="8" t="s">
        <v>27</v>
      </c>
    </row>
    <row r="19" spans="1:4" ht="15.75" customHeight="1" x14ac:dyDescent="0.15">
      <c r="A19" s="26">
        <f>'Community Outreach '!F58</f>
        <v>2617</v>
      </c>
      <c r="B19" s="26">
        <f>'Community Outreach '!B58</f>
        <v>883</v>
      </c>
      <c r="C19" s="26">
        <f>'Community Outreach '!C58</f>
        <v>838</v>
      </c>
      <c r="D19" s="26">
        <f>'Community Outreach '!D58</f>
        <v>847</v>
      </c>
    </row>
    <row r="20" spans="1:4" ht="15.75" customHeight="1" x14ac:dyDescent="0.15">
      <c r="A20" s="8"/>
      <c r="B20" s="8"/>
      <c r="C20" s="8"/>
      <c r="D20" s="8"/>
    </row>
    <row r="21" spans="1:4" x14ac:dyDescent="0.2">
      <c r="A21" s="32" t="s">
        <v>28</v>
      </c>
      <c r="B21" s="3"/>
      <c r="C21" s="3"/>
      <c r="D21" s="3"/>
    </row>
    <row r="22" spans="1:4" ht="15.75" customHeight="1" x14ac:dyDescent="0.15">
      <c r="A22" s="3" t="s">
        <v>25</v>
      </c>
      <c r="B22" s="3"/>
      <c r="C22" s="3"/>
      <c r="D22" s="3"/>
    </row>
    <row r="23" spans="1:4" x14ac:dyDescent="0.2">
      <c r="A23" s="29"/>
      <c r="B23" s="8"/>
      <c r="C23" s="8"/>
      <c r="D23" s="8"/>
    </row>
    <row r="24" spans="1:4" x14ac:dyDescent="0.2">
      <c r="A24" s="29" t="s">
        <v>29</v>
      </c>
      <c r="B24" s="8"/>
      <c r="C24" s="8"/>
      <c r="D24" s="8"/>
    </row>
    <row r="25" spans="1:4" ht="15.75" customHeight="1" x14ac:dyDescent="0.15">
      <c r="A25" s="8"/>
      <c r="B25" s="8"/>
      <c r="C25" s="8"/>
      <c r="D25" s="8"/>
    </row>
    <row r="26" spans="1:4" x14ac:dyDescent="0.2">
      <c r="A26" s="11" t="s">
        <v>30</v>
      </c>
      <c r="B26" s="8"/>
      <c r="C26" s="8"/>
      <c r="D26" s="8"/>
    </row>
    <row r="27" spans="1:4" ht="15.75" customHeight="1" x14ac:dyDescent="0.15">
      <c r="A27" s="33" t="s">
        <v>31</v>
      </c>
      <c r="B27" s="8" t="s">
        <v>11</v>
      </c>
      <c r="C27" s="8"/>
      <c r="D27" s="8"/>
    </row>
    <row r="28" spans="1:4" x14ac:dyDescent="0.2">
      <c r="A28" s="26">
        <f>'Service Learning'!E17</f>
        <v>1478</v>
      </c>
      <c r="B28" s="34">
        <f>'Service Learning'!H20</f>
        <v>19529.599999999999</v>
      </c>
      <c r="C28" s="8"/>
      <c r="D28" s="8"/>
    </row>
    <row r="29" spans="1:4" ht="15.75" customHeight="1" x14ac:dyDescent="0.15">
      <c r="A29" s="35"/>
      <c r="B29" s="37"/>
      <c r="C29" s="37"/>
      <c r="D29" s="37"/>
    </row>
    <row r="30" spans="1:4" ht="15.75" customHeight="1" x14ac:dyDescent="0.15">
      <c r="A30" s="37"/>
      <c r="B30" s="37"/>
      <c r="C30" s="37"/>
      <c r="D30" s="37"/>
    </row>
    <row r="31" spans="1:4" ht="15.75" customHeight="1" x14ac:dyDescent="0.15">
      <c r="A31" s="35"/>
      <c r="B31" s="37"/>
      <c r="C31" s="37"/>
      <c r="D31" s="37"/>
    </row>
    <row r="32" spans="1:4" ht="15.75" customHeight="1" x14ac:dyDescent="0.15">
      <c r="A32" s="37"/>
      <c r="B32" s="37"/>
      <c r="C32" s="37"/>
      <c r="D32" s="37"/>
    </row>
    <row r="33" spans="1:4" ht="15.75" customHeight="1" x14ac:dyDescent="0.15">
      <c r="A33" s="37"/>
      <c r="B33" s="37"/>
      <c r="C33" s="37"/>
      <c r="D33" s="37"/>
    </row>
    <row r="34" spans="1:4" ht="15.75" customHeight="1" x14ac:dyDescent="0.15">
      <c r="A34" s="37"/>
      <c r="B34" s="37"/>
      <c r="C34" s="37"/>
      <c r="D34" s="37"/>
    </row>
    <row r="35" spans="1:4" ht="15.75" customHeight="1" x14ac:dyDescent="0.15">
      <c r="A35" s="37"/>
      <c r="B35" s="37"/>
      <c r="C35" s="37"/>
      <c r="D35" s="37"/>
    </row>
    <row r="36" spans="1:4" ht="15.75" customHeight="1" x14ac:dyDescent="0.15">
      <c r="A36" s="37"/>
      <c r="B36" s="37"/>
      <c r="C36" s="37"/>
      <c r="D36" s="37"/>
    </row>
    <row r="37" spans="1:4" ht="15.75" customHeight="1" x14ac:dyDescent="0.15">
      <c r="A37" s="37"/>
      <c r="B37" s="37"/>
      <c r="C37" s="37"/>
      <c r="D37" s="37"/>
    </row>
    <row r="38" spans="1:4" ht="15.75" customHeight="1" x14ac:dyDescent="0.15">
      <c r="A38" s="37"/>
      <c r="B38" s="37"/>
      <c r="C38" s="37"/>
      <c r="D38" s="37"/>
    </row>
    <row r="39" spans="1:4" ht="15.75" customHeight="1" x14ac:dyDescent="0.15">
      <c r="A39" s="37"/>
      <c r="B39" s="37"/>
      <c r="C39" s="37"/>
      <c r="D39" s="37"/>
    </row>
    <row r="40" spans="1:4" ht="15.75" customHeight="1" x14ac:dyDescent="0.15">
      <c r="A40" s="37"/>
      <c r="B40" s="37"/>
      <c r="C40" s="37"/>
      <c r="D40" s="37"/>
    </row>
    <row r="41" spans="1:4" ht="15.75" customHeight="1" x14ac:dyDescent="0.15">
      <c r="A41" s="37"/>
      <c r="B41" s="37"/>
      <c r="C41" s="37"/>
      <c r="D41" s="37"/>
    </row>
    <row r="42" spans="1:4" ht="15.75" customHeight="1" x14ac:dyDescent="0.15">
      <c r="A42" s="37"/>
      <c r="B42" s="37"/>
      <c r="C42" s="37"/>
      <c r="D42" s="37"/>
    </row>
    <row r="43" spans="1:4" ht="15.75" customHeight="1" x14ac:dyDescent="0.15">
      <c r="A43" s="37"/>
      <c r="B43" s="37"/>
      <c r="C43" s="37"/>
      <c r="D43" s="37"/>
    </row>
    <row r="44" spans="1:4" ht="15.75" customHeight="1" x14ac:dyDescent="0.15">
      <c r="A44" s="37"/>
      <c r="B44" s="37"/>
      <c r="C44" s="37"/>
      <c r="D44" s="37"/>
    </row>
    <row r="45" spans="1:4" ht="15.75" customHeight="1" x14ac:dyDescent="0.15">
      <c r="A45" s="37"/>
      <c r="B45" s="37"/>
      <c r="C45" s="37"/>
      <c r="D45" s="37"/>
    </row>
    <row r="46" spans="1:4" ht="15.75" customHeight="1" x14ac:dyDescent="0.15">
      <c r="A46" s="37"/>
      <c r="B46" s="37"/>
      <c r="C46" s="37"/>
      <c r="D46" s="37"/>
    </row>
    <row r="47" spans="1:4" ht="15.75" customHeight="1" x14ac:dyDescent="0.15">
      <c r="A47" s="37"/>
      <c r="B47" s="37"/>
      <c r="C47" s="37"/>
      <c r="D47" s="37"/>
    </row>
    <row r="48" spans="1:4" ht="13" x14ac:dyDescent="0.15">
      <c r="A48" s="37"/>
      <c r="B48" s="37"/>
      <c r="C48" s="37"/>
      <c r="D48" s="37"/>
    </row>
    <row r="49" spans="1:4" ht="13" x14ac:dyDescent="0.15">
      <c r="A49" s="37"/>
      <c r="B49" s="37"/>
      <c r="C49" s="37"/>
      <c r="D49" s="37"/>
    </row>
    <row r="50" spans="1:4" ht="13" x14ac:dyDescent="0.15">
      <c r="A50" s="37"/>
      <c r="B50" s="37"/>
      <c r="C50" s="37"/>
      <c r="D50" s="37"/>
    </row>
    <row r="51" spans="1:4" ht="13" x14ac:dyDescent="0.15">
      <c r="A51" s="37"/>
      <c r="B51" s="37"/>
      <c r="C51" s="37"/>
      <c r="D51" s="37"/>
    </row>
    <row r="52" spans="1:4" ht="13" x14ac:dyDescent="0.15">
      <c r="A52" s="37"/>
      <c r="B52" s="37"/>
      <c r="C52" s="37"/>
      <c r="D52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9900"/>
  </sheetPr>
  <dimension ref="A1:O82"/>
  <sheetViews>
    <sheetView tabSelected="1"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2" max="3" width="19" customWidth="1"/>
  </cols>
  <sheetData>
    <row r="1" spans="1:15" ht="15.75" customHeight="1" x14ac:dyDescent="0.15">
      <c r="A1" s="42" t="s">
        <v>36</v>
      </c>
      <c r="B1" s="42"/>
      <c r="C1" s="42"/>
      <c r="D1" s="42"/>
      <c r="F1" s="43"/>
      <c r="G1" s="43"/>
      <c r="H1" s="43"/>
      <c r="K1" s="42" t="s">
        <v>37</v>
      </c>
      <c r="L1" s="44"/>
      <c r="N1" s="22"/>
      <c r="O1" s="22"/>
    </row>
    <row r="2" spans="1:15" ht="15.75" customHeight="1" x14ac:dyDescent="0.15">
      <c r="A2" s="42" t="s">
        <v>38</v>
      </c>
      <c r="B2" s="43" t="s">
        <v>39</v>
      </c>
      <c r="C2" s="42" t="s">
        <v>18</v>
      </c>
      <c r="D2" s="43" t="s">
        <v>40</v>
      </c>
      <c r="E2" s="43" t="s">
        <v>41</v>
      </c>
      <c r="F2" s="44" t="s">
        <v>42</v>
      </c>
      <c r="G2" s="45" t="s">
        <v>43</v>
      </c>
      <c r="H2" s="45" t="s">
        <v>44</v>
      </c>
      <c r="I2" s="43" t="s">
        <v>45</v>
      </c>
      <c r="K2" s="42" t="s">
        <v>38</v>
      </c>
      <c r="L2" s="43" t="s">
        <v>46</v>
      </c>
      <c r="M2" s="44" t="s">
        <v>11</v>
      </c>
      <c r="N2" s="22"/>
      <c r="O2" s="22"/>
    </row>
    <row r="3" spans="1:15" ht="15.75" customHeight="1" x14ac:dyDescent="0.15">
      <c r="A3" s="46" t="s">
        <v>47</v>
      </c>
      <c r="B3" s="47">
        <f t="shared" ref="B3:E3" si="0">SUM(B5:B16)</f>
        <v>219</v>
      </c>
      <c r="C3" s="47">
        <f t="shared" si="0"/>
        <v>272</v>
      </c>
      <c r="D3" s="47">
        <f t="shared" si="0"/>
        <v>333</v>
      </c>
      <c r="E3" s="47">
        <f t="shared" si="0"/>
        <v>824</v>
      </c>
      <c r="F3" s="47"/>
      <c r="G3" s="47"/>
      <c r="H3" s="48">
        <f t="shared" ref="H3:I3" si="1">SUM(H5:H16)</f>
        <v>7671.5</v>
      </c>
      <c r="I3" s="48">
        <f t="shared" si="1"/>
        <v>15312</v>
      </c>
      <c r="K3" s="49">
        <v>42629</v>
      </c>
      <c r="L3" s="22">
        <v>153</v>
      </c>
      <c r="M3" s="50">
        <v>1539</v>
      </c>
      <c r="N3" s="22"/>
      <c r="O3" s="22"/>
    </row>
    <row r="4" spans="1:15" ht="15.75" customHeight="1" x14ac:dyDescent="0.15">
      <c r="A4" s="51" t="s">
        <v>48</v>
      </c>
      <c r="B4" s="52">
        <f>SUMPRODUCT(B7:B16+B18+B19)</f>
        <v>219</v>
      </c>
      <c r="C4" s="52">
        <f>SUM(C7:C16)+C18+C19</f>
        <v>398</v>
      </c>
      <c r="D4" s="52">
        <f>SUM(D18:D19,D7:D16)</f>
        <v>550</v>
      </c>
      <c r="E4" s="52">
        <f>SUM(E7:E16)+E18+E19</f>
        <v>1131</v>
      </c>
      <c r="F4" s="52"/>
      <c r="G4" s="53"/>
      <c r="H4" s="54">
        <f>SUM(H18:H19,H7:H16)</f>
        <v>12145.5</v>
      </c>
      <c r="I4" s="52"/>
      <c r="K4" s="49">
        <v>42659</v>
      </c>
      <c r="L4" s="22">
        <v>75</v>
      </c>
      <c r="M4" s="50">
        <v>389</v>
      </c>
      <c r="N4" s="22"/>
      <c r="O4" s="22"/>
    </row>
    <row r="5" spans="1:15" ht="15.75" customHeight="1" x14ac:dyDescent="0.15">
      <c r="A5" s="55">
        <v>42784</v>
      </c>
      <c r="B5" s="56"/>
      <c r="C5" s="56"/>
      <c r="D5" s="56"/>
      <c r="E5" s="58"/>
      <c r="F5" s="59"/>
      <c r="G5" s="59"/>
      <c r="H5" s="59"/>
      <c r="I5" s="59"/>
      <c r="K5" s="49">
        <v>42690</v>
      </c>
      <c r="L5" s="22">
        <v>73</v>
      </c>
      <c r="M5" s="50">
        <v>5333</v>
      </c>
      <c r="N5" s="22"/>
      <c r="O5" s="22"/>
    </row>
    <row r="6" spans="1:15" ht="15.75" customHeight="1" x14ac:dyDescent="0.15">
      <c r="A6" s="55">
        <v>42753</v>
      </c>
      <c r="B6" s="56"/>
      <c r="C6" s="56"/>
      <c r="D6" s="56"/>
      <c r="E6" s="58"/>
      <c r="F6" s="62"/>
      <c r="G6" s="62"/>
      <c r="H6" s="59"/>
      <c r="I6" s="59"/>
      <c r="K6" s="49">
        <v>42720</v>
      </c>
      <c r="L6" s="22">
        <v>44</v>
      </c>
      <c r="M6" s="50">
        <v>987</v>
      </c>
      <c r="N6" s="22"/>
      <c r="O6" s="22"/>
    </row>
    <row r="7" spans="1:15" ht="15.75" customHeight="1" x14ac:dyDescent="0.15">
      <c r="A7" s="55">
        <v>43086</v>
      </c>
      <c r="B7" s="56"/>
      <c r="C7" s="56"/>
      <c r="D7" s="56"/>
      <c r="E7" s="58"/>
      <c r="F7" s="62"/>
      <c r="G7" s="62"/>
      <c r="H7" s="59"/>
      <c r="I7" s="59"/>
      <c r="K7" s="49">
        <v>42752</v>
      </c>
      <c r="L7" s="22">
        <v>76</v>
      </c>
      <c r="M7" s="50">
        <v>1128</v>
      </c>
      <c r="N7" s="22"/>
      <c r="O7" s="22"/>
    </row>
    <row r="8" spans="1:15" ht="15.75" customHeight="1" x14ac:dyDescent="0.15">
      <c r="A8" s="55">
        <v>43056</v>
      </c>
      <c r="B8" s="58">
        <v>0</v>
      </c>
      <c r="C8" s="58">
        <v>35</v>
      </c>
      <c r="D8" s="58">
        <v>10</v>
      </c>
      <c r="E8" s="58">
        <v>45</v>
      </c>
      <c r="F8" s="64" t="s">
        <v>57</v>
      </c>
      <c r="G8" s="64" t="s">
        <v>58</v>
      </c>
      <c r="H8" s="59">
        <v>751</v>
      </c>
      <c r="I8" s="59">
        <v>8184</v>
      </c>
      <c r="K8" s="65">
        <v>42783</v>
      </c>
      <c r="L8" s="22">
        <v>231</v>
      </c>
      <c r="M8" s="61">
        <f>H18</f>
        <v>3346</v>
      </c>
      <c r="N8" s="22"/>
      <c r="O8" s="22"/>
    </row>
    <row r="9" spans="1:15" ht="15.75" customHeight="1" x14ac:dyDescent="0.15">
      <c r="A9" s="55">
        <v>43025</v>
      </c>
      <c r="B9" s="58">
        <v>0</v>
      </c>
      <c r="C9" s="58">
        <v>33</v>
      </c>
      <c r="D9" s="58">
        <v>48</v>
      </c>
      <c r="E9" s="58">
        <v>81</v>
      </c>
      <c r="F9" s="64" t="s">
        <v>59</v>
      </c>
      <c r="G9" s="64" t="s">
        <v>60</v>
      </c>
      <c r="H9" s="59">
        <v>348</v>
      </c>
      <c r="I9" s="59">
        <v>70</v>
      </c>
      <c r="K9" s="65">
        <v>42811</v>
      </c>
      <c r="L9" s="22">
        <v>202</v>
      </c>
      <c r="M9" s="70">
        <v>421</v>
      </c>
      <c r="N9" s="22"/>
      <c r="O9" s="22"/>
    </row>
    <row r="10" spans="1:15" ht="15.75" customHeight="1" x14ac:dyDescent="0.15">
      <c r="A10" s="55">
        <v>42995</v>
      </c>
      <c r="B10" s="58">
        <v>0</v>
      </c>
      <c r="C10" s="58">
        <v>41</v>
      </c>
      <c r="D10" s="58">
        <v>14</v>
      </c>
      <c r="E10" s="58">
        <v>55</v>
      </c>
      <c r="F10" s="64" t="s">
        <v>70</v>
      </c>
      <c r="G10" s="64" t="s">
        <v>57</v>
      </c>
      <c r="H10" s="59">
        <v>991.5</v>
      </c>
      <c r="I10" s="59">
        <v>80</v>
      </c>
      <c r="K10" s="65">
        <v>42842</v>
      </c>
      <c r="L10" s="22">
        <v>164</v>
      </c>
      <c r="M10" s="73">
        <v>2304</v>
      </c>
      <c r="N10" s="22"/>
      <c r="O10" s="22"/>
    </row>
    <row r="11" spans="1:15" ht="15.75" customHeight="1" x14ac:dyDescent="0.15">
      <c r="A11" s="55">
        <v>42964</v>
      </c>
      <c r="B11" s="58">
        <v>25</v>
      </c>
      <c r="C11" s="58">
        <v>15</v>
      </c>
      <c r="D11" s="58">
        <v>17</v>
      </c>
      <c r="E11" s="58">
        <f>D11+C11+B11</f>
        <v>57</v>
      </c>
      <c r="F11" s="64" t="s">
        <v>73</v>
      </c>
      <c r="G11" s="64" t="s">
        <v>74</v>
      </c>
      <c r="H11" s="59">
        <v>0</v>
      </c>
      <c r="I11" s="59">
        <v>2795</v>
      </c>
      <c r="K11" s="76">
        <v>42872</v>
      </c>
      <c r="L11" s="22">
        <v>100</v>
      </c>
      <c r="M11" s="50">
        <v>2319</v>
      </c>
      <c r="N11" s="22"/>
      <c r="O11" s="22"/>
    </row>
    <row r="12" spans="1:15" ht="15.75" customHeight="1" x14ac:dyDescent="0.15">
      <c r="A12" s="55">
        <v>42933</v>
      </c>
      <c r="B12" s="58">
        <v>39</v>
      </c>
      <c r="C12" s="58">
        <v>38</v>
      </c>
      <c r="D12" s="58">
        <v>13</v>
      </c>
      <c r="E12" s="58">
        <v>90</v>
      </c>
      <c r="F12" s="64" t="s">
        <v>75</v>
      </c>
      <c r="G12" s="64" t="s">
        <v>76</v>
      </c>
      <c r="H12" s="59">
        <v>140</v>
      </c>
      <c r="I12" s="59">
        <v>2335</v>
      </c>
      <c r="K12" s="78">
        <v>42903</v>
      </c>
      <c r="L12" s="22">
        <v>30</v>
      </c>
      <c r="M12" s="70">
        <v>397</v>
      </c>
      <c r="N12" s="22"/>
      <c r="O12" s="22"/>
    </row>
    <row r="13" spans="1:15" ht="15.75" customHeight="1" x14ac:dyDescent="0.15">
      <c r="A13" s="55">
        <v>42903</v>
      </c>
      <c r="B13" s="58">
        <v>0</v>
      </c>
      <c r="C13" s="58">
        <v>30</v>
      </c>
      <c r="D13" s="58">
        <v>0</v>
      </c>
      <c r="E13" s="58">
        <v>30</v>
      </c>
      <c r="F13" s="79">
        <v>8</v>
      </c>
      <c r="G13" s="79">
        <v>137</v>
      </c>
      <c r="H13" s="59">
        <v>397</v>
      </c>
      <c r="I13" s="59">
        <v>305</v>
      </c>
      <c r="K13" s="49">
        <v>42933</v>
      </c>
      <c r="L13" s="22">
        <v>90</v>
      </c>
      <c r="M13" s="50">
        <v>140</v>
      </c>
      <c r="N13" s="22"/>
      <c r="O13" s="22"/>
    </row>
    <row r="14" spans="1:15" ht="15.75" customHeight="1" x14ac:dyDescent="0.15">
      <c r="A14" s="55">
        <v>42872</v>
      </c>
      <c r="B14" s="58">
        <v>32</v>
      </c>
      <c r="C14" s="58">
        <v>16</v>
      </c>
      <c r="D14" s="58">
        <v>52</v>
      </c>
      <c r="E14" s="58">
        <f t="shared" ref="E14:E15" si="2">B14+C14+D14</f>
        <v>100</v>
      </c>
      <c r="F14" s="79">
        <v>0</v>
      </c>
      <c r="G14" s="79">
        <v>0</v>
      </c>
      <c r="H14" s="59">
        <v>2319</v>
      </c>
      <c r="I14" s="59">
        <v>440</v>
      </c>
      <c r="K14" s="49">
        <v>42949</v>
      </c>
      <c r="L14" s="22">
        <v>57</v>
      </c>
      <c r="M14" s="50">
        <v>0</v>
      </c>
      <c r="N14" s="22"/>
      <c r="O14" s="22"/>
    </row>
    <row r="15" spans="1:15" ht="15.75" customHeight="1" x14ac:dyDescent="0.15">
      <c r="A15" s="55">
        <v>42842</v>
      </c>
      <c r="B15" s="58">
        <v>16</v>
      </c>
      <c r="C15" s="58">
        <v>35</v>
      </c>
      <c r="D15" s="58">
        <v>113</v>
      </c>
      <c r="E15" s="58">
        <f t="shared" si="2"/>
        <v>164</v>
      </c>
      <c r="F15" s="79">
        <v>22</v>
      </c>
      <c r="G15" s="79">
        <v>0</v>
      </c>
      <c r="H15" s="59">
        <v>2304</v>
      </c>
      <c r="I15" s="59">
        <v>453</v>
      </c>
      <c r="K15" s="41" t="s">
        <v>77</v>
      </c>
      <c r="L15" s="22">
        <v>55</v>
      </c>
      <c r="M15" s="50">
        <v>991.5</v>
      </c>
      <c r="N15" s="22"/>
      <c r="O15" s="22"/>
    </row>
    <row r="16" spans="1:15" ht="15.75" customHeight="1" x14ac:dyDescent="0.15">
      <c r="A16" s="55">
        <v>42811</v>
      </c>
      <c r="B16" s="58">
        <v>107</v>
      </c>
      <c r="C16" s="58">
        <v>29</v>
      </c>
      <c r="D16" s="58">
        <v>66</v>
      </c>
      <c r="E16" s="58">
        <v>202</v>
      </c>
      <c r="F16" s="79">
        <v>0</v>
      </c>
      <c r="G16" s="79">
        <v>0</v>
      </c>
      <c r="H16" s="59">
        <v>421</v>
      </c>
      <c r="I16" s="59">
        <v>650</v>
      </c>
      <c r="K16" s="65">
        <v>43025</v>
      </c>
      <c r="L16" s="22">
        <v>81</v>
      </c>
      <c r="M16" s="50">
        <v>348</v>
      </c>
      <c r="N16" s="22"/>
      <c r="O16" s="22"/>
    </row>
    <row r="17" spans="1:15" ht="15.75" customHeight="1" x14ac:dyDescent="0.15">
      <c r="A17" s="80" t="s">
        <v>78</v>
      </c>
      <c r="B17" s="81">
        <f>SUM(B18:B19)+SUM(B21:B30)</f>
        <v>355</v>
      </c>
      <c r="C17" s="81"/>
      <c r="D17" s="81">
        <f t="shared" ref="D17:E17" si="3">SUM(D18:D19)+SUM(D21:D30)</f>
        <v>1033</v>
      </c>
      <c r="E17" s="81">
        <f t="shared" si="3"/>
        <v>1478</v>
      </c>
      <c r="F17" s="83"/>
      <c r="G17" s="83"/>
      <c r="H17" s="83">
        <f>SUM(H18:H19)+SUM(H21:H30)</f>
        <v>19529.599999999999</v>
      </c>
      <c r="K17" s="65">
        <v>43056</v>
      </c>
      <c r="L17" s="22">
        <v>45</v>
      </c>
      <c r="M17" s="50">
        <v>751</v>
      </c>
      <c r="N17" s="22"/>
      <c r="O17" s="22"/>
    </row>
    <row r="18" spans="1:15" x14ac:dyDescent="0.2">
      <c r="A18" s="87">
        <v>42783</v>
      </c>
      <c r="B18" s="88">
        <v>0</v>
      </c>
      <c r="C18" s="88">
        <v>90</v>
      </c>
      <c r="D18" s="88">
        <v>141</v>
      </c>
      <c r="E18" s="89">
        <f>D18+C18+B18</f>
        <v>231</v>
      </c>
      <c r="F18" s="90"/>
      <c r="G18" s="90"/>
      <c r="H18" s="90">
        <v>3346</v>
      </c>
      <c r="N18" s="22"/>
      <c r="O18" s="22"/>
    </row>
    <row r="19" spans="1:15" ht="15.75" customHeight="1" x14ac:dyDescent="0.15">
      <c r="A19" s="87">
        <v>42752</v>
      </c>
      <c r="B19" s="88">
        <v>0</v>
      </c>
      <c r="C19" s="88">
        <v>36</v>
      </c>
      <c r="D19" s="88">
        <v>76</v>
      </c>
      <c r="E19" s="89">
        <f>D19+B19</f>
        <v>76</v>
      </c>
      <c r="F19" s="91"/>
      <c r="G19" s="91"/>
      <c r="H19" s="91">
        <v>1128</v>
      </c>
      <c r="N19" s="22"/>
      <c r="O19" s="22"/>
    </row>
    <row r="20" spans="1:15" ht="15.75" customHeight="1" x14ac:dyDescent="0.15">
      <c r="A20" s="92">
        <v>2016</v>
      </c>
      <c r="B20" s="51">
        <f>SUM(B21:B30)+B32+B33</f>
        <v>392</v>
      </c>
      <c r="C20" s="51"/>
      <c r="D20" s="51">
        <f t="shared" ref="D20:E20" si="4">SUM(D21:D30)+D32+D33</f>
        <v>1275</v>
      </c>
      <c r="E20" s="51">
        <f t="shared" si="4"/>
        <v>1667</v>
      </c>
      <c r="F20" s="93"/>
      <c r="G20" s="93"/>
      <c r="H20" s="93">
        <f>SUM(H21:H30)+SUM(H18:H19)</f>
        <v>19529.599999999999</v>
      </c>
      <c r="N20" s="22"/>
      <c r="O20" s="22"/>
    </row>
    <row r="21" spans="1:15" ht="15.75" customHeight="1" x14ac:dyDescent="0.15">
      <c r="A21" s="94">
        <v>43085</v>
      </c>
      <c r="B21" s="89"/>
      <c r="C21" s="89"/>
      <c r="D21" s="88">
        <v>44</v>
      </c>
      <c r="E21" s="88">
        <v>44</v>
      </c>
      <c r="F21" s="91"/>
      <c r="G21" s="91"/>
      <c r="H21" s="91">
        <v>987</v>
      </c>
      <c r="N21" s="22"/>
      <c r="O21" s="22"/>
    </row>
    <row r="22" spans="1:15" ht="15.75" customHeight="1" x14ac:dyDescent="0.15">
      <c r="A22" s="94">
        <v>43055</v>
      </c>
      <c r="B22" s="88">
        <v>14</v>
      </c>
      <c r="C22" s="88"/>
      <c r="D22" s="88">
        <v>59</v>
      </c>
      <c r="E22" s="89">
        <f t="shared" ref="E22:E25" si="5">D22+B22</f>
        <v>73</v>
      </c>
      <c r="F22" s="91"/>
      <c r="G22" s="91"/>
      <c r="H22" s="91">
        <v>5333</v>
      </c>
      <c r="N22" s="22"/>
      <c r="O22" s="22"/>
    </row>
    <row r="23" spans="1:15" ht="15.75" customHeight="1" x14ac:dyDescent="0.15">
      <c r="A23" s="94">
        <v>43024</v>
      </c>
      <c r="B23" s="88">
        <v>9</v>
      </c>
      <c r="C23" s="88"/>
      <c r="D23" s="88">
        <v>66</v>
      </c>
      <c r="E23" s="89">
        <f t="shared" si="5"/>
        <v>75</v>
      </c>
      <c r="F23" s="91"/>
      <c r="G23" s="91"/>
      <c r="H23" s="91">
        <v>389</v>
      </c>
      <c r="J23" s="49"/>
      <c r="K23" s="22"/>
      <c r="L23" s="50"/>
      <c r="N23" s="22"/>
      <c r="O23" s="22"/>
    </row>
    <row r="24" spans="1:15" ht="15.75" customHeight="1" x14ac:dyDescent="0.15">
      <c r="A24" s="94">
        <v>42994</v>
      </c>
      <c r="B24" s="89">
        <f>25+37+8</f>
        <v>70</v>
      </c>
      <c r="C24" s="89"/>
      <c r="D24" s="89">
        <f>65+18</f>
        <v>83</v>
      </c>
      <c r="E24" s="89">
        <f t="shared" si="5"/>
        <v>153</v>
      </c>
      <c r="F24" s="91"/>
      <c r="G24" s="91"/>
      <c r="H24" s="91">
        <v>1539</v>
      </c>
      <c r="J24" s="49"/>
      <c r="K24" s="22"/>
      <c r="L24" s="50"/>
      <c r="N24" s="22"/>
      <c r="O24" s="22"/>
    </row>
    <row r="25" spans="1:15" ht="15.75" customHeight="1" x14ac:dyDescent="0.15">
      <c r="A25" s="94">
        <v>42963</v>
      </c>
      <c r="B25" s="88">
        <f>14+20+9</f>
        <v>43</v>
      </c>
      <c r="C25" s="88"/>
      <c r="D25" s="88">
        <f>11+15+20</f>
        <v>46</v>
      </c>
      <c r="E25" s="89">
        <f t="shared" si="5"/>
        <v>89</v>
      </c>
      <c r="F25" s="91"/>
      <c r="G25" s="91"/>
      <c r="H25" s="91">
        <v>1390</v>
      </c>
      <c r="J25" s="49"/>
      <c r="K25" s="22"/>
      <c r="L25" s="50"/>
      <c r="N25" s="22"/>
      <c r="O25" s="22"/>
    </row>
    <row r="26" spans="1:15" ht="15.75" customHeight="1" x14ac:dyDescent="0.15">
      <c r="A26" s="94">
        <v>42932</v>
      </c>
      <c r="B26" s="88">
        <v>0</v>
      </c>
      <c r="C26" s="88"/>
      <c r="D26" s="88">
        <v>54</v>
      </c>
      <c r="E26" s="88">
        <v>54</v>
      </c>
      <c r="F26" s="91"/>
      <c r="G26" s="91"/>
      <c r="H26" s="91">
        <v>582.29999999999995</v>
      </c>
      <c r="J26" s="49"/>
      <c r="K26" s="22"/>
      <c r="L26" s="50"/>
      <c r="N26" s="22"/>
      <c r="O26" s="22"/>
    </row>
    <row r="27" spans="1:15" ht="15.75" customHeight="1" x14ac:dyDescent="0.15">
      <c r="A27" s="94">
        <v>42902</v>
      </c>
      <c r="B27" s="88">
        <v>0</v>
      </c>
      <c r="C27" s="88"/>
      <c r="D27" s="88">
        <v>81</v>
      </c>
      <c r="E27" s="88">
        <v>81</v>
      </c>
      <c r="F27" s="91"/>
      <c r="G27" s="91"/>
      <c r="H27" s="91">
        <v>40</v>
      </c>
      <c r="J27" s="49"/>
      <c r="K27" s="22"/>
      <c r="L27" s="50"/>
      <c r="N27" s="22"/>
      <c r="O27" s="22"/>
    </row>
    <row r="28" spans="1:15" ht="15.75" customHeight="1" x14ac:dyDescent="0.15">
      <c r="A28" s="94">
        <v>42871</v>
      </c>
      <c r="B28" s="88">
        <v>35</v>
      </c>
      <c r="C28" s="88"/>
      <c r="D28" s="88">
        <v>100</v>
      </c>
      <c r="E28" s="88">
        <v>135</v>
      </c>
      <c r="F28" s="91"/>
      <c r="G28" s="91"/>
      <c r="H28" s="91">
        <v>1585.3</v>
      </c>
      <c r="J28" s="49"/>
      <c r="K28" s="22"/>
      <c r="L28" s="50"/>
      <c r="N28" s="22"/>
      <c r="O28" s="22"/>
    </row>
    <row r="29" spans="1:15" ht="15.75" customHeight="1" x14ac:dyDescent="0.15">
      <c r="A29" s="94">
        <v>42841</v>
      </c>
      <c r="B29" s="88">
        <v>165</v>
      </c>
      <c r="C29" s="88"/>
      <c r="D29" s="88">
        <v>176</v>
      </c>
      <c r="E29" s="88">
        <v>341</v>
      </c>
      <c r="F29" s="91"/>
      <c r="G29" s="91"/>
      <c r="H29" s="91">
        <v>1177</v>
      </c>
      <c r="N29" s="22"/>
      <c r="O29" s="22"/>
    </row>
    <row r="30" spans="1:15" ht="15.75" customHeight="1" x14ac:dyDescent="0.15">
      <c r="A30" s="94">
        <v>42810</v>
      </c>
      <c r="B30" s="88">
        <v>19</v>
      </c>
      <c r="C30" s="88"/>
      <c r="D30" s="88">
        <v>107</v>
      </c>
      <c r="E30" s="88">
        <v>126</v>
      </c>
      <c r="F30" s="91"/>
      <c r="G30" s="91"/>
      <c r="H30" s="91">
        <v>2033</v>
      </c>
      <c r="N30" s="22"/>
      <c r="O30" s="22"/>
    </row>
    <row r="31" spans="1:15" ht="15.75" customHeight="1" x14ac:dyDescent="0.15">
      <c r="A31" s="98" t="s">
        <v>81</v>
      </c>
      <c r="B31" s="98">
        <f>SUM(B32:B33)+SUM(B35:B44)</f>
        <v>751</v>
      </c>
      <c r="C31" s="98"/>
      <c r="D31" s="98">
        <f t="shared" ref="D31:E31" si="6">SUM(D32:D33)+SUM(D35:D44)</f>
        <v>1551</v>
      </c>
      <c r="E31" s="98">
        <f t="shared" si="6"/>
        <v>2302</v>
      </c>
      <c r="F31" s="98"/>
      <c r="G31" s="98"/>
      <c r="H31" s="99">
        <f>SUM(H32:H33)+SUM(H35:H44)</f>
        <v>17073.400000000001</v>
      </c>
      <c r="N31" s="22"/>
      <c r="O31" s="22"/>
    </row>
    <row r="32" spans="1:15" ht="15.75" customHeight="1" x14ac:dyDescent="0.15">
      <c r="A32" s="100">
        <v>42782</v>
      </c>
      <c r="B32" s="101">
        <v>21</v>
      </c>
      <c r="C32" s="101"/>
      <c r="D32" s="101">
        <v>287</v>
      </c>
      <c r="E32" s="101">
        <v>308</v>
      </c>
      <c r="F32" s="102"/>
      <c r="G32" s="102"/>
      <c r="H32" s="102">
        <v>2343</v>
      </c>
      <c r="N32" s="22"/>
      <c r="O32" s="22"/>
    </row>
    <row r="33" spans="1:15" ht="15.75" customHeight="1" x14ac:dyDescent="0.15">
      <c r="A33" s="100">
        <v>42751</v>
      </c>
      <c r="B33" s="101">
        <v>16</v>
      </c>
      <c r="C33" s="101"/>
      <c r="D33" s="101">
        <v>172</v>
      </c>
      <c r="E33" s="101">
        <v>188</v>
      </c>
      <c r="F33" s="103"/>
      <c r="G33" s="103"/>
      <c r="H33" s="103">
        <v>3370.6</v>
      </c>
      <c r="N33" s="22"/>
      <c r="O33" s="22"/>
    </row>
    <row r="34" spans="1:15" ht="15.75" customHeight="1" x14ac:dyDescent="0.15">
      <c r="A34" s="92">
        <v>2015</v>
      </c>
      <c r="B34" s="52">
        <f>SUM(B35:B46)</f>
        <v>771</v>
      </c>
      <c r="C34" s="52"/>
      <c r="D34" s="52">
        <f t="shared" ref="D34:E34" si="7">SUM(D35:D46)</f>
        <v>1390</v>
      </c>
      <c r="E34" s="52">
        <f t="shared" si="7"/>
        <v>2161</v>
      </c>
      <c r="F34" s="52"/>
      <c r="G34" s="52"/>
      <c r="H34" s="54">
        <f>SUM(H35:H46)</f>
        <v>13759.3</v>
      </c>
      <c r="N34" s="22"/>
      <c r="O34" s="22"/>
    </row>
    <row r="35" spans="1:15" ht="15.75" customHeight="1" x14ac:dyDescent="0.15">
      <c r="A35" s="100">
        <v>43084</v>
      </c>
      <c r="B35" s="101">
        <v>6</v>
      </c>
      <c r="C35" s="101"/>
      <c r="D35" s="104">
        <f t="shared" ref="D35:D38" si="8">E35-B35</f>
        <v>88</v>
      </c>
      <c r="E35" s="101">
        <v>94</v>
      </c>
      <c r="F35" s="102"/>
      <c r="G35" s="102"/>
      <c r="H35" s="102">
        <v>721</v>
      </c>
      <c r="N35" s="22"/>
      <c r="O35" s="22"/>
    </row>
    <row r="36" spans="1:15" ht="15.75" customHeight="1" x14ac:dyDescent="0.15">
      <c r="A36" s="100">
        <v>43054</v>
      </c>
      <c r="B36" s="101">
        <v>15</v>
      </c>
      <c r="C36" s="101"/>
      <c r="D36" s="104">
        <f t="shared" si="8"/>
        <v>186</v>
      </c>
      <c r="E36" s="101">
        <v>201</v>
      </c>
      <c r="F36" s="102"/>
      <c r="G36" s="102"/>
      <c r="H36" s="102">
        <v>1953</v>
      </c>
      <c r="N36" s="22"/>
      <c r="O36" s="22"/>
    </row>
    <row r="37" spans="1:15" ht="15.75" customHeight="1" x14ac:dyDescent="0.15">
      <c r="A37" s="100">
        <v>43023</v>
      </c>
      <c r="B37" s="101">
        <v>211</v>
      </c>
      <c r="C37" s="101"/>
      <c r="D37" s="101">
        <f t="shared" si="8"/>
        <v>236</v>
      </c>
      <c r="E37" s="101">
        <v>447</v>
      </c>
      <c r="F37" s="102"/>
      <c r="G37" s="102"/>
      <c r="H37" s="102">
        <v>1369</v>
      </c>
      <c r="N37" s="22"/>
      <c r="O37" s="22"/>
    </row>
    <row r="38" spans="1:15" ht="15.75" customHeight="1" x14ac:dyDescent="0.15">
      <c r="A38" s="100">
        <v>42993</v>
      </c>
      <c r="B38" s="101">
        <v>70</v>
      </c>
      <c r="C38" s="101"/>
      <c r="D38" s="101">
        <f t="shared" si="8"/>
        <v>102</v>
      </c>
      <c r="E38" s="101">
        <v>172</v>
      </c>
      <c r="F38" s="102"/>
      <c r="G38" s="102"/>
      <c r="H38" s="102">
        <v>1683</v>
      </c>
      <c r="N38" s="22"/>
      <c r="O38" s="22"/>
    </row>
    <row r="39" spans="1:15" ht="15.75" customHeight="1" x14ac:dyDescent="0.15">
      <c r="A39" s="100">
        <v>42962</v>
      </c>
      <c r="B39" s="101">
        <v>0</v>
      </c>
      <c r="C39" s="101"/>
      <c r="D39" s="101">
        <v>62</v>
      </c>
      <c r="E39" s="101">
        <v>62</v>
      </c>
      <c r="F39" s="102"/>
      <c r="G39" s="102"/>
      <c r="H39" s="102">
        <v>750</v>
      </c>
      <c r="N39" s="22"/>
      <c r="O39" s="22"/>
    </row>
    <row r="40" spans="1:15" ht="15.75" customHeight="1" x14ac:dyDescent="0.15">
      <c r="A40" s="100">
        <v>42931</v>
      </c>
      <c r="B40" s="101">
        <v>69</v>
      </c>
      <c r="C40" s="101"/>
      <c r="D40" s="101">
        <v>7</v>
      </c>
      <c r="E40" s="101">
        <v>76</v>
      </c>
      <c r="F40" s="102"/>
      <c r="G40" s="102"/>
      <c r="H40" s="102">
        <v>565</v>
      </c>
      <c r="N40" s="22"/>
      <c r="O40" s="22"/>
    </row>
    <row r="41" spans="1:15" ht="15.75" customHeight="1" x14ac:dyDescent="0.15">
      <c r="A41" s="100">
        <v>42901</v>
      </c>
      <c r="B41" s="101">
        <v>0</v>
      </c>
      <c r="C41" s="101"/>
      <c r="D41" s="101">
        <v>66</v>
      </c>
      <c r="E41" s="101">
        <v>66</v>
      </c>
      <c r="F41" s="102"/>
      <c r="G41" s="102"/>
      <c r="H41" s="102">
        <v>506</v>
      </c>
      <c r="N41" s="22"/>
      <c r="O41" s="22"/>
    </row>
    <row r="42" spans="1:15" ht="15.75" customHeight="1" x14ac:dyDescent="0.15">
      <c r="A42" s="100">
        <v>42870</v>
      </c>
      <c r="B42" s="101">
        <v>0</v>
      </c>
      <c r="C42" s="101"/>
      <c r="D42" s="101">
        <v>151</v>
      </c>
      <c r="E42" s="101">
        <v>151</v>
      </c>
      <c r="F42" s="102"/>
      <c r="G42" s="102"/>
      <c r="H42" s="102">
        <v>1680</v>
      </c>
      <c r="N42" s="22"/>
      <c r="O42" s="22"/>
    </row>
    <row r="43" spans="1:15" ht="15.75" customHeight="1" x14ac:dyDescent="0.15">
      <c r="A43" s="100">
        <v>42840</v>
      </c>
      <c r="B43" s="101">
        <v>300</v>
      </c>
      <c r="C43" s="101"/>
      <c r="D43" s="101">
        <v>118</v>
      </c>
      <c r="E43" s="101">
        <v>418</v>
      </c>
      <c r="F43" s="102"/>
      <c r="G43" s="102"/>
      <c r="H43" s="102">
        <v>1653.3</v>
      </c>
      <c r="N43" s="22"/>
      <c r="O43" s="22"/>
    </row>
    <row r="44" spans="1:15" ht="15.75" customHeight="1" x14ac:dyDescent="0.15">
      <c r="A44" s="100">
        <v>42809</v>
      </c>
      <c r="B44" s="101">
        <v>43</v>
      </c>
      <c r="C44" s="101"/>
      <c r="D44" s="101">
        <v>76</v>
      </c>
      <c r="E44" s="101">
        <v>119</v>
      </c>
      <c r="F44" s="102"/>
      <c r="G44" s="102"/>
      <c r="H44" s="102">
        <v>479.5</v>
      </c>
      <c r="N44" s="22"/>
      <c r="O44" s="22"/>
    </row>
    <row r="45" spans="1:15" ht="15.75" customHeight="1" x14ac:dyDescent="0.15">
      <c r="A45" s="78">
        <v>42781</v>
      </c>
      <c r="B45" s="22">
        <v>0</v>
      </c>
      <c r="C45" s="22"/>
      <c r="D45" s="22">
        <v>184</v>
      </c>
      <c r="E45" s="22">
        <v>184</v>
      </c>
      <c r="F45" s="50"/>
      <c r="G45" s="50"/>
      <c r="H45" s="50">
        <v>1412</v>
      </c>
      <c r="N45" s="22"/>
      <c r="O45" s="22"/>
    </row>
    <row r="46" spans="1:15" ht="15.75" customHeight="1" x14ac:dyDescent="0.15">
      <c r="A46" s="78">
        <v>42750</v>
      </c>
      <c r="B46" s="22">
        <v>57</v>
      </c>
      <c r="C46" s="22"/>
      <c r="D46" s="22">
        <v>114</v>
      </c>
      <c r="E46" s="22">
        <v>171</v>
      </c>
      <c r="F46" s="50"/>
      <c r="G46" s="50"/>
      <c r="H46" s="50">
        <v>987.5</v>
      </c>
      <c r="N46" s="22"/>
      <c r="O46" s="22"/>
    </row>
    <row r="47" spans="1:15" ht="15.75" customHeight="1" x14ac:dyDescent="0.15">
      <c r="N47" s="22"/>
      <c r="O47" s="22"/>
    </row>
    <row r="48" spans="1:15" ht="15.75" customHeight="1" x14ac:dyDescent="0.15">
      <c r="N48" s="22"/>
      <c r="O48" s="22"/>
    </row>
    <row r="49" spans="13:15" ht="15.75" customHeight="1" x14ac:dyDescent="0.15">
      <c r="N49" s="22"/>
      <c r="O49" s="22"/>
    </row>
    <row r="50" spans="13:15" ht="15.75" customHeight="1" x14ac:dyDescent="0.15">
      <c r="N50" s="22"/>
      <c r="O50" s="22"/>
    </row>
    <row r="51" spans="13:15" ht="13" x14ac:dyDescent="0.15">
      <c r="N51" s="22"/>
      <c r="O51" s="22"/>
    </row>
    <row r="52" spans="13:15" ht="13" x14ac:dyDescent="0.15">
      <c r="N52" s="22"/>
      <c r="O52" s="22"/>
    </row>
    <row r="53" spans="13:15" ht="13" x14ac:dyDescent="0.15">
      <c r="N53" s="22"/>
      <c r="O53" s="22"/>
    </row>
    <row r="54" spans="13:15" ht="13" x14ac:dyDescent="0.15">
      <c r="N54" s="22"/>
      <c r="O54" s="22"/>
    </row>
    <row r="55" spans="13:15" ht="13" x14ac:dyDescent="0.15">
      <c r="N55" s="22"/>
      <c r="O55" s="22"/>
    </row>
    <row r="56" spans="13:15" ht="13" x14ac:dyDescent="0.15">
      <c r="M56" s="22"/>
      <c r="N56" s="22"/>
      <c r="O56" s="22"/>
    </row>
    <row r="57" spans="13:15" ht="13" x14ac:dyDescent="0.15">
      <c r="N57" s="22"/>
      <c r="O57" s="22"/>
    </row>
    <row r="58" spans="13:15" ht="13" x14ac:dyDescent="0.15">
      <c r="N58" s="22"/>
      <c r="O58" s="22"/>
    </row>
    <row r="59" spans="13:15" ht="13" x14ac:dyDescent="0.15">
      <c r="N59" s="22"/>
      <c r="O59" s="22"/>
    </row>
    <row r="60" spans="13:15" ht="13" x14ac:dyDescent="0.15">
      <c r="N60" s="22"/>
      <c r="O60" s="106"/>
    </row>
    <row r="61" spans="13:15" ht="13" x14ac:dyDescent="0.15">
      <c r="N61" s="22"/>
      <c r="O61" s="22"/>
    </row>
    <row r="62" spans="13:15" ht="13" x14ac:dyDescent="0.15">
      <c r="N62" s="22"/>
      <c r="O62" s="22"/>
    </row>
    <row r="63" spans="13:15" ht="13" x14ac:dyDescent="0.15">
      <c r="N63" s="22"/>
      <c r="O63" s="22"/>
    </row>
    <row r="64" spans="13:15" ht="13" x14ac:dyDescent="0.15">
      <c r="N64" s="22"/>
      <c r="O64" s="22"/>
    </row>
    <row r="65" spans="14:15" ht="13" x14ac:dyDescent="0.15">
      <c r="N65" s="22"/>
      <c r="O65" s="22"/>
    </row>
    <row r="66" spans="14:15" ht="13" x14ac:dyDescent="0.15">
      <c r="N66" s="22"/>
      <c r="O66" s="22"/>
    </row>
    <row r="81" spans="9:9" ht="13" x14ac:dyDescent="0.15">
      <c r="I81" s="22" t="s">
        <v>84</v>
      </c>
    </row>
    <row r="82" spans="9:9" ht="13" x14ac:dyDescent="0.15">
      <c r="I82" s="22" t="s">
        <v>85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4A86E8"/>
  </sheetPr>
  <dimension ref="A1:V105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24.6640625" customWidth="1"/>
    <col min="2" max="2" width="17.83203125" customWidth="1"/>
    <col min="3" max="4" width="11.5" customWidth="1"/>
    <col min="5" max="5" width="11.6640625" customWidth="1"/>
    <col min="6" max="6" width="11.33203125" customWidth="1"/>
    <col min="7" max="8" width="11.5" customWidth="1"/>
    <col min="15" max="15" width="17.33203125" customWidth="1"/>
    <col min="25" max="25" width="30.6640625" customWidth="1"/>
  </cols>
  <sheetData>
    <row r="1" spans="1:22" ht="27" customHeight="1" x14ac:dyDescent="0.15">
      <c r="A1" s="57" t="s">
        <v>0</v>
      </c>
      <c r="B1" s="57"/>
      <c r="C1" s="57"/>
      <c r="D1" s="57"/>
      <c r="E1" s="57"/>
      <c r="F1" s="57"/>
      <c r="G1" s="57"/>
      <c r="H1" s="57"/>
      <c r="I1" s="42" t="s">
        <v>49</v>
      </c>
      <c r="O1" s="60"/>
      <c r="P1" s="61"/>
      <c r="Q1" s="60"/>
      <c r="R1" s="60"/>
      <c r="U1" s="42"/>
    </row>
    <row r="2" spans="1:22" ht="52" x14ac:dyDescent="0.15">
      <c r="A2" s="57" t="s">
        <v>50</v>
      </c>
      <c r="B2" s="57" t="s">
        <v>51</v>
      </c>
      <c r="C2" s="57" t="s">
        <v>52</v>
      </c>
      <c r="D2" s="57" t="s">
        <v>53</v>
      </c>
      <c r="E2" s="57" t="s">
        <v>54</v>
      </c>
      <c r="F2" s="57" t="s">
        <v>55</v>
      </c>
      <c r="G2" s="57" t="s">
        <v>56</v>
      </c>
      <c r="H2" s="57" t="s">
        <v>11</v>
      </c>
      <c r="I2" s="42" t="s">
        <v>38</v>
      </c>
      <c r="J2" s="63" t="s">
        <v>17</v>
      </c>
      <c r="K2" s="63" t="s">
        <v>18</v>
      </c>
      <c r="L2" s="63" t="s">
        <v>19</v>
      </c>
      <c r="M2" s="63"/>
      <c r="N2" s="66" t="s">
        <v>38</v>
      </c>
      <c r="O2" s="67" t="s">
        <v>16</v>
      </c>
      <c r="P2" s="67" t="s">
        <v>11</v>
      </c>
      <c r="Q2" s="57"/>
      <c r="R2" s="57"/>
      <c r="S2" s="42"/>
      <c r="U2" s="42"/>
      <c r="V2" s="42"/>
    </row>
    <row r="3" spans="1:22" ht="13" x14ac:dyDescent="0.15">
      <c r="A3" s="68" t="s">
        <v>61</v>
      </c>
      <c r="B3" s="69">
        <f t="shared" ref="B3:H3" si="0">B5+B10+B15+B26+B21+B31+B37+B42+B48+B53</f>
        <v>2770</v>
      </c>
      <c r="C3" s="69">
        <f t="shared" si="0"/>
        <v>2202</v>
      </c>
      <c r="D3" s="69">
        <f t="shared" si="0"/>
        <v>537</v>
      </c>
      <c r="E3" s="69">
        <f t="shared" si="0"/>
        <v>388</v>
      </c>
      <c r="F3" s="69">
        <f t="shared" si="0"/>
        <v>346</v>
      </c>
      <c r="G3" s="69">
        <f t="shared" si="0"/>
        <v>2052</v>
      </c>
      <c r="H3" s="71">
        <f t="shared" si="0"/>
        <v>54549.329999999994</v>
      </c>
      <c r="I3" s="72">
        <v>42248</v>
      </c>
      <c r="J3" s="74">
        <v>61</v>
      </c>
      <c r="K3" s="74">
        <v>21</v>
      </c>
      <c r="L3" s="74">
        <v>202</v>
      </c>
      <c r="M3" s="60"/>
      <c r="N3" s="82">
        <v>42005</v>
      </c>
      <c r="O3" s="127" t="s">
        <v>79</v>
      </c>
      <c r="P3" s="128">
        <v>7337</v>
      </c>
      <c r="Q3" s="60"/>
      <c r="R3" s="60"/>
    </row>
    <row r="4" spans="1:22" ht="13" x14ac:dyDescent="0.15">
      <c r="A4" s="51" t="s">
        <v>48</v>
      </c>
      <c r="B4" s="130">
        <f t="shared" ref="B4:G4" si="1">B65+B53+B60+B48+B42+B37+B31+B26+B21+B15+B10+B5</f>
        <v>3264</v>
      </c>
      <c r="C4" s="130">
        <f t="shared" si="1"/>
        <v>2587</v>
      </c>
      <c r="D4" s="130">
        <f t="shared" si="1"/>
        <v>646</v>
      </c>
      <c r="E4" s="130">
        <f t="shared" si="1"/>
        <v>467</v>
      </c>
      <c r="F4" s="130">
        <f t="shared" si="1"/>
        <v>413</v>
      </c>
      <c r="G4" s="130">
        <f t="shared" si="1"/>
        <v>2400</v>
      </c>
      <c r="H4" s="131">
        <f>H65+H60+H53+H48+H42+H37+H31+H26+H21+H15+H10+H5</f>
        <v>65951.510000000009</v>
      </c>
      <c r="I4" s="72">
        <v>42278</v>
      </c>
      <c r="J4" s="133">
        <v>51</v>
      </c>
      <c r="K4" s="133">
        <v>5</v>
      </c>
      <c r="L4" s="133">
        <v>227</v>
      </c>
      <c r="M4" s="60"/>
      <c r="N4" s="82">
        <v>42036</v>
      </c>
      <c r="O4" s="127" t="s">
        <v>101</v>
      </c>
      <c r="P4" s="128">
        <v>11210.5</v>
      </c>
      <c r="Q4" s="60"/>
      <c r="R4" s="60"/>
    </row>
    <row r="5" spans="1:22" ht="13" x14ac:dyDescent="0.15">
      <c r="A5" s="95" t="s">
        <v>80</v>
      </c>
      <c r="B5" s="112"/>
      <c r="C5" s="112"/>
      <c r="D5" s="112"/>
      <c r="E5" s="112"/>
      <c r="F5" s="112"/>
      <c r="G5" s="112"/>
      <c r="H5" s="96"/>
      <c r="I5" s="72">
        <v>42309</v>
      </c>
      <c r="J5" s="114">
        <v>58</v>
      </c>
      <c r="K5" s="114">
        <v>16</v>
      </c>
      <c r="L5" s="114">
        <v>222</v>
      </c>
      <c r="M5" s="60"/>
      <c r="N5" s="82">
        <v>42064</v>
      </c>
      <c r="O5" s="134">
        <f>SUM(B164:B167)</f>
        <v>246</v>
      </c>
      <c r="P5" s="128">
        <v>7755.5</v>
      </c>
      <c r="Q5" s="60"/>
      <c r="R5" s="60"/>
    </row>
    <row r="6" spans="1:22" ht="13" x14ac:dyDescent="0.15">
      <c r="A6" s="97">
        <v>43094</v>
      </c>
      <c r="B6" s="112"/>
      <c r="C6" s="112"/>
      <c r="D6" s="112"/>
      <c r="E6" s="112"/>
      <c r="F6" s="112"/>
      <c r="G6" s="112"/>
      <c r="H6" s="96"/>
      <c r="I6" s="72">
        <v>42339</v>
      </c>
      <c r="J6" s="114">
        <v>45</v>
      </c>
      <c r="K6" s="114">
        <v>14</v>
      </c>
      <c r="L6" s="114">
        <v>192</v>
      </c>
      <c r="M6" s="60"/>
      <c r="N6" s="82">
        <v>42095</v>
      </c>
      <c r="O6" s="134">
        <f>SUM(B160:B163)</f>
        <v>376</v>
      </c>
      <c r="P6" s="128">
        <v>6684</v>
      </c>
      <c r="Q6" s="60"/>
      <c r="R6" s="60"/>
    </row>
    <row r="7" spans="1:22" ht="13" x14ac:dyDescent="0.15">
      <c r="A7" s="97">
        <v>43087</v>
      </c>
      <c r="B7" s="112"/>
      <c r="C7" s="112"/>
      <c r="D7" s="112"/>
      <c r="E7" s="112"/>
      <c r="F7" s="112"/>
      <c r="G7" s="112"/>
      <c r="H7" s="96"/>
      <c r="I7" s="72">
        <v>42370</v>
      </c>
      <c r="J7" s="114">
        <v>25</v>
      </c>
      <c r="K7" s="114">
        <v>6</v>
      </c>
      <c r="L7" s="114">
        <v>138</v>
      </c>
      <c r="M7" s="60"/>
      <c r="N7" s="82">
        <v>42125</v>
      </c>
      <c r="O7" s="134">
        <f>SUM(B155:B158)</f>
        <v>368</v>
      </c>
      <c r="P7" s="128">
        <v>6231.5</v>
      </c>
      <c r="Q7" s="60"/>
      <c r="R7" s="60"/>
    </row>
    <row r="8" spans="1:22" ht="13" x14ac:dyDescent="0.15">
      <c r="A8" s="97">
        <v>43080</v>
      </c>
      <c r="B8" s="112"/>
      <c r="C8" s="112"/>
      <c r="D8" s="112"/>
      <c r="E8" s="112"/>
      <c r="F8" s="112"/>
      <c r="G8" s="112"/>
      <c r="H8" s="96"/>
      <c r="I8" s="72">
        <v>42401</v>
      </c>
      <c r="J8" s="114">
        <v>112</v>
      </c>
      <c r="K8" s="114">
        <v>8</v>
      </c>
      <c r="L8" s="114">
        <v>184</v>
      </c>
      <c r="M8" s="60"/>
      <c r="N8" s="135">
        <v>42156</v>
      </c>
      <c r="O8" s="134">
        <f>SUM(B151:B154)</f>
        <v>217</v>
      </c>
      <c r="P8" s="128">
        <v>3190</v>
      </c>
      <c r="Q8" s="60"/>
      <c r="R8" s="60"/>
    </row>
    <row r="9" spans="1:22" ht="13" x14ac:dyDescent="0.15">
      <c r="A9" s="97">
        <v>43073</v>
      </c>
      <c r="B9" s="56"/>
      <c r="C9" s="56"/>
      <c r="D9" s="56"/>
      <c r="E9" s="56"/>
      <c r="F9" s="56"/>
      <c r="G9" s="56"/>
      <c r="H9" s="136"/>
      <c r="I9" s="72">
        <v>42430</v>
      </c>
      <c r="J9" s="114">
        <v>57</v>
      </c>
      <c r="K9" s="114">
        <v>18</v>
      </c>
      <c r="L9" s="114">
        <v>234</v>
      </c>
      <c r="M9" s="60"/>
      <c r="N9" s="135">
        <v>42186</v>
      </c>
      <c r="O9" s="134">
        <f>SUM(B146:B150)</f>
        <v>151</v>
      </c>
      <c r="P9" s="128">
        <v>3742</v>
      </c>
      <c r="Q9" s="60"/>
      <c r="R9" s="60"/>
    </row>
    <row r="10" spans="1:22" ht="13" x14ac:dyDescent="0.15">
      <c r="A10" s="95" t="s">
        <v>82</v>
      </c>
      <c r="B10" s="112">
        <f t="shared" ref="B10:G10" si="2">SUM(B11:B14)</f>
        <v>265</v>
      </c>
      <c r="C10" s="112">
        <f t="shared" si="2"/>
        <v>185</v>
      </c>
      <c r="D10" s="112">
        <f t="shared" si="2"/>
        <v>49</v>
      </c>
      <c r="E10" s="112">
        <f t="shared" si="2"/>
        <v>38</v>
      </c>
      <c r="F10" s="112">
        <f t="shared" si="2"/>
        <v>24</v>
      </c>
      <c r="G10" s="112">
        <f t="shared" si="2"/>
        <v>218</v>
      </c>
      <c r="H10" s="96">
        <v>4881.63</v>
      </c>
      <c r="I10" s="72">
        <v>42461</v>
      </c>
      <c r="J10" s="114">
        <v>65</v>
      </c>
      <c r="K10" s="114">
        <v>21</v>
      </c>
      <c r="L10" s="114">
        <v>252</v>
      </c>
      <c r="M10" s="60"/>
      <c r="N10" s="135">
        <v>42217</v>
      </c>
      <c r="O10" s="134">
        <f>SUM(B141:B145)</f>
        <v>175</v>
      </c>
      <c r="P10" s="128">
        <v>4366.9799999999996</v>
      </c>
      <c r="Q10" s="60"/>
      <c r="R10" s="60"/>
    </row>
    <row r="11" spans="1:22" ht="13" x14ac:dyDescent="0.15">
      <c r="A11" s="97">
        <v>43066</v>
      </c>
      <c r="B11" s="95">
        <v>60</v>
      </c>
      <c r="C11" s="95">
        <v>8</v>
      </c>
      <c r="D11" s="95">
        <v>6</v>
      </c>
      <c r="E11" s="95">
        <v>8</v>
      </c>
      <c r="F11" s="95">
        <v>6</v>
      </c>
      <c r="G11" s="95">
        <v>46</v>
      </c>
      <c r="H11" s="96"/>
      <c r="I11" s="72">
        <v>42491</v>
      </c>
      <c r="J11" s="114">
        <v>65</v>
      </c>
      <c r="K11" s="114">
        <v>21</v>
      </c>
      <c r="L11" s="114">
        <v>252</v>
      </c>
      <c r="M11" s="60"/>
      <c r="N11" s="135">
        <v>42248</v>
      </c>
      <c r="O11" s="114">
        <v>303</v>
      </c>
      <c r="P11" s="13">
        <v>7351.88</v>
      </c>
      <c r="Q11" s="60"/>
      <c r="R11" s="60"/>
    </row>
    <row r="12" spans="1:22" ht="13" x14ac:dyDescent="0.15">
      <c r="A12" s="97">
        <v>43059</v>
      </c>
      <c r="B12" s="95">
        <v>60</v>
      </c>
      <c r="C12" s="95">
        <v>61</v>
      </c>
      <c r="D12" s="95">
        <v>14</v>
      </c>
      <c r="E12" s="95">
        <v>10</v>
      </c>
      <c r="F12" s="95">
        <v>6</v>
      </c>
      <c r="G12" s="95">
        <v>59</v>
      </c>
      <c r="H12" s="96"/>
      <c r="I12" s="72">
        <v>42522</v>
      </c>
      <c r="J12" s="114">
        <v>100</v>
      </c>
      <c r="K12" s="114">
        <v>40</v>
      </c>
      <c r="L12" s="114">
        <v>253</v>
      </c>
      <c r="M12" s="60"/>
      <c r="N12" s="135">
        <v>42278</v>
      </c>
      <c r="O12" s="114">
        <v>283</v>
      </c>
      <c r="P12" s="17">
        <v>6367.8</v>
      </c>
      <c r="Q12" s="60"/>
      <c r="R12" s="60"/>
    </row>
    <row r="13" spans="1:22" ht="13" x14ac:dyDescent="0.15">
      <c r="A13" s="97">
        <v>43052</v>
      </c>
      <c r="B13" s="95">
        <v>75</v>
      </c>
      <c r="C13" s="95">
        <v>61</v>
      </c>
      <c r="D13" s="95">
        <v>14</v>
      </c>
      <c r="E13" s="95">
        <v>10</v>
      </c>
      <c r="F13" s="95">
        <v>6</v>
      </c>
      <c r="G13" s="95">
        <v>59</v>
      </c>
      <c r="H13" s="96"/>
      <c r="I13" s="72">
        <v>42552</v>
      </c>
      <c r="J13" s="114">
        <v>96</v>
      </c>
      <c r="K13" s="114">
        <v>40</v>
      </c>
      <c r="L13" s="114">
        <v>208</v>
      </c>
      <c r="M13" s="60"/>
      <c r="N13" s="135">
        <v>42309</v>
      </c>
      <c r="O13" s="114">
        <v>296</v>
      </c>
      <c r="P13" s="17">
        <v>5031.54</v>
      </c>
      <c r="Q13" s="60"/>
      <c r="R13" s="60"/>
    </row>
    <row r="14" spans="1:22" ht="13" x14ac:dyDescent="0.15">
      <c r="A14" s="97">
        <v>43045</v>
      </c>
      <c r="B14" s="95">
        <v>70</v>
      </c>
      <c r="C14" s="95">
        <v>55</v>
      </c>
      <c r="D14" s="95">
        <v>15</v>
      </c>
      <c r="E14" s="95">
        <v>10</v>
      </c>
      <c r="F14" s="95">
        <v>6</v>
      </c>
      <c r="G14" s="95">
        <v>54</v>
      </c>
      <c r="H14" s="96"/>
      <c r="I14" s="72">
        <v>42583</v>
      </c>
      <c r="J14" s="114">
        <v>79</v>
      </c>
      <c r="K14" s="114">
        <v>35</v>
      </c>
      <c r="L14" s="114">
        <v>215</v>
      </c>
      <c r="M14" s="60"/>
      <c r="N14" s="135">
        <v>42339</v>
      </c>
      <c r="O14" s="114">
        <v>271</v>
      </c>
      <c r="P14" s="17">
        <v>5345.14</v>
      </c>
      <c r="Q14" s="60"/>
      <c r="R14" s="60"/>
    </row>
    <row r="15" spans="1:22" ht="13" x14ac:dyDescent="0.15">
      <c r="A15" s="95" t="s">
        <v>83</v>
      </c>
      <c r="B15" s="112">
        <f t="shared" ref="B15:G15" si="3">SUM(B16:B20)</f>
        <v>339</v>
      </c>
      <c r="C15" s="112">
        <f t="shared" si="3"/>
        <v>270</v>
      </c>
      <c r="D15" s="112">
        <f t="shared" si="3"/>
        <v>69</v>
      </c>
      <c r="E15" s="112">
        <f t="shared" si="3"/>
        <v>34</v>
      </c>
      <c r="F15" s="112">
        <f t="shared" si="3"/>
        <v>44</v>
      </c>
      <c r="G15" s="112">
        <f t="shared" si="3"/>
        <v>260</v>
      </c>
      <c r="H15" s="96">
        <v>6238.25</v>
      </c>
      <c r="I15" s="42" t="s">
        <v>38</v>
      </c>
      <c r="J15" s="63" t="s">
        <v>17</v>
      </c>
      <c r="K15" s="63" t="s">
        <v>18</v>
      </c>
      <c r="L15" s="63" t="s">
        <v>19</v>
      </c>
      <c r="M15" s="60"/>
      <c r="N15" s="135">
        <v>42370</v>
      </c>
      <c r="O15" s="114">
        <v>169</v>
      </c>
      <c r="P15" s="17">
        <v>6253</v>
      </c>
      <c r="Q15" s="60"/>
      <c r="R15" s="60"/>
    </row>
    <row r="16" spans="1:22" ht="13" x14ac:dyDescent="0.15">
      <c r="A16" s="97">
        <v>43038</v>
      </c>
      <c r="B16" s="95">
        <v>70</v>
      </c>
      <c r="C16" s="95">
        <v>55</v>
      </c>
      <c r="D16" s="95">
        <v>15</v>
      </c>
      <c r="E16" s="95">
        <v>10</v>
      </c>
      <c r="F16" s="95">
        <v>6</v>
      </c>
      <c r="G16" s="95">
        <v>54</v>
      </c>
      <c r="H16" s="96"/>
      <c r="I16" s="72">
        <v>42614</v>
      </c>
      <c r="J16" s="114">
        <v>47</v>
      </c>
      <c r="K16" s="114">
        <v>64</v>
      </c>
      <c r="L16" s="114">
        <v>131</v>
      </c>
      <c r="M16" s="60"/>
      <c r="N16" s="135">
        <v>42401</v>
      </c>
      <c r="O16" s="114">
        <v>304</v>
      </c>
      <c r="P16" s="17">
        <v>7107.28</v>
      </c>
      <c r="Q16" s="60"/>
      <c r="R16" s="60"/>
    </row>
    <row r="17" spans="1:18" ht="13" x14ac:dyDescent="0.15">
      <c r="A17" s="97">
        <v>43031</v>
      </c>
      <c r="B17" s="95">
        <v>64</v>
      </c>
      <c r="C17" s="95">
        <v>51</v>
      </c>
      <c r="D17" s="95">
        <v>13</v>
      </c>
      <c r="E17" s="95">
        <v>9</v>
      </c>
      <c r="F17" s="95">
        <v>6</v>
      </c>
      <c r="G17" s="95">
        <v>49</v>
      </c>
      <c r="H17" s="96"/>
      <c r="I17" s="72">
        <v>42644</v>
      </c>
      <c r="J17" s="114">
        <v>44</v>
      </c>
      <c r="K17" s="114">
        <v>87</v>
      </c>
      <c r="L17" s="114">
        <v>183</v>
      </c>
      <c r="M17" s="60"/>
      <c r="N17" s="135">
        <v>42430</v>
      </c>
      <c r="O17" s="114">
        <v>309</v>
      </c>
      <c r="P17" s="17">
        <v>7453</v>
      </c>
      <c r="Q17" s="60"/>
      <c r="R17" s="60"/>
    </row>
    <row r="18" spans="1:18" ht="13" x14ac:dyDescent="0.15">
      <c r="A18" s="97">
        <v>43024</v>
      </c>
      <c r="B18" s="95">
        <v>69</v>
      </c>
      <c r="C18" s="95">
        <v>56</v>
      </c>
      <c r="D18" s="95">
        <v>13</v>
      </c>
      <c r="E18" s="95">
        <v>4</v>
      </c>
      <c r="F18" s="95">
        <v>11</v>
      </c>
      <c r="G18" s="95">
        <v>53</v>
      </c>
      <c r="H18" s="96"/>
      <c r="I18" s="142">
        <v>42690</v>
      </c>
      <c r="J18" s="114">
        <v>49</v>
      </c>
      <c r="K18" s="114">
        <v>49</v>
      </c>
      <c r="L18" s="114">
        <v>203</v>
      </c>
      <c r="M18" s="60"/>
      <c r="N18" s="135">
        <v>42461</v>
      </c>
      <c r="O18" s="114">
        <v>338</v>
      </c>
      <c r="P18" s="13">
        <v>7080.25</v>
      </c>
      <c r="Q18" s="60"/>
      <c r="R18" s="60"/>
    </row>
    <row r="19" spans="1:18" ht="13" x14ac:dyDescent="0.15">
      <c r="A19" s="97">
        <v>43017</v>
      </c>
      <c r="B19" s="95">
        <v>65</v>
      </c>
      <c r="C19" s="95">
        <v>55</v>
      </c>
      <c r="D19" s="95">
        <v>10</v>
      </c>
      <c r="E19" s="95">
        <v>4</v>
      </c>
      <c r="F19" s="95">
        <v>10</v>
      </c>
      <c r="G19" s="95">
        <v>51</v>
      </c>
      <c r="H19" s="96"/>
      <c r="I19" s="142">
        <v>43085</v>
      </c>
      <c r="J19" s="114">
        <v>31</v>
      </c>
      <c r="K19" s="114">
        <v>37</v>
      </c>
      <c r="L19" s="114">
        <v>150</v>
      </c>
      <c r="M19" s="60"/>
      <c r="N19" s="135">
        <v>42491</v>
      </c>
      <c r="O19" s="114">
        <v>380</v>
      </c>
      <c r="P19" s="13">
        <v>8550.58</v>
      </c>
      <c r="Q19" s="60"/>
      <c r="R19" s="60"/>
    </row>
    <row r="20" spans="1:18" ht="13" x14ac:dyDescent="0.15">
      <c r="A20" s="97">
        <v>43010</v>
      </c>
      <c r="B20" s="95">
        <v>71</v>
      </c>
      <c r="C20" s="95">
        <v>53</v>
      </c>
      <c r="D20" s="95">
        <v>18</v>
      </c>
      <c r="E20" s="95">
        <v>7</v>
      </c>
      <c r="F20" s="95">
        <v>11</v>
      </c>
      <c r="G20" s="95">
        <v>53</v>
      </c>
      <c r="H20" s="96"/>
      <c r="I20" s="65">
        <v>42752</v>
      </c>
      <c r="J20">
        <f t="shared" ref="J20:L20" si="4">E65</f>
        <v>35</v>
      </c>
      <c r="K20">
        <f t="shared" si="4"/>
        <v>39</v>
      </c>
      <c r="L20">
        <f t="shared" si="4"/>
        <v>147</v>
      </c>
      <c r="M20" s="60"/>
      <c r="N20" s="135">
        <v>42522</v>
      </c>
      <c r="O20" s="114">
        <v>392</v>
      </c>
      <c r="P20" s="17">
        <v>5196.2</v>
      </c>
      <c r="Q20" s="60"/>
      <c r="R20" s="60"/>
    </row>
    <row r="21" spans="1:18" ht="13" x14ac:dyDescent="0.15">
      <c r="A21" s="95" t="s">
        <v>86</v>
      </c>
      <c r="B21" s="112">
        <f t="shared" ref="B21:G21" si="5">SUM(B22:B25)</f>
        <v>276</v>
      </c>
      <c r="C21" s="112">
        <f t="shared" si="5"/>
        <v>212</v>
      </c>
      <c r="D21" s="112">
        <f t="shared" si="5"/>
        <v>64</v>
      </c>
      <c r="E21" s="112">
        <f t="shared" si="5"/>
        <v>27</v>
      </c>
      <c r="F21" s="112">
        <f t="shared" si="5"/>
        <v>46</v>
      </c>
      <c r="G21" s="112">
        <f t="shared" si="5"/>
        <v>204</v>
      </c>
      <c r="H21" s="96">
        <v>5682.19</v>
      </c>
      <c r="I21" s="65">
        <v>42783</v>
      </c>
      <c r="J21">
        <f t="shared" ref="J21:L21" si="6">E60</f>
        <v>44</v>
      </c>
      <c r="K21">
        <f t="shared" si="6"/>
        <v>28</v>
      </c>
      <c r="L21">
        <f t="shared" si="6"/>
        <v>201</v>
      </c>
      <c r="M21" s="60"/>
      <c r="N21" s="135">
        <v>42552</v>
      </c>
      <c r="O21" s="114">
        <v>343</v>
      </c>
      <c r="P21" s="17">
        <v>5042.2</v>
      </c>
      <c r="Q21" s="60"/>
      <c r="R21" s="60"/>
    </row>
    <row r="22" spans="1:18" ht="13" x14ac:dyDescent="0.15">
      <c r="A22" s="97">
        <v>43006</v>
      </c>
      <c r="B22" s="95">
        <v>71</v>
      </c>
      <c r="C22" s="95">
        <v>55</v>
      </c>
      <c r="D22" s="95">
        <v>16</v>
      </c>
      <c r="E22" s="95">
        <v>7</v>
      </c>
      <c r="F22" s="95">
        <v>13</v>
      </c>
      <c r="G22" s="95">
        <v>51</v>
      </c>
      <c r="H22" s="96"/>
      <c r="I22" s="65">
        <v>42811</v>
      </c>
      <c r="J22" s="22">
        <v>44</v>
      </c>
      <c r="K22" s="22">
        <v>37</v>
      </c>
      <c r="L22" s="22">
        <v>204</v>
      </c>
      <c r="M22" s="60"/>
      <c r="N22" s="135">
        <v>42583</v>
      </c>
      <c r="O22" s="114">
        <v>332</v>
      </c>
      <c r="P22" s="13">
        <v>5514.3</v>
      </c>
      <c r="Q22" s="60"/>
      <c r="R22" s="60"/>
    </row>
    <row r="23" spans="1:18" ht="13" x14ac:dyDescent="0.15">
      <c r="A23" s="97">
        <v>42999</v>
      </c>
      <c r="B23" s="95">
        <v>78</v>
      </c>
      <c r="C23" s="95">
        <v>61</v>
      </c>
      <c r="D23" s="95">
        <v>17</v>
      </c>
      <c r="E23" s="95">
        <v>6</v>
      </c>
      <c r="F23" s="95">
        <v>14</v>
      </c>
      <c r="G23" s="95">
        <v>58</v>
      </c>
      <c r="H23" s="96"/>
      <c r="I23" s="65">
        <v>42842</v>
      </c>
      <c r="J23" s="22">
        <v>42</v>
      </c>
      <c r="K23" s="22">
        <v>30</v>
      </c>
      <c r="L23" s="22">
        <v>195</v>
      </c>
      <c r="M23" s="60"/>
      <c r="N23" s="66" t="s">
        <v>38</v>
      </c>
      <c r="O23" s="67" t="s">
        <v>16</v>
      </c>
      <c r="P23" s="67" t="s">
        <v>11</v>
      </c>
      <c r="Q23" s="60"/>
      <c r="R23" s="60"/>
    </row>
    <row r="24" spans="1:18" ht="13" x14ac:dyDescent="0.15">
      <c r="A24" s="97">
        <v>42992</v>
      </c>
      <c r="B24" s="95">
        <v>70</v>
      </c>
      <c r="C24" s="95">
        <v>55</v>
      </c>
      <c r="D24" s="95">
        <v>15</v>
      </c>
      <c r="E24" s="95">
        <v>5</v>
      </c>
      <c r="F24" s="95">
        <v>12</v>
      </c>
      <c r="G24" s="95">
        <v>54</v>
      </c>
      <c r="H24" s="96"/>
      <c r="I24" s="76">
        <v>42872</v>
      </c>
      <c r="J24" s="22">
        <v>55</v>
      </c>
      <c r="K24" s="22">
        <v>36</v>
      </c>
      <c r="L24" s="22">
        <v>231</v>
      </c>
      <c r="M24" s="60"/>
      <c r="N24" s="143">
        <v>42614</v>
      </c>
      <c r="O24" s="114">
        <v>244</v>
      </c>
      <c r="P24" s="13">
        <v>4675.8</v>
      </c>
      <c r="Q24" s="60"/>
      <c r="R24" s="60"/>
    </row>
    <row r="25" spans="1:18" ht="13" x14ac:dyDescent="0.15">
      <c r="A25" s="97">
        <v>42985</v>
      </c>
      <c r="B25" s="95">
        <v>57</v>
      </c>
      <c r="C25" s="95">
        <v>41</v>
      </c>
      <c r="D25" s="95">
        <v>16</v>
      </c>
      <c r="E25" s="95">
        <v>9</v>
      </c>
      <c r="F25" s="95">
        <v>7</v>
      </c>
      <c r="G25" s="95">
        <v>41</v>
      </c>
      <c r="H25" s="96"/>
      <c r="I25" s="76">
        <v>42903</v>
      </c>
      <c r="J25" s="22">
        <v>52</v>
      </c>
      <c r="K25" s="22">
        <v>40</v>
      </c>
      <c r="L25" s="22">
        <v>219</v>
      </c>
      <c r="M25" s="60"/>
      <c r="N25" s="144">
        <v>42644</v>
      </c>
      <c r="O25" s="114">
        <v>311</v>
      </c>
      <c r="P25" s="146">
        <v>6676.03</v>
      </c>
      <c r="Q25" s="60"/>
      <c r="R25" s="60"/>
    </row>
    <row r="26" spans="1:18" ht="13" x14ac:dyDescent="0.15">
      <c r="A26" s="95" t="s">
        <v>87</v>
      </c>
      <c r="B26" s="112">
        <f t="shared" ref="B26:G26" si="7">SUM(B27:B30)</f>
        <v>256</v>
      </c>
      <c r="C26" s="112">
        <f t="shared" si="7"/>
        <v>196</v>
      </c>
      <c r="D26" s="112">
        <f t="shared" si="7"/>
        <v>60</v>
      </c>
      <c r="E26" s="112">
        <f t="shared" si="7"/>
        <v>25</v>
      </c>
      <c r="F26" s="112">
        <f t="shared" si="7"/>
        <v>37</v>
      </c>
      <c r="G26" s="112">
        <f t="shared" si="7"/>
        <v>194</v>
      </c>
      <c r="H26" s="96">
        <v>5522.51</v>
      </c>
      <c r="I26" s="76">
        <v>42933</v>
      </c>
      <c r="J26" s="22">
        <v>36</v>
      </c>
      <c r="K26" s="22">
        <v>26</v>
      </c>
      <c r="L26" s="22">
        <v>195</v>
      </c>
      <c r="M26" s="60"/>
      <c r="N26" s="144">
        <v>42676</v>
      </c>
      <c r="O26" s="114">
        <v>301</v>
      </c>
      <c r="P26" s="17">
        <v>4819.5</v>
      </c>
      <c r="Q26" s="60"/>
      <c r="R26" s="60"/>
    </row>
    <row r="27" spans="1:18" ht="13" x14ac:dyDescent="0.15">
      <c r="A27" s="97">
        <v>42978</v>
      </c>
      <c r="B27" s="95">
        <v>66</v>
      </c>
      <c r="C27" s="95">
        <v>47</v>
      </c>
      <c r="D27" s="95">
        <v>19</v>
      </c>
      <c r="E27" s="95">
        <v>7</v>
      </c>
      <c r="F27" s="95">
        <v>9</v>
      </c>
      <c r="G27" s="95">
        <v>50</v>
      </c>
      <c r="H27" s="96"/>
      <c r="I27" s="148">
        <v>42964</v>
      </c>
      <c r="J27" s="114">
        <v>25</v>
      </c>
      <c r="K27" s="114">
        <v>37</v>
      </c>
      <c r="L27" s="114">
        <v>194</v>
      </c>
      <c r="M27" s="60"/>
      <c r="N27" s="144">
        <v>42706</v>
      </c>
      <c r="O27" s="114">
        <v>218</v>
      </c>
      <c r="P27" s="17">
        <v>5937.65</v>
      </c>
      <c r="Q27" s="60"/>
      <c r="R27" s="60"/>
    </row>
    <row r="28" spans="1:18" ht="13" x14ac:dyDescent="0.15">
      <c r="A28" s="97">
        <v>42971</v>
      </c>
      <c r="B28" s="95">
        <v>56</v>
      </c>
      <c r="C28" s="95">
        <v>43</v>
      </c>
      <c r="D28" s="95">
        <v>13</v>
      </c>
      <c r="E28" s="95">
        <v>4</v>
      </c>
      <c r="F28" s="95">
        <v>9</v>
      </c>
      <c r="G28" s="95">
        <v>43</v>
      </c>
      <c r="H28" s="96"/>
      <c r="I28" s="148">
        <v>42995</v>
      </c>
      <c r="J28" s="114">
        <v>27</v>
      </c>
      <c r="K28" s="114">
        <v>46</v>
      </c>
      <c r="L28" s="114">
        <v>204</v>
      </c>
      <c r="M28" s="60"/>
      <c r="N28" s="86">
        <v>42736</v>
      </c>
      <c r="O28" s="22">
        <f>B65</f>
        <v>221</v>
      </c>
      <c r="P28" s="149">
        <v>5228.6400000000003</v>
      </c>
      <c r="Q28" s="60"/>
      <c r="R28" s="60"/>
    </row>
    <row r="29" spans="1:18" ht="13" x14ac:dyDescent="0.15">
      <c r="A29" s="97">
        <v>42964</v>
      </c>
      <c r="B29" s="95">
        <v>67</v>
      </c>
      <c r="C29" s="95">
        <v>52</v>
      </c>
      <c r="D29" s="95">
        <v>15</v>
      </c>
      <c r="E29" s="95">
        <v>4</v>
      </c>
      <c r="F29" s="95">
        <v>13</v>
      </c>
      <c r="G29" s="95">
        <v>50</v>
      </c>
      <c r="H29" s="96"/>
      <c r="I29" s="65">
        <v>43025</v>
      </c>
      <c r="J29" s="114">
        <v>34</v>
      </c>
      <c r="K29" s="114">
        <v>44</v>
      </c>
      <c r="L29" s="114">
        <v>260</v>
      </c>
      <c r="M29" s="60"/>
      <c r="N29" s="86">
        <v>42767</v>
      </c>
      <c r="O29">
        <f>B60</f>
        <v>273</v>
      </c>
      <c r="P29" s="61">
        <f>H60</f>
        <v>6173.54</v>
      </c>
      <c r="Q29" s="60"/>
      <c r="R29" s="60"/>
    </row>
    <row r="30" spans="1:18" ht="13" x14ac:dyDescent="0.15">
      <c r="A30" s="97">
        <v>42957</v>
      </c>
      <c r="B30" s="95">
        <v>67</v>
      </c>
      <c r="C30" s="95">
        <v>54</v>
      </c>
      <c r="D30" s="95">
        <v>13</v>
      </c>
      <c r="E30" s="95">
        <v>10</v>
      </c>
      <c r="F30" s="95">
        <v>6</v>
      </c>
      <c r="G30" s="95">
        <v>51</v>
      </c>
      <c r="H30" s="96"/>
      <c r="I30" s="148">
        <v>43056</v>
      </c>
      <c r="J30" s="114">
        <v>38</v>
      </c>
      <c r="K30" s="114">
        <v>24</v>
      </c>
      <c r="L30" s="114">
        <v>218</v>
      </c>
      <c r="M30" s="60"/>
      <c r="N30" s="86">
        <v>42795</v>
      </c>
      <c r="O30" s="105">
        <v>285</v>
      </c>
      <c r="P30" s="109">
        <v>5635.75</v>
      </c>
      <c r="Q30" s="60"/>
      <c r="R30" s="60"/>
    </row>
    <row r="31" spans="1:18" ht="13" x14ac:dyDescent="0.15">
      <c r="A31" s="95" t="s">
        <v>88</v>
      </c>
      <c r="B31" s="112">
        <f t="shared" ref="B31:G31" si="8">SUM(B32:B36)</f>
        <v>310</v>
      </c>
      <c r="C31" s="112">
        <f t="shared" si="8"/>
        <v>253</v>
      </c>
      <c r="D31" s="112">
        <f t="shared" si="8"/>
        <v>57</v>
      </c>
      <c r="E31" s="112">
        <f t="shared" si="8"/>
        <v>47</v>
      </c>
      <c r="F31" s="112">
        <f t="shared" si="8"/>
        <v>31</v>
      </c>
      <c r="G31" s="112">
        <f t="shared" si="8"/>
        <v>233</v>
      </c>
      <c r="H31" s="96">
        <v>6267.4</v>
      </c>
      <c r="I31" s="72"/>
      <c r="J31" s="114"/>
      <c r="K31" s="114"/>
      <c r="L31" s="114"/>
      <c r="M31" s="60"/>
      <c r="N31" s="86">
        <v>42838</v>
      </c>
      <c r="O31" s="105">
        <v>267</v>
      </c>
      <c r="P31" s="150">
        <v>5907.5</v>
      </c>
      <c r="Q31" s="60"/>
      <c r="R31" s="60"/>
    </row>
    <row r="32" spans="1:18" ht="13" x14ac:dyDescent="0.15">
      <c r="A32" s="97">
        <v>42950</v>
      </c>
      <c r="B32" s="95">
        <v>53</v>
      </c>
      <c r="C32" s="95">
        <v>42</v>
      </c>
      <c r="D32" s="95">
        <v>11</v>
      </c>
      <c r="E32" s="95">
        <v>11</v>
      </c>
      <c r="F32" s="95">
        <v>5</v>
      </c>
      <c r="G32" s="95">
        <v>38</v>
      </c>
      <c r="H32" s="96"/>
      <c r="I32" s="72"/>
      <c r="J32" s="114"/>
      <c r="K32" s="114"/>
      <c r="L32" s="114"/>
      <c r="M32" s="60"/>
      <c r="N32" s="86">
        <v>42871</v>
      </c>
      <c r="O32" s="105">
        <v>403</v>
      </c>
      <c r="P32" s="109">
        <v>7584</v>
      </c>
      <c r="R32" s="60"/>
    </row>
    <row r="33" spans="1:18" ht="13" x14ac:dyDescent="0.15">
      <c r="A33" s="97">
        <v>42943</v>
      </c>
      <c r="B33" s="95">
        <v>61</v>
      </c>
      <c r="C33" s="95">
        <v>50</v>
      </c>
      <c r="D33" s="95">
        <v>11</v>
      </c>
      <c r="E33" s="95">
        <v>9</v>
      </c>
      <c r="F33" s="95">
        <v>6</v>
      </c>
      <c r="G33" s="95">
        <v>46</v>
      </c>
      <c r="H33" s="96"/>
      <c r="I33" s="72"/>
      <c r="J33" s="114"/>
      <c r="K33" s="114"/>
      <c r="L33" s="114"/>
      <c r="M33" s="60"/>
      <c r="N33" s="86">
        <v>42900</v>
      </c>
      <c r="O33" s="105">
        <v>311</v>
      </c>
      <c r="P33" s="109">
        <v>6830.1</v>
      </c>
      <c r="Q33" s="60"/>
    </row>
    <row r="34" spans="1:18" ht="13" x14ac:dyDescent="0.15">
      <c r="A34" s="97">
        <v>42936</v>
      </c>
      <c r="B34" s="95">
        <v>67</v>
      </c>
      <c r="C34" s="95">
        <v>55</v>
      </c>
      <c r="D34" s="95">
        <v>12</v>
      </c>
      <c r="E34" s="95">
        <v>10</v>
      </c>
      <c r="F34" s="95">
        <v>7</v>
      </c>
      <c r="G34" s="95">
        <v>50</v>
      </c>
      <c r="H34" s="96"/>
      <c r="I34" s="72"/>
      <c r="J34" s="114"/>
      <c r="K34" s="114"/>
      <c r="L34" s="114"/>
      <c r="M34" s="60"/>
      <c r="N34" s="86">
        <v>42927</v>
      </c>
      <c r="O34" s="105">
        <v>257</v>
      </c>
      <c r="P34" s="151">
        <v>6267.4</v>
      </c>
      <c r="R34" s="60"/>
    </row>
    <row r="35" spans="1:18" ht="13" x14ac:dyDescent="0.15">
      <c r="A35" s="97">
        <v>42929</v>
      </c>
      <c r="B35" s="95">
        <v>66</v>
      </c>
      <c r="C35" s="95">
        <v>53</v>
      </c>
      <c r="D35" s="95">
        <v>13</v>
      </c>
      <c r="E35" s="95">
        <v>9</v>
      </c>
      <c r="F35" s="95">
        <v>6</v>
      </c>
      <c r="G35" s="95">
        <v>51</v>
      </c>
      <c r="H35" s="96"/>
      <c r="I35" s="72"/>
      <c r="J35" s="114"/>
      <c r="K35" s="114"/>
      <c r="L35" s="114"/>
      <c r="M35" s="60"/>
      <c r="N35" s="86">
        <v>42948</v>
      </c>
      <c r="O35" s="105">
        <v>256</v>
      </c>
      <c r="P35" s="109">
        <v>5522.51</v>
      </c>
      <c r="Q35" s="60"/>
      <c r="R35" s="60"/>
    </row>
    <row r="36" spans="1:18" ht="13" x14ac:dyDescent="0.15">
      <c r="A36" s="97">
        <v>42922</v>
      </c>
      <c r="B36" s="95">
        <v>63</v>
      </c>
      <c r="C36" s="95">
        <v>53</v>
      </c>
      <c r="D36" s="95">
        <v>10</v>
      </c>
      <c r="E36" s="95">
        <v>8</v>
      </c>
      <c r="F36" s="95">
        <v>7</v>
      </c>
      <c r="G36" s="95">
        <v>48</v>
      </c>
      <c r="H36" s="96"/>
      <c r="I36" s="72"/>
      <c r="J36" s="114"/>
      <c r="K36" s="114"/>
      <c r="L36" s="114"/>
      <c r="M36" s="60"/>
      <c r="N36" s="86">
        <v>42985</v>
      </c>
      <c r="O36" s="105">
        <v>276</v>
      </c>
      <c r="P36" s="151">
        <v>5682.19</v>
      </c>
      <c r="Q36" s="60"/>
      <c r="R36" s="60"/>
    </row>
    <row r="37" spans="1:18" ht="13" x14ac:dyDescent="0.15">
      <c r="A37" s="95" t="s">
        <v>89</v>
      </c>
      <c r="B37" s="112">
        <f t="shared" ref="B37:G37" si="9">SUM(B38:B41)</f>
        <v>311</v>
      </c>
      <c r="C37" s="112">
        <f t="shared" si="9"/>
        <v>252</v>
      </c>
      <c r="D37" s="112">
        <f t="shared" si="9"/>
        <v>59</v>
      </c>
      <c r="E37" s="112">
        <f t="shared" si="9"/>
        <v>52</v>
      </c>
      <c r="F37" s="112">
        <f t="shared" si="9"/>
        <v>40</v>
      </c>
      <c r="G37" s="112">
        <f t="shared" si="9"/>
        <v>219</v>
      </c>
      <c r="H37" s="96">
        <v>6830.1</v>
      </c>
      <c r="I37" s="72"/>
      <c r="J37" s="114"/>
      <c r="K37" s="114"/>
      <c r="L37" s="114"/>
      <c r="M37" s="60"/>
      <c r="N37" s="86">
        <v>43020</v>
      </c>
      <c r="O37" s="105">
        <v>339</v>
      </c>
      <c r="P37" s="109">
        <v>6238.25</v>
      </c>
      <c r="Q37" s="60"/>
      <c r="R37" s="60"/>
    </row>
    <row r="38" spans="1:18" ht="13" x14ac:dyDescent="0.15">
      <c r="A38" s="97">
        <v>42915</v>
      </c>
      <c r="B38" s="95">
        <v>71</v>
      </c>
      <c r="C38" s="95">
        <v>58</v>
      </c>
      <c r="D38" s="95">
        <v>13</v>
      </c>
      <c r="E38" s="95">
        <v>11</v>
      </c>
      <c r="F38" s="95">
        <v>7</v>
      </c>
      <c r="G38" s="95">
        <v>53</v>
      </c>
      <c r="H38" s="96"/>
      <c r="I38" s="72"/>
      <c r="J38" s="114"/>
      <c r="K38" s="114"/>
      <c r="L38" s="114"/>
      <c r="M38" s="60"/>
      <c r="N38" s="152">
        <v>43040</v>
      </c>
      <c r="O38" s="127" t="s">
        <v>129</v>
      </c>
      <c r="P38" s="151">
        <v>4881.63</v>
      </c>
      <c r="Q38" s="60"/>
      <c r="R38" s="60"/>
    </row>
    <row r="39" spans="1:18" ht="13" x14ac:dyDescent="0.15">
      <c r="A39" s="97">
        <v>42908</v>
      </c>
      <c r="B39" s="95">
        <v>76</v>
      </c>
      <c r="C39" s="95">
        <v>60</v>
      </c>
      <c r="D39" s="95">
        <v>16</v>
      </c>
      <c r="E39" s="95">
        <v>12</v>
      </c>
      <c r="F39" s="95">
        <v>13</v>
      </c>
      <c r="G39" s="95">
        <v>51</v>
      </c>
      <c r="H39" s="96"/>
      <c r="I39" s="72"/>
      <c r="J39" s="114"/>
      <c r="K39" s="114"/>
      <c r="L39" s="114"/>
      <c r="M39" s="60"/>
      <c r="N39" s="82"/>
      <c r="O39" s="134"/>
      <c r="P39" s="128"/>
      <c r="Q39" s="60"/>
      <c r="R39" s="60"/>
    </row>
    <row r="40" spans="1:18" ht="13" x14ac:dyDescent="0.15">
      <c r="A40" s="97">
        <v>42901</v>
      </c>
      <c r="B40" s="95">
        <v>79</v>
      </c>
      <c r="C40" s="95">
        <v>63</v>
      </c>
      <c r="D40" s="95">
        <v>16</v>
      </c>
      <c r="E40" s="95">
        <v>15</v>
      </c>
      <c r="F40" s="95">
        <v>10</v>
      </c>
      <c r="G40" s="95">
        <v>54</v>
      </c>
      <c r="H40" s="96"/>
      <c r="I40" s="72"/>
      <c r="J40" s="114"/>
      <c r="K40" s="114"/>
      <c r="L40" s="114"/>
      <c r="M40" s="60"/>
      <c r="N40" s="82"/>
      <c r="O40" s="134"/>
      <c r="P40" s="128"/>
      <c r="Q40" s="60"/>
      <c r="R40" s="60"/>
    </row>
    <row r="41" spans="1:18" ht="13" x14ac:dyDescent="0.15">
      <c r="A41" s="97">
        <v>42894</v>
      </c>
      <c r="B41" s="95">
        <v>85</v>
      </c>
      <c r="C41" s="95">
        <v>71</v>
      </c>
      <c r="D41" s="95">
        <v>14</v>
      </c>
      <c r="E41" s="95">
        <v>14</v>
      </c>
      <c r="F41" s="95">
        <v>10</v>
      </c>
      <c r="G41" s="95">
        <v>61</v>
      </c>
      <c r="H41" s="96"/>
      <c r="I41" s="72"/>
      <c r="J41" s="114"/>
      <c r="K41" s="114"/>
      <c r="L41" s="114"/>
      <c r="M41" s="60"/>
      <c r="N41" s="82"/>
      <c r="O41" s="134"/>
      <c r="P41" s="128"/>
      <c r="Q41" s="60"/>
      <c r="R41" s="60"/>
    </row>
    <row r="42" spans="1:18" ht="13" x14ac:dyDescent="0.15">
      <c r="A42" s="95" t="s">
        <v>90</v>
      </c>
      <c r="B42" s="112">
        <f t="shared" ref="B42:G42" si="10">SUM(B43:B47)</f>
        <v>403</v>
      </c>
      <c r="C42" s="112">
        <f t="shared" si="10"/>
        <v>326</v>
      </c>
      <c r="D42" s="112">
        <f t="shared" si="10"/>
        <v>77</v>
      </c>
      <c r="E42" s="112">
        <f t="shared" si="10"/>
        <v>69</v>
      </c>
      <c r="F42" s="112">
        <f t="shared" si="10"/>
        <v>45</v>
      </c>
      <c r="G42" s="112">
        <f t="shared" si="10"/>
        <v>289</v>
      </c>
      <c r="H42" s="96">
        <v>7584</v>
      </c>
      <c r="I42" s="72"/>
      <c r="J42" s="114"/>
      <c r="K42" s="114"/>
      <c r="L42" s="114"/>
      <c r="M42" s="60"/>
      <c r="N42" s="82"/>
      <c r="O42" s="134"/>
      <c r="P42" s="128"/>
      <c r="Q42" s="60"/>
      <c r="R42" s="60"/>
    </row>
    <row r="43" spans="1:18" ht="13" x14ac:dyDescent="0.15">
      <c r="A43" s="97">
        <v>42887</v>
      </c>
      <c r="B43" s="95">
        <v>81</v>
      </c>
      <c r="C43" s="95">
        <v>62</v>
      </c>
      <c r="D43" s="95">
        <v>19</v>
      </c>
      <c r="E43" s="95">
        <v>14</v>
      </c>
      <c r="F43" s="95">
        <v>9</v>
      </c>
      <c r="G43" s="95">
        <v>58</v>
      </c>
      <c r="H43" s="96"/>
      <c r="I43" s="72"/>
      <c r="J43" s="114"/>
      <c r="K43" s="114"/>
      <c r="L43" s="114"/>
      <c r="M43" s="60"/>
      <c r="N43" s="82"/>
      <c r="O43" s="134"/>
      <c r="P43" s="128"/>
      <c r="Q43" s="60"/>
      <c r="R43" s="60"/>
    </row>
    <row r="44" spans="1:18" ht="13" x14ac:dyDescent="0.15">
      <c r="A44" s="97">
        <v>42880</v>
      </c>
      <c r="B44" s="95">
        <v>80</v>
      </c>
      <c r="C44" s="95">
        <v>67</v>
      </c>
      <c r="D44" s="95">
        <v>13</v>
      </c>
      <c r="E44" s="95">
        <v>12</v>
      </c>
      <c r="F44" s="95">
        <v>9</v>
      </c>
      <c r="G44" s="95">
        <v>59</v>
      </c>
      <c r="H44" s="96"/>
      <c r="I44" s="72"/>
      <c r="J44" s="114"/>
      <c r="K44" s="114"/>
      <c r="L44" s="114"/>
      <c r="M44" s="60"/>
      <c r="N44" s="82"/>
      <c r="O44" s="134"/>
      <c r="P44" s="128"/>
      <c r="Q44" s="60"/>
      <c r="R44" s="60"/>
    </row>
    <row r="45" spans="1:18" ht="13" x14ac:dyDescent="0.15">
      <c r="A45" s="97">
        <v>42873</v>
      </c>
      <c r="B45" s="95">
        <v>87</v>
      </c>
      <c r="C45" s="95">
        <v>70</v>
      </c>
      <c r="D45" s="95">
        <v>17</v>
      </c>
      <c r="E45" s="95">
        <v>13</v>
      </c>
      <c r="F45" s="95">
        <v>11</v>
      </c>
      <c r="G45" s="95">
        <v>63</v>
      </c>
      <c r="H45" s="96"/>
      <c r="I45" s="72"/>
      <c r="J45" s="114"/>
      <c r="K45" s="114"/>
      <c r="L45" s="114"/>
      <c r="M45" s="60"/>
      <c r="N45" s="82"/>
      <c r="O45" s="134"/>
      <c r="P45" s="128"/>
      <c r="Q45" s="60"/>
      <c r="R45" s="60"/>
    </row>
    <row r="46" spans="1:18" ht="13" x14ac:dyDescent="0.15">
      <c r="A46" s="97">
        <v>42866</v>
      </c>
      <c r="B46" s="95">
        <v>72</v>
      </c>
      <c r="C46" s="95">
        <v>57</v>
      </c>
      <c r="D46" s="95">
        <v>15</v>
      </c>
      <c r="E46" s="95">
        <v>15</v>
      </c>
      <c r="F46" s="95">
        <v>9</v>
      </c>
      <c r="G46" s="95">
        <v>48</v>
      </c>
      <c r="H46" s="96"/>
      <c r="I46" s="72"/>
      <c r="J46" s="114"/>
      <c r="K46" s="114"/>
      <c r="L46" s="114"/>
      <c r="M46" s="60"/>
      <c r="N46" s="82"/>
      <c r="O46" s="134"/>
      <c r="P46" s="128"/>
      <c r="Q46" s="60"/>
      <c r="R46" s="60"/>
    </row>
    <row r="47" spans="1:18" ht="13" x14ac:dyDescent="0.15">
      <c r="A47" s="97">
        <v>42859</v>
      </c>
      <c r="B47" s="95">
        <v>83</v>
      </c>
      <c r="C47" s="95">
        <v>70</v>
      </c>
      <c r="D47" s="95">
        <v>13</v>
      </c>
      <c r="E47" s="95">
        <v>15</v>
      </c>
      <c r="F47" s="95">
        <v>7</v>
      </c>
      <c r="G47" s="95">
        <v>61</v>
      </c>
      <c r="H47" s="96"/>
      <c r="I47" s="72"/>
      <c r="J47" s="114"/>
      <c r="K47" s="114"/>
      <c r="L47" s="114"/>
      <c r="M47" s="60"/>
      <c r="N47" s="82"/>
      <c r="O47" s="134"/>
      <c r="P47" s="128"/>
      <c r="Q47" s="60"/>
      <c r="R47" s="60"/>
    </row>
    <row r="48" spans="1:18" ht="13" x14ac:dyDescent="0.15">
      <c r="A48" s="95" t="s">
        <v>91</v>
      </c>
      <c r="B48" s="112">
        <f t="shared" ref="B48:G48" si="11">SUM(B49:B52)</f>
        <v>267</v>
      </c>
      <c r="C48" s="112">
        <f t="shared" si="11"/>
        <v>225</v>
      </c>
      <c r="D48" s="112">
        <f t="shared" si="11"/>
        <v>42</v>
      </c>
      <c r="E48" s="112">
        <f t="shared" si="11"/>
        <v>42</v>
      </c>
      <c r="F48" s="112">
        <f t="shared" si="11"/>
        <v>30</v>
      </c>
      <c r="G48" s="112">
        <f t="shared" si="11"/>
        <v>195</v>
      </c>
      <c r="H48" s="156">
        <v>5907.5</v>
      </c>
      <c r="I48" s="72"/>
      <c r="J48" s="114"/>
      <c r="K48" s="114"/>
      <c r="L48" s="114"/>
      <c r="M48" s="60"/>
      <c r="N48" s="82"/>
      <c r="O48" s="134"/>
      <c r="P48" s="128"/>
      <c r="Q48" s="60"/>
      <c r="R48" s="60"/>
    </row>
    <row r="49" spans="1:18" ht="13" x14ac:dyDescent="0.15">
      <c r="A49" s="97">
        <v>42852</v>
      </c>
      <c r="B49" s="95">
        <v>63</v>
      </c>
      <c r="C49" s="95">
        <v>54</v>
      </c>
      <c r="D49" s="95">
        <v>9</v>
      </c>
      <c r="E49" s="95">
        <v>9</v>
      </c>
      <c r="F49" s="95">
        <v>5</v>
      </c>
      <c r="G49" s="95">
        <v>49</v>
      </c>
      <c r="H49" s="96"/>
      <c r="I49" s="72"/>
      <c r="J49" s="114"/>
      <c r="K49" s="114"/>
      <c r="L49" s="114"/>
      <c r="M49" s="60"/>
      <c r="N49" s="82"/>
      <c r="O49" s="134"/>
      <c r="P49" s="128"/>
      <c r="Q49" s="60"/>
      <c r="R49" s="60"/>
    </row>
    <row r="50" spans="1:18" ht="13" x14ac:dyDescent="0.15">
      <c r="A50" s="97">
        <v>42845</v>
      </c>
      <c r="B50" s="95">
        <v>63</v>
      </c>
      <c r="C50" s="95">
        <v>52</v>
      </c>
      <c r="D50" s="95">
        <v>11</v>
      </c>
      <c r="E50" s="95">
        <v>11</v>
      </c>
      <c r="F50" s="95">
        <v>5</v>
      </c>
      <c r="G50" s="95">
        <v>47</v>
      </c>
      <c r="H50" s="96"/>
      <c r="I50" s="72"/>
      <c r="J50" s="114"/>
      <c r="K50" s="114"/>
      <c r="L50" s="114"/>
      <c r="M50" s="60"/>
      <c r="N50" s="82"/>
      <c r="O50" s="134"/>
      <c r="P50" s="128"/>
      <c r="Q50" s="60"/>
      <c r="R50" s="60"/>
    </row>
    <row r="51" spans="1:18" ht="13" x14ac:dyDescent="0.15">
      <c r="A51" s="97">
        <v>42838</v>
      </c>
      <c r="B51" s="95">
        <v>74</v>
      </c>
      <c r="C51" s="95">
        <v>63</v>
      </c>
      <c r="D51" s="95">
        <v>11</v>
      </c>
      <c r="E51" s="95">
        <v>11</v>
      </c>
      <c r="F51" s="95">
        <v>11</v>
      </c>
      <c r="G51" s="95">
        <v>52</v>
      </c>
      <c r="H51" s="96"/>
      <c r="I51" s="72"/>
      <c r="J51" s="114"/>
      <c r="K51" s="114"/>
      <c r="L51" s="114"/>
      <c r="M51" s="60"/>
      <c r="N51" s="82"/>
      <c r="O51" s="134"/>
      <c r="P51" s="128"/>
      <c r="Q51" s="60"/>
      <c r="R51" s="60"/>
    </row>
    <row r="52" spans="1:18" ht="13" x14ac:dyDescent="0.15">
      <c r="A52" s="97">
        <v>42831</v>
      </c>
      <c r="B52" s="95">
        <v>67</v>
      </c>
      <c r="C52" s="95">
        <v>56</v>
      </c>
      <c r="D52" s="95">
        <v>11</v>
      </c>
      <c r="E52" s="95">
        <v>11</v>
      </c>
      <c r="F52" s="95">
        <v>9</v>
      </c>
      <c r="G52" s="95">
        <v>47</v>
      </c>
      <c r="H52" s="96"/>
      <c r="I52" s="72"/>
      <c r="J52" s="114"/>
      <c r="K52" s="114"/>
      <c r="L52" s="114"/>
      <c r="M52" s="60"/>
      <c r="N52" s="82"/>
      <c r="O52" s="134"/>
      <c r="P52" s="128"/>
      <c r="Q52" s="60"/>
      <c r="R52" s="60"/>
    </row>
    <row r="53" spans="1:18" ht="13" x14ac:dyDescent="0.15">
      <c r="A53" s="95" t="s">
        <v>92</v>
      </c>
      <c r="B53" s="112">
        <f t="shared" ref="B53:G53" si="12">SUM(B54:B58)</f>
        <v>343</v>
      </c>
      <c r="C53" s="112">
        <f t="shared" si="12"/>
        <v>283</v>
      </c>
      <c r="D53" s="112">
        <f t="shared" si="12"/>
        <v>60</v>
      </c>
      <c r="E53" s="112">
        <f t="shared" si="12"/>
        <v>54</v>
      </c>
      <c r="F53" s="112">
        <f t="shared" si="12"/>
        <v>49</v>
      </c>
      <c r="G53" s="112">
        <f t="shared" si="12"/>
        <v>240</v>
      </c>
      <c r="H53" s="96">
        <v>5635.75</v>
      </c>
      <c r="I53" s="72"/>
      <c r="J53" s="114"/>
      <c r="K53" s="114"/>
      <c r="L53" s="114"/>
      <c r="M53" s="60"/>
      <c r="N53" s="82"/>
      <c r="O53" s="134"/>
      <c r="P53" s="128"/>
      <c r="Q53" s="60"/>
      <c r="R53" s="60"/>
    </row>
    <row r="54" spans="1:18" ht="13" x14ac:dyDescent="0.15">
      <c r="A54" s="113">
        <v>42824</v>
      </c>
      <c r="B54" s="58">
        <v>58</v>
      </c>
      <c r="C54" s="58">
        <v>49</v>
      </c>
      <c r="D54" s="58">
        <v>9</v>
      </c>
      <c r="E54" s="58">
        <v>10</v>
      </c>
      <c r="F54" s="58">
        <v>12</v>
      </c>
      <c r="G54" s="58">
        <v>36</v>
      </c>
      <c r="H54" s="136"/>
      <c r="M54" s="60"/>
      <c r="Q54" s="60"/>
      <c r="R54" s="60"/>
    </row>
    <row r="55" spans="1:18" ht="13" x14ac:dyDescent="0.15">
      <c r="A55" s="97">
        <v>42817</v>
      </c>
      <c r="B55" s="95">
        <v>67</v>
      </c>
      <c r="C55" s="95">
        <v>56</v>
      </c>
      <c r="D55" s="95">
        <v>11</v>
      </c>
      <c r="E55" s="95">
        <v>10</v>
      </c>
      <c r="F55" s="95">
        <v>10</v>
      </c>
      <c r="G55" s="95">
        <v>47</v>
      </c>
      <c r="H55" s="157"/>
      <c r="M55" s="60"/>
      <c r="Q55" s="60"/>
      <c r="R55" s="60"/>
    </row>
    <row r="56" spans="1:18" ht="13" x14ac:dyDescent="0.15">
      <c r="A56" s="97">
        <v>42810</v>
      </c>
      <c r="B56" s="95">
        <v>74</v>
      </c>
      <c r="C56" s="95">
        <v>63</v>
      </c>
      <c r="D56" s="95">
        <v>11</v>
      </c>
      <c r="E56" s="95">
        <v>10</v>
      </c>
      <c r="F56" s="95">
        <v>10</v>
      </c>
      <c r="G56" s="95">
        <v>54</v>
      </c>
      <c r="H56" s="157"/>
      <c r="M56" s="60"/>
      <c r="Q56" s="60"/>
      <c r="R56" s="60"/>
    </row>
    <row r="57" spans="1:18" ht="13" x14ac:dyDescent="0.15">
      <c r="A57" s="97">
        <v>42803</v>
      </c>
      <c r="B57" s="95">
        <v>76</v>
      </c>
      <c r="C57" s="95">
        <v>60</v>
      </c>
      <c r="D57" s="95">
        <v>16</v>
      </c>
      <c r="E57" s="95">
        <v>13</v>
      </c>
      <c r="F57" s="95">
        <v>9</v>
      </c>
      <c r="G57" s="95">
        <v>54</v>
      </c>
      <c r="H57" s="157"/>
      <c r="M57" s="60"/>
      <c r="Q57" s="60"/>
      <c r="R57" s="60"/>
    </row>
    <row r="58" spans="1:18" ht="13" x14ac:dyDescent="0.15">
      <c r="A58" s="97">
        <v>42796</v>
      </c>
      <c r="B58" s="95">
        <v>68</v>
      </c>
      <c r="C58" s="95">
        <v>55</v>
      </c>
      <c r="D58" s="95">
        <v>13</v>
      </c>
      <c r="E58" s="95">
        <v>11</v>
      </c>
      <c r="F58" s="95">
        <v>8</v>
      </c>
      <c r="G58" s="95">
        <v>49</v>
      </c>
      <c r="H58" s="136"/>
      <c r="M58" s="60"/>
      <c r="Q58" s="60"/>
      <c r="R58" s="60"/>
    </row>
    <row r="59" spans="1:18" ht="13" x14ac:dyDescent="0.15">
      <c r="A59" s="80" t="s">
        <v>78</v>
      </c>
      <c r="B59" s="81">
        <f t="shared" ref="B59:G59" si="13">SUM(B71:B112)+B65+B60</f>
        <v>3586</v>
      </c>
      <c r="C59" s="81">
        <f t="shared" si="13"/>
        <v>2800</v>
      </c>
      <c r="D59" s="81">
        <f t="shared" si="13"/>
        <v>773</v>
      </c>
      <c r="E59" s="81">
        <f t="shared" si="13"/>
        <v>702</v>
      </c>
      <c r="F59" s="81">
        <f t="shared" si="13"/>
        <v>491</v>
      </c>
      <c r="G59" s="81">
        <f t="shared" si="13"/>
        <v>2393</v>
      </c>
      <c r="H59" s="83">
        <f>SUM(P16:P29)</f>
        <v>79454.969999999987</v>
      </c>
      <c r="M59" s="60"/>
    </row>
    <row r="60" spans="1:18" ht="13" x14ac:dyDescent="0.15">
      <c r="A60" s="88" t="s">
        <v>98</v>
      </c>
      <c r="B60" s="89">
        <f t="shared" ref="B60:G60" si="14">SUM(B61:B64)</f>
        <v>273</v>
      </c>
      <c r="C60" s="89">
        <f t="shared" si="14"/>
        <v>215</v>
      </c>
      <c r="D60" s="89">
        <f t="shared" si="14"/>
        <v>58</v>
      </c>
      <c r="E60" s="89">
        <f t="shared" si="14"/>
        <v>44</v>
      </c>
      <c r="F60" s="89">
        <f t="shared" si="14"/>
        <v>28</v>
      </c>
      <c r="G60" s="89">
        <f t="shared" si="14"/>
        <v>201</v>
      </c>
      <c r="H60" s="91">
        <v>6173.54</v>
      </c>
      <c r="M60" s="60"/>
    </row>
    <row r="61" spans="1:18" ht="13" x14ac:dyDescent="0.15">
      <c r="A61" s="119">
        <v>42793</v>
      </c>
      <c r="B61" s="88">
        <v>63</v>
      </c>
      <c r="C61" s="88">
        <v>51</v>
      </c>
      <c r="D61" s="88">
        <v>12</v>
      </c>
      <c r="E61" s="88">
        <v>10</v>
      </c>
      <c r="F61" s="88">
        <v>7</v>
      </c>
      <c r="G61" s="88">
        <v>46</v>
      </c>
      <c r="H61" s="158"/>
      <c r="M61" s="60"/>
    </row>
    <row r="62" spans="1:18" ht="13" x14ac:dyDescent="0.15">
      <c r="A62" s="119">
        <v>42786</v>
      </c>
      <c r="B62" s="88">
        <v>73</v>
      </c>
      <c r="C62" s="88">
        <v>57</v>
      </c>
      <c r="D62" s="88">
        <v>16</v>
      </c>
      <c r="E62" s="88">
        <v>11</v>
      </c>
      <c r="F62" s="88">
        <v>8</v>
      </c>
      <c r="G62" s="88">
        <v>54</v>
      </c>
      <c r="H62" s="158"/>
      <c r="M62" s="60"/>
    </row>
    <row r="63" spans="1:18" ht="13" x14ac:dyDescent="0.15">
      <c r="A63" s="119">
        <v>42779</v>
      </c>
      <c r="B63" s="88">
        <v>70</v>
      </c>
      <c r="C63" s="88">
        <v>55</v>
      </c>
      <c r="D63" s="88">
        <v>15</v>
      </c>
      <c r="E63" s="88">
        <v>11</v>
      </c>
      <c r="F63" s="88">
        <v>6</v>
      </c>
      <c r="G63" s="88">
        <v>53</v>
      </c>
      <c r="H63" s="158"/>
      <c r="M63" s="60"/>
    </row>
    <row r="64" spans="1:18" ht="13" x14ac:dyDescent="0.15">
      <c r="A64" s="119">
        <v>42772</v>
      </c>
      <c r="B64" s="88">
        <v>67</v>
      </c>
      <c r="C64" s="88">
        <v>52</v>
      </c>
      <c r="D64" s="88">
        <v>15</v>
      </c>
      <c r="E64" s="88">
        <v>12</v>
      </c>
      <c r="F64" s="88">
        <v>7</v>
      </c>
      <c r="G64" s="88">
        <v>48</v>
      </c>
      <c r="H64" s="158"/>
      <c r="M64" s="60"/>
    </row>
    <row r="65" spans="1:13" ht="13" x14ac:dyDescent="0.15">
      <c r="A65" s="88" t="s">
        <v>99</v>
      </c>
      <c r="B65" s="89">
        <f t="shared" ref="B65:G65" si="15">SUM(B66:B69)</f>
        <v>221</v>
      </c>
      <c r="C65" s="89">
        <f t="shared" si="15"/>
        <v>170</v>
      </c>
      <c r="D65" s="89">
        <f t="shared" si="15"/>
        <v>51</v>
      </c>
      <c r="E65" s="89">
        <f t="shared" si="15"/>
        <v>35</v>
      </c>
      <c r="F65" s="89">
        <f t="shared" si="15"/>
        <v>39</v>
      </c>
      <c r="G65" s="89">
        <f t="shared" si="15"/>
        <v>147</v>
      </c>
      <c r="H65" s="158">
        <f>P28</f>
        <v>5228.6400000000003</v>
      </c>
      <c r="M65" s="60"/>
    </row>
    <row r="66" spans="1:13" ht="13" x14ac:dyDescent="0.15">
      <c r="A66" s="119">
        <v>42765</v>
      </c>
      <c r="B66" s="89">
        <f t="shared" ref="B66:B68" si="16">E66+F66+G66</f>
        <v>72</v>
      </c>
      <c r="C66" s="88">
        <v>55</v>
      </c>
      <c r="D66" s="88">
        <v>17</v>
      </c>
      <c r="E66" s="88">
        <v>12</v>
      </c>
      <c r="F66" s="88">
        <v>10</v>
      </c>
      <c r="G66" s="88">
        <v>50</v>
      </c>
      <c r="H66" s="91"/>
      <c r="M66" s="60"/>
    </row>
    <row r="67" spans="1:13" ht="13" x14ac:dyDescent="0.15">
      <c r="A67" s="119">
        <v>42758</v>
      </c>
      <c r="B67" s="89">
        <f t="shared" si="16"/>
        <v>73</v>
      </c>
      <c r="C67" s="88">
        <v>56</v>
      </c>
      <c r="D67" s="88">
        <v>17</v>
      </c>
      <c r="E67" s="88">
        <v>10</v>
      </c>
      <c r="F67" s="88">
        <v>14</v>
      </c>
      <c r="G67" s="88">
        <v>49</v>
      </c>
      <c r="H67" s="91"/>
      <c r="M67" s="60"/>
    </row>
    <row r="68" spans="1:13" ht="13" x14ac:dyDescent="0.15">
      <c r="A68" s="119">
        <v>42751</v>
      </c>
      <c r="B68" s="89">
        <f t="shared" si="16"/>
        <v>76</v>
      </c>
      <c r="C68" s="88">
        <v>59</v>
      </c>
      <c r="D68" s="88">
        <v>17</v>
      </c>
      <c r="E68" s="88">
        <v>13</v>
      </c>
      <c r="F68" s="88">
        <v>15</v>
      </c>
      <c r="G68" s="88">
        <v>48</v>
      </c>
      <c r="H68" s="91"/>
      <c r="M68" s="60"/>
    </row>
    <row r="69" spans="1:13" ht="13" x14ac:dyDescent="0.15">
      <c r="A69" s="124">
        <v>42744</v>
      </c>
      <c r="B69" s="88">
        <v>0</v>
      </c>
      <c r="C69" s="88">
        <v>0</v>
      </c>
      <c r="D69" s="88">
        <v>0</v>
      </c>
      <c r="E69" s="88">
        <v>0</v>
      </c>
      <c r="F69" s="88">
        <v>0</v>
      </c>
      <c r="G69" s="88">
        <v>0</v>
      </c>
      <c r="H69" s="91"/>
      <c r="M69" s="60"/>
    </row>
    <row r="70" spans="1:13" ht="13" x14ac:dyDescent="0.15">
      <c r="A70" s="122">
        <v>2016</v>
      </c>
      <c r="B70" s="159">
        <f t="shared" ref="B70:G70" si="17">SUM(B71:B112)+SUM(B114:B122)</f>
        <v>3641</v>
      </c>
      <c r="C70" s="159">
        <f t="shared" si="17"/>
        <v>2852</v>
      </c>
      <c r="D70" s="159">
        <f t="shared" si="17"/>
        <v>776</v>
      </c>
      <c r="E70" s="159">
        <f t="shared" si="17"/>
        <v>774</v>
      </c>
      <c r="F70" s="159">
        <f t="shared" si="17"/>
        <v>442</v>
      </c>
      <c r="G70" s="159">
        <f t="shared" si="17"/>
        <v>2425</v>
      </c>
      <c r="H70" s="162">
        <f>SUM(P3:P14)</f>
        <v>74613.84</v>
      </c>
    </row>
    <row r="71" spans="1:13" ht="13" x14ac:dyDescent="0.15">
      <c r="A71" s="119">
        <v>42732</v>
      </c>
      <c r="B71" s="88">
        <v>60</v>
      </c>
      <c r="C71" s="88">
        <v>49</v>
      </c>
      <c r="D71" s="88">
        <v>10</v>
      </c>
      <c r="E71" s="88">
        <v>9</v>
      </c>
      <c r="F71" s="88">
        <v>8</v>
      </c>
      <c r="G71" s="88">
        <v>43</v>
      </c>
      <c r="H71" s="91"/>
    </row>
    <row r="72" spans="1:13" ht="13" x14ac:dyDescent="0.15">
      <c r="A72" s="119">
        <v>42725</v>
      </c>
      <c r="B72" s="88">
        <v>79</v>
      </c>
      <c r="C72" s="88">
        <v>59</v>
      </c>
      <c r="D72" s="88">
        <v>19</v>
      </c>
      <c r="E72" s="88">
        <v>12</v>
      </c>
      <c r="F72" s="88">
        <v>14</v>
      </c>
      <c r="G72" s="88">
        <v>53</v>
      </c>
      <c r="H72" s="91"/>
    </row>
    <row r="73" spans="1:13" ht="13" x14ac:dyDescent="0.15">
      <c r="A73" s="119">
        <v>42718</v>
      </c>
      <c r="B73" s="88">
        <v>79</v>
      </c>
      <c r="C73" s="88">
        <v>59</v>
      </c>
      <c r="D73" s="88">
        <v>20</v>
      </c>
      <c r="E73" s="88">
        <v>10</v>
      </c>
      <c r="F73" s="88">
        <v>15</v>
      </c>
      <c r="G73" s="88">
        <v>54</v>
      </c>
      <c r="H73" s="91"/>
    </row>
    <row r="74" spans="1:13" ht="13" x14ac:dyDescent="0.15">
      <c r="A74" s="119">
        <v>42710</v>
      </c>
      <c r="B74" s="88">
        <v>0</v>
      </c>
      <c r="C74" s="88">
        <v>0</v>
      </c>
      <c r="D74" s="88">
        <v>0</v>
      </c>
      <c r="E74" s="88">
        <v>0</v>
      </c>
      <c r="F74" s="88">
        <v>0</v>
      </c>
      <c r="G74" s="88">
        <v>0</v>
      </c>
      <c r="H74" s="91"/>
    </row>
    <row r="75" spans="1:13" ht="13" x14ac:dyDescent="0.15">
      <c r="A75" s="124">
        <v>42704</v>
      </c>
      <c r="B75" s="88">
        <v>73</v>
      </c>
      <c r="C75" s="88">
        <v>55</v>
      </c>
      <c r="D75" s="88">
        <v>18</v>
      </c>
      <c r="E75" s="88">
        <v>11</v>
      </c>
      <c r="F75" s="88">
        <v>8</v>
      </c>
      <c r="G75" s="88">
        <v>54</v>
      </c>
      <c r="H75" s="91"/>
    </row>
    <row r="76" spans="1:13" ht="13" x14ac:dyDescent="0.15">
      <c r="A76" s="124">
        <v>42697</v>
      </c>
      <c r="B76" s="88">
        <v>80</v>
      </c>
      <c r="C76" s="88">
        <v>60</v>
      </c>
      <c r="D76" s="88">
        <v>20</v>
      </c>
      <c r="E76" s="88">
        <v>13</v>
      </c>
      <c r="F76" s="88">
        <v>15</v>
      </c>
      <c r="G76" s="88">
        <v>52</v>
      </c>
      <c r="H76" s="88"/>
    </row>
    <row r="77" spans="1:13" ht="13" x14ac:dyDescent="0.15">
      <c r="A77" s="124">
        <v>42690</v>
      </c>
      <c r="B77" s="88">
        <v>79</v>
      </c>
      <c r="C77" s="88">
        <v>59</v>
      </c>
      <c r="D77" s="88">
        <v>20</v>
      </c>
      <c r="E77" s="88">
        <v>13</v>
      </c>
      <c r="F77" s="88">
        <v>14</v>
      </c>
      <c r="G77" s="88">
        <v>52</v>
      </c>
      <c r="H77" s="88"/>
    </row>
    <row r="78" spans="1:13" ht="13" x14ac:dyDescent="0.15">
      <c r="A78" s="124">
        <v>42683</v>
      </c>
      <c r="B78" s="88">
        <v>69</v>
      </c>
      <c r="C78" s="88">
        <v>52</v>
      </c>
      <c r="D78" s="88">
        <v>17</v>
      </c>
      <c r="E78" s="88">
        <v>12</v>
      </c>
      <c r="F78" s="88">
        <v>12</v>
      </c>
      <c r="G78" s="88">
        <v>45</v>
      </c>
      <c r="H78" s="88"/>
    </row>
    <row r="79" spans="1:13" ht="13" x14ac:dyDescent="0.15">
      <c r="A79" s="124">
        <v>42676</v>
      </c>
      <c r="B79" s="88">
        <v>77</v>
      </c>
      <c r="C79" s="88">
        <v>58</v>
      </c>
      <c r="D79" s="88">
        <v>19</v>
      </c>
      <c r="E79" s="88">
        <v>13</v>
      </c>
      <c r="F79" s="88">
        <v>20</v>
      </c>
      <c r="G79" s="88">
        <v>47</v>
      </c>
      <c r="H79" s="88"/>
    </row>
    <row r="80" spans="1:13" ht="13" x14ac:dyDescent="0.15">
      <c r="A80" s="124">
        <v>42669</v>
      </c>
      <c r="B80" s="88">
        <v>81</v>
      </c>
      <c r="C80" s="88">
        <v>59</v>
      </c>
      <c r="D80" s="88">
        <v>22</v>
      </c>
      <c r="E80" s="88">
        <v>9</v>
      </c>
      <c r="F80" s="88">
        <v>20</v>
      </c>
      <c r="G80" s="88">
        <v>52</v>
      </c>
      <c r="H80" s="88"/>
    </row>
    <row r="81" spans="1:8" ht="13" x14ac:dyDescent="0.15">
      <c r="A81" s="124">
        <v>42662</v>
      </c>
      <c r="B81" s="88">
        <v>74</v>
      </c>
      <c r="C81" s="88">
        <v>53</v>
      </c>
      <c r="D81" s="88">
        <v>21</v>
      </c>
      <c r="E81" s="88">
        <v>9</v>
      </c>
      <c r="F81" s="88">
        <v>23</v>
      </c>
      <c r="G81" s="88">
        <v>42</v>
      </c>
      <c r="H81" s="88"/>
    </row>
    <row r="82" spans="1:8" ht="13" x14ac:dyDescent="0.15">
      <c r="A82" s="124">
        <v>42655</v>
      </c>
      <c r="B82" s="88">
        <v>79</v>
      </c>
      <c r="C82" s="88">
        <v>62</v>
      </c>
      <c r="D82" s="88">
        <v>17</v>
      </c>
      <c r="E82" s="88">
        <v>13</v>
      </c>
      <c r="F82" s="88">
        <v>24</v>
      </c>
      <c r="G82" s="88">
        <v>42</v>
      </c>
      <c r="H82" s="88"/>
    </row>
    <row r="83" spans="1:8" ht="13" x14ac:dyDescent="0.15">
      <c r="A83" s="124">
        <v>42648</v>
      </c>
      <c r="B83" s="88">
        <v>62</v>
      </c>
      <c r="C83" s="88">
        <v>48</v>
      </c>
      <c r="D83" s="88">
        <v>14</v>
      </c>
      <c r="E83" s="88">
        <v>12</v>
      </c>
      <c r="F83" s="88">
        <v>17</v>
      </c>
      <c r="G83" s="88">
        <v>33</v>
      </c>
      <c r="H83" s="88"/>
    </row>
    <row r="84" spans="1:8" ht="13" x14ac:dyDescent="0.15">
      <c r="A84" s="124">
        <v>42641</v>
      </c>
      <c r="B84" s="88">
        <v>63</v>
      </c>
      <c r="C84" s="88">
        <v>50</v>
      </c>
      <c r="D84" s="88">
        <v>13</v>
      </c>
      <c r="E84" s="88">
        <v>12</v>
      </c>
      <c r="F84" s="88">
        <v>16</v>
      </c>
      <c r="G84" s="88">
        <v>35</v>
      </c>
      <c r="H84" s="88"/>
    </row>
    <row r="85" spans="1:8" ht="13" x14ac:dyDescent="0.15">
      <c r="A85" s="124">
        <v>42634</v>
      </c>
      <c r="B85" s="88">
        <v>60</v>
      </c>
      <c r="C85" s="88">
        <v>43</v>
      </c>
      <c r="D85" s="88">
        <v>17</v>
      </c>
      <c r="E85" s="88">
        <v>10</v>
      </c>
      <c r="F85" s="88">
        <v>15</v>
      </c>
      <c r="G85" s="88">
        <v>33</v>
      </c>
      <c r="H85" s="88"/>
    </row>
    <row r="86" spans="1:8" ht="13" x14ac:dyDescent="0.15">
      <c r="A86" s="124">
        <v>42627</v>
      </c>
      <c r="B86" s="88">
        <v>59</v>
      </c>
      <c r="C86" s="88">
        <v>42</v>
      </c>
      <c r="D86" s="88">
        <v>17</v>
      </c>
      <c r="E86" s="88">
        <v>13</v>
      </c>
      <c r="F86" s="88">
        <v>16</v>
      </c>
      <c r="G86" s="88">
        <v>30</v>
      </c>
      <c r="H86" s="88"/>
    </row>
    <row r="87" spans="1:8" ht="13" x14ac:dyDescent="0.15">
      <c r="A87" s="124">
        <v>42620</v>
      </c>
      <c r="B87" s="88">
        <v>67</v>
      </c>
      <c r="C87" s="88">
        <v>48</v>
      </c>
      <c r="D87" s="88">
        <v>19</v>
      </c>
      <c r="E87" s="88">
        <v>17</v>
      </c>
      <c r="F87" s="88">
        <v>10</v>
      </c>
      <c r="G87" s="88">
        <v>40</v>
      </c>
      <c r="H87" s="88"/>
    </row>
    <row r="88" spans="1:8" ht="13" x14ac:dyDescent="0.15">
      <c r="A88" s="124">
        <v>42613</v>
      </c>
      <c r="B88" s="88">
        <v>70</v>
      </c>
      <c r="C88" s="88">
        <v>51</v>
      </c>
      <c r="D88" s="88">
        <v>19</v>
      </c>
      <c r="E88" s="88">
        <v>15</v>
      </c>
      <c r="F88" s="88">
        <v>6</v>
      </c>
      <c r="G88" s="88">
        <v>49</v>
      </c>
      <c r="H88" s="88"/>
    </row>
    <row r="89" spans="1:8" ht="13" x14ac:dyDescent="0.15">
      <c r="A89" s="124">
        <v>42606</v>
      </c>
      <c r="B89" s="88">
        <v>60</v>
      </c>
      <c r="C89" s="88">
        <v>46</v>
      </c>
      <c r="D89" s="88">
        <v>14</v>
      </c>
      <c r="E89" s="88">
        <v>14</v>
      </c>
      <c r="F89" s="88">
        <v>3</v>
      </c>
      <c r="G89" s="88">
        <v>40</v>
      </c>
      <c r="H89" s="88"/>
    </row>
    <row r="90" spans="1:8" ht="13" x14ac:dyDescent="0.15">
      <c r="A90" s="124">
        <v>42599</v>
      </c>
      <c r="B90" s="88">
        <v>67</v>
      </c>
      <c r="C90" s="88">
        <v>54</v>
      </c>
      <c r="D90" s="88">
        <v>13</v>
      </c>
      <c r="E90" s="88">
        <v>16</v>
      </c>
      <c r="F90" s="88">
        <v>9</v>
      </c>
      <c r="G90" s="88">
        <v>42</v>
      </c>
      <c r="H90" s="88"/>
    </row>
    <row r="91" spans="1:8" ht="13" x14ac:dyDescent="0.15">
      <c r="A91" s="124">
        <v>42592</v>
      </c>
      <c r="B91" s="88">
        <v>68</v>
      </c>
      <c r="C91" s="88">
        <v>55</v>
      </c>
      <c r="D91" s="88">
        <v>13</v>
      </c>
      <c r="E91" s="88">
        <v>17</v>
      </c>
      <c r="F91" s="88">
        <v>7</v>
      </c>
      <c r="G91" s="88">
        <v>44</v>
      </c>
      <c r="H91" s="88"/>
    </row>
    <row r="92" spans="1:8" ht="13" x14ac:dyDescent="0.15">
      <c r="A92" s="124">
        <v>42585</v>
      </c>
      <c r="B92" s="88">
        <v>70</v>
      </c>
      <c r="C92" s="88">
        <v>59</v>
      </c>
      <c r="D92" s="88">
        <v>11</v>
      </c>
      <c r="E92" s="88">
        <v>15</v>
      </c>
      <c r="F92" s="88">
        <v>11</v>
      </c>
      <c r="G92" s="88">
        <v>44</v>
      </c>
      <c r="H92" s="88"/>
    </row>
    <row r="93" spans="1:8" ht="13" x14ac:dyDescent="0.15">
      <c r="A93" s="124">
        <v>42578</v>
      </c>
      <c r="B93" s="88">
        <v>62</v>
      </c>
      <c r="C93" s="88">
        <v>50</v>
      </c>
      <c r="D93" s="88">
        <v>12</v>
      </c>
      <c r="E93" s="88">
        <v>20</v>
      </c>
      <c r="F93" s="88">
        <v>7</v>
      </c>
      <c r="G93" s="88">
        <v>35</v>
      </c>
      <c r="H93" s="88"/>
    </row>
    <row r="94" spans="1:8" ht="13" x14ac:dyDescent="0.15">
      <c r="A94" s="124">
        <v>42571</v>
      </c>
      <c r="B94" s="88">
        <v>76</v>
      </c>
      <c r="C94" s="88">
        <v>62</v>
      </c>
      <c r="D94" s="88">
        <v>14</v>
      </c>
      <c r="E94" s="88">
        <v>23</v>
      </c>
      <c r="F94" s="88">
        <v>6</v>
      </c>
      <c r="G94" s="88">
        <v>48</v>
      </c>
      <c r="H94" s="88"/>
    </row>
    <row r="95" spans="1:8" ht="13" x14ac:dyDescent="0.15">
      <c r="A95" s="124">
        <v>42564</v>
      </c>
      <c r="B95" s="88">
        <v>67</v>
      </c>
      <c r="C95" s="88">
        <v>54</v>
      </c>
      <c r="D95" s="88">
        <v>13</v>
      </c>
      <c r="E95" s="88">
        <v>19</v>
      </c>
      <c r="F95" s="88">
        <v>10</v>
      </c>
      <c r="G95" s="88">
        <v>38</v>
      </c>
      <c r="H95" s="88"/>
    </row>
    <row r="96" spans="1:8" ht="13" x14ac:dyDescent="0.15">
      <c r="A96" s="124">
        <v>42557</v>
      </c>
      <c r="B96" s="88">
        <v>68</v>
      </c>
      <c r="C96" s="88">
        <v>52</v>
      </c>
      <c r="D96" s="88">
        <v>16</v>
      </c>
      <c r="E96" s="88">
        <v>19</v>
      </c>
      <c r="F96" s="88">
        <v>6</v>
      </c>
      <c r="G96" s="88">
        <v>43</v>
      </c>
      <c r="H96" s="88"/>
    </row>
    <row r="97" spans="1:18" ht="13" x14ac:dyDescent="0.15">
      <c r="A97" s="124">
        <v>42550</v>
      </c>
      <c r="B97" s="88">
        <v>68</v>
      </c>
      <c r="C97" s="88">
        <v>51</v>
      </c>
      <c r="D97" s="88">
        <v>17</v>
      </c>
      <c r="E97" s="88">
        <v>21</v>
      </c>
      <c r="F97" s="88">
        <v>10</v>
      </c>
      <c r="G97" s="88">
        <v>37</v>
      </c>
      <c r="H97" s="88"/>
    </row>
    <row r="98" spans="1:18" ht="13" x14ac:dyDescent="0.15">
      <c r="A98" s="124">
        <v>42543</v>
      </c>
      <c r="B98" s="88">
        <v>77</v>
      </c>
      <c r="C98" s="88">
        <v>61</v>
      </c>
      <c r="D98" s="88">
        <v>16</v>
      </c>
      <c r="E98" s="88">
        <v>24</v>
      </c>
      <c r="F98" s="88">
        <v>5</v>
      </c>
      <c r="G98" s="88">
        <v>48</v>
      </c>
      <c r="H98" s="88"/>
    </row>
    <row r="99" spans="1:18" ht="13" x14ac:dyDescent="0.15">
      <c r="A99" s="124">
        <v>42536</v>
      </c>
      <c r="B99" s="88">
        <v>86</v>
      </c>
      <c r="C99" s="88">
        <v>67</v>
      </c>
      <c r="D99" s="88">
        <v>16</v>
      </c>
      <c r="E99" s="88">
        <v>20</v>
      </c>
      <c r="F99" s="88">
        <v>8</v>
      </c>
      <c r="G99" s="88">
        <v>58</v>
      </c>
      <c r="H99" s="88"/>
    </row>
    <row r="100" spans="1:18" ht="13" x14ac:dyDescent="0.15">
      <c r="A100" s="124">
        <v>42529</v>
      </c>
      <c r="B100" s="88">
        <v>71</v>
      </c>
      <c r="C100" s="88">
        <v>58</v>
      </c>
      <c r="D100" s="88">
        <v>13</v>
      </c>
      <c r="E100" s="88">
        <v>17</v>
      </c>
      <c r="F100" s="88">
        <v>6</v>
      </c>
      <c r="G100" s="88">
        <v>48</v>
      </c>
      <c r="H100" s="88"/>
    </row>
    <row r="101" spans="1:18" ht="13" x14ac:dyDescent="0.15">
      <c r="A101" s="125">
        <v>42522</v>
      </c>
      <c r="B101" s="88">
        <v>90</v>
      </c>
      <c r="C101" s="88">
        <v>69</v>
      </c>
      <c r="D101" s="88">
        <v>18</v>
      </c>
      <c r="E101" s="88">
        <v>18</v>
      </c>
      <c r="F101" s="88">
        <v>11</v>
      </c>
      <c r="G101" s="88">
        <v>62</v>
      </c>
      <c r="H101" s="88"/>
    </row>
    <row r="102" spans="1:18" ht="13" x14ac:dyDescent="0.15">
      <c r="A102" s="125">
        <v>42515</v>
      </c>
      <c r="B102" s="88">
        <v>101</v>
      </c>
      <c r="C102" s="88">
        <v>73</v>
      </c>
      <c r="D102" s="88">
        <v>23</v>
      </c>
      <c r="E102" s="88">
        <v>18</v>
      </c>
      <c r="F102" s="88">
        <v>13</v>
      </c>
      <c r="G102" s="88">
        <v>70</v>
      </c>
      <c r="H102" s="88"/>
    </row>
    <row r="103" spans="1:18" ht="13" x14ac:dyDescent="0.15">
      <c r="A103" s="170">
        <v>42508</v>
      </c>
      <c r="B103" s="129">
        <v>91</v>
      </c>
      <c r="C103" s="129">
        <v>73</v>
      </c>
      <c r="D103" s="129">
        <v>18</v>
      </c>
      <c r="E103" s="129">
        <v>17</v>
      </c>
      <c r="F103" s="129">
        <v>7</v>
      </c>
      <c r="G103" s="129">
        <v>67</v>
      </c>
      <c r="H103" s="129"/>
    </row>
    <row r="104" spans="1:18" ht="13" x14ac:dyDescent="0.15">
      <c r="A104" s="170">
        <v>42501</v>
      </c>
      <c r="B104" s="129">
        <v>98</v>
      </c>
      <c r="C104" s="129">
        <v>81</v>
      </c>
      <c r="D104" s="129">
        <v>17</v>
      </c>
      <c r="E104" s="129">
        <v>17</v>
      </c>
      <c r="F104" s="129">
        <v>12</v>
      </c>
      <c r="G104" s="129">
        <v>69</v>
      </c>
      <c r="H104" s="129"/>
      <c r="I104" s="60"/>
      <c r="J104" s="60"/>
      <c r="K104" s="60"/>
      <c r="L104" s="60"/>
      <c r="M104" s="60"/>
      <c r="N104" s="60"/>
      <c r="O104" s="60"/>
      <c r="P104" s="173"/>
      <c r="Q104" s="60"/>
      <c r="R104" s="60"/>
    </row>
    <row r="105" spans="1:18" ht="13" x14ac:dyDescent="0.15">
      <c r="A105" s="125">
        <v>42494</v>
      </c>
      <c r="B105" s="129">
        <v>90</v>
      </c>
      <c r="C105" s="129">
        <v>70</v>
      </c>
      <c r="D105" s="129">
        <v>20</v>
      </c>
      <c r="E105" s="88">
        <v>17</v>
      </c>
      <c r="F105" s="129">
        <v>5</v>
      </c>
      <c r="G105" s="129">
        <v>68</v>
      </c>
      <c r="H105" s="129"/>
      <c r="I105" s="60"/>
      <c r="J105" s="60"/>
      <c r="K105" s="60"/>
      <c r="L105" s="60"/>
      <c r="M105" s="60"/>
      <c r="N105" s="60"/>
      <c r="O105" s="60"/>
      <c r="P105" s="173"/>
      <c r="Q105" s="60"/>
      <c r="R105" s="60"/>
    </row>
    <row r="106" spans="1:18" ht="13" x14ac:dyDescent="0.15">
      <c r="A106" s="170">
        <v>42487</v>
      </c>
      <c r="B106" s="129">
        <v>86</v>
      </c>
      <c r="C106" s="129">
        <v>72</v>
      </c>
      <c r="D106" s="129">
        <v>14</v>
      </c>
      <c r="E106" s="88">
        <v>17</v>
      </c>
      <c r="F106" s="129">
        <v>4</v>
      </c>
      <c r="G106" s="129">
        <v>65</v>
      </c>
      <c r="H106" s="129"/>
      <c r="I106" s="60"/>
      <c r="J106" s="60"/>
      <c r="K106" s="60"/>
      <c r="L106" s="60"/>
      <c r="M106" s="60"/>
      <c r="N106" s="60"/>
      <c r="O106" s="60"/>
      <c r="P106" s="173"/>
      <c r="Q106" s="60"/>
      <c r="R106" s="60"/>
    </row>
    <row r="107" spans="1:18" ht="13" x14ac:dyDescent="0.15">
      <c r="A107" s="170">
        <v>42480</v>
      </c>
      <c r="B107" s="129">
        <v>92</v>
      </c>
      <c r="C107" s="129">
        <v>77</v>
      </c>
      <c r="D107" s="129">
        <v>15</v>
      </c>
      <c r="E107" s="129">
        <v>15</v>
      </c>
      <c r="F107" s="129">
        <v>7</v>
      </c>
      <c r="G107" s="129">
        <v>70</v>
      </c>
      <c r="H107" s="129"/>
      <c r="I107" s="60"/>
      <c r="J107" s="60"/>
      <c r="K107" s="60"/>
      <c r="L107" s="60"/>
      <c r="M107" s="60"/>
      <c r="N107" s="60"/>
      <c r="O107" s="60"/>
      <c r="P107" s="173"/>
      <c r="Q107" s="60"/>
      <c r="R107" s="60"/>
    </row>
    <row r="108" spans="1:18" ht="13" x14ac:dyDescent="0.15">
      <c r="A108" s="170">
        <v>42473</v>
      </c>
      <c r="B108" s="129">
        <v>77</v>
      </c>
      <c r="C108" s="129">
        <v>62</v>
      </c>
      <c r="D108" s="129">
        <v>15</v>
      </c>
      <c r="E108" s="129">
        <v>16</v>
      </c>
      <c r="F108" s="129">
        <v>6</v>
      </c>
      <c r="G108" s="129">
        <v>55</v>
      </c>
      <c r="H108" s="129"/>
      <c r="I108" s="60"/>
      <c r="J108" s="60"/>
      <c r="K108" s="60"/>
      <c r="L108" s="60"/>
      <c r="M108" s="60"/>
      <c r="N108" s="60"/>
      <c r="O108" s="60"/>
      <c r="P108" s="173"/>
      <c r="Q108" s="60"/>
      <c r="R108" s="60"/>
    </row>
    <row r="109" spans="1:18" ht="13" x14ac:dyDescent="0.15">
      <c r="A109" s="170">
        <v>42466</v>
      </c>
      <c r="B109" s="88">
        <v>83</v>
      </c>
      <c r="C109" s="88">
        <v>71</v>
      </c>
      <c r="D109" s="88">
        <v>12</v>
      </c>
      <c r="E109" s="88">
        <v>17</v>
      </c>
      <c r="F109" s="88">
        <v>4</v>
      </c>
      <c r="G109" s="88">
        <v>62</v>
      </c>
      <c r="H109" s="88"/>
      <c r="I109" s="60"/>
      <c r="J109" s="60"/>
      <c r="K109" s="60"/>
      <c r="L109" s="60"/>
      <c r="M109" s="60"/>
      <c r="N109" s="60"/>
      <c r="O109" s="60"/>
      <c r="P109" s="173"/>
      <c r="Q109" s="60"/>
      <c r="R109" s="60"/>
    </row>
    <row r="110" spans="1:18" ht="13" x14ac:dyDescent="0.15">
      <c r="A110" s="170">
        <v>42459</v>
      </c>
      <c r="B110" s="129">
        <v>76</v>
      </c>
      <c r="C110" s="129">
        <v>61</v>
      </c>
      <c r="D110" s="129">
        <v>15</v>
      </c>
      <c r="E110" s="129">
        <v>15</v>
      </c>
      <c r="F110" s="129">
        <v>3</v>
      </c>
      <c r="G110" s="129">
        <v>58</v>
      </c>
      <c r="H110" s="129"/>
      <c r="I110" s="60"/>
      <c r="J110" s="60"/>
      <c r="K110" s="60"/>
      <c r="L110" s="60"/>
      <c r="M110" s="60"/>
      <c r="N110" s="60"/>
      <c r="O110" s="60"/>
      <c r="P110" s="173"/>
      <c r="Q110" s="60"/>
      <c r="R110" s="60"/>
    </row>
    <row r="111" spans="1:18" ht="13" x14ac:dyDescent="0.15">
      <c r="A111" s="170">
        <v>42445</v>
      </c>
      <c r="B111" s="129">
        <v>84</v>
      </c>
      <c r="C111" s="129">
        <v>71</v>
      </c>
      <c r="D111" s="129">
        <v>13</v>
      </c>
      <c r="E111" s="129">
        <v>14</v>
      </c>
      <c r="F111" s="129">
        <v>6</v>
      </c>
      <c r="G111" s="129">
        <v>64</v>
      </c>
      <c r="H111" s="129"/>
      <c r="I111" s="60"/>
      <c r="J111" s="60"/>
      <c r="K111" s="60"/>
      <c r="L111" s="60"/>
      <c r="M111" s="60"/>
      <c r="N111" s="60"/>
      <c r="O111" s="60"/>
      <c r="P111" s="173"/>
      <c r="Q111" s="60"/>
      <c r="R111" s="60"/>
    </row>
    <row r="112" spans="1:18" ht="13" x14ac:dyDescent="0.15">
      <c r="A112" s="170">
        <v>42438</v>
      </c>
      <c r="B112" s="129">
        <v>73</v>
      </c>
      <c r="C112" s="129">
        <v>59</v>
      </c>
      <c r="D112" s="129">
        <v>14</v>
      </c>
      <c r="E112" s="129">
        <v>14</v>
      </c>
      <c r="F112" s="129">
        <v>5</v>
      </c>
      <c r="G112" s="129">
        <v>54</v>
      </c>
      <c r="H112" s="129"/>
      <c r="I112" s="60"/>
      <c r="J112" s="60"/>
      <c r="K112" s="60"/>
      <c r="L112" s="60"/>
      <c r="M112" s="60"/>
      <c r="N112" s="60"/>
      <c r="O112" s="60"/>
      <c r="P112" s="173"/>
      <c r="Q112" s="60"/>
      <c r="R112" s="60"/>
    </row>
    <row r="113" spans="1:18" ht="13" x14ac:dyDescent="0.15">
      <c r="A113" s="177" t="s">
        <v>81</v>
      </c>
      <c r="B113" s="177">
        <f t="shared" ref="B113:G113" si="18">SUM(B115:B165)</f>
        <v>3264</v>
      </c>
      <c r="C113" s="177">
        <f t="shared" si="18"/>
        <v>2348</v>
      </c>
      <c r="D113" s="177">
        <f t="shared" si="18"/>
        <v>913</v>
      </c>
      <c r="E113" s="177">
        <f t="shared" si="18"/>
        <v>514</v>
      </c>
      <c r="F113" s="177">
        <f t="shared" si="18"/>
        <v>205</v>
      </c>
      <c r="G113" s="177">
        <f t="shared" si="18"/>
        <v>2492</v>
      </c>
      <c r="H113" s="178">
        <f>SUM(P5:P14)+SUM(P16)</f>
        <v>63173.62</v>
      </c>
      <c r="I113" s="60"/>
      <c r="J113" s="60"/>
      <c r="K113" s="60"/>
      <c r="L113" s="60"/>
      <c r="M113" s="60"/>
      <c r="N113" s="60"/>
      <c r="O113" s="60"/>
      <c r="P113" s="173"/>
      <c r="Q113" s="60"/>
      <c r="R113" s="60"/>
    </row>
    <row r="114" spans="1:18" ht="13" x14ac:dyDescent="0.15">
      <c r="A114" s="137">
        <v>42431</v>
      </c>
      <c r="B114" s="139">
        <v>76</v>
      </c>
      <c r="C114" s="139">
        <v>62</v>
      </c>
      <c r="D114" s="139">
        <v>14</v>
      </c>
      <c r="E114" s="139">
        <v>14</v>
      </c>
      <c r="F114" s="139">
        <v>4</v>
      </c>
      <c r="G114" s="139">
        <v>58</v>
      </c>
      <c r="H114" s="139"/>
      <c r="I114" s="60"/>
      <c r="J114" s="60"/>
      <c r="K114" s="60"/>
      <c r="L114" s="60"/>
      <c r="M114" s="60"/>
      <c r="N114" s="60"/>
      <c r="O114" s="60"/>
      <c r="P114" s="173"/>
      <c r="Q114" s="60"/>
      <c r="R114" s="60"/>
    </row>
    <row r="115" spans="1:18" ht="13" x14ac:dyDescent="0.15">
      <c r="A115" s="137">
        <v>42424</v>
      </c>
      <c r="B115" s="139">
        <v>69</v>
      </c>
      <c r="C115" s="139">
        <v>55</v>
      </c>
      <c r="D115" s="139">
        <v>14</v>
      </c>
      <c r="E115" s="139">
        <v>13</v>
      </c>
      <c r="F115" s="139">
        <v>2</v>
      </c>
      <c r="G115" s="139">
        <v>54</v>
      </c>
      <c r="H115" s="139"/>
      <c r="I115" s="60"/>
      <c r="J115" s="60"/>
      <c r="K115" s="60"/>
      <c r="L115" s="60"/>
      <c r="M115" s="60"/>
      <c r="N115" s="60"/>
      <c r="O115" s="60"/>
      <c r="P115" s="173"/>
      <c r="Q115" s="60"/>
      <c r="R115" s="60"/>
    </row>
    <row r="116" spans="1:18" ht="13" x14ac:dyDescent="0.15">
      <c r="A116" s="137">
        <v>42417</v>
      </c>
      <c r="B116" s="139">
        <v>83</v>
      </c>
      <c r="C116" s="139">
        <v>67</v>
      </c>
      <c r="D116" s="139">
        <v>16</v>
      </c>
      <c r="E116" s="139">
        <v>69</v>
      </c>
      <c r="F116" s="139">
        <v>1</v>
      </c>
      <c r="G116" s="139">
        <v>13</v>
      </c>
      <c r="H116" s="139"/>
      <c r="I116" s="60"/>
      <c r="J116" s="60"/>
      <c r="K116" s="60"/>
      <c r="L116" s="60"/>
      <c r="M116" s="60"/>
      <c r="N116" s="60"/>
      <c r="O116" s="60"/>
      <c r="P116" s="173"/>
      <c r="Q116" s="60"/>
      <c r="R116" s="60"/>
    </row>
    <row r="117" spans="1:18" ht="13" x14ac:dyDescent="0.15">
      <c r="A117" s="137">
        <v>42410</v>
      </c>
      <c r="B117" s="139">
        <v>64</v>
      </c>
      <c r="C117" s="139">
        <v>46</v>
      </c>
      <c r="D117" s="139">
        <v>18</v>
      </c>
      <c r="E117" s="139">
        <v>13</v>
      </c>
      <c r="F117" s="139">
        <v>2</v>
      </c>
      <c r="G117" s="139">
        <v>49</v>
      </c>
      <c r="H117" s="139"/>
      <c r="I117" s="60"/>
      <c r="J117" s="60"/>
      <c r="K117" s="60"/>
      <c r="L117" s="60"/>
      <c r="M117" s="60"/>
      <c r="N117" s="60"/>
      <c r="O117" s="60"/>
      <c r="P117" s="173"/>
      <c r="Q117" s="60"/>
      <c r="R117" s="60"/>
    </row>
    <row r="118" spans="1:18" ht="13" x14ac:dyDescent="0.15">
      <c r="A118" s="137">
        <v>42403</v>
      </c>
      <c r="B118" s="139">
        <v>88</v>
      </c>
      <c r="C118" s="139">
        <v>68</v>
      </c>
      <c r="D118" s="139">
        <v>20</v>
      </c>
      <c r="E118" s="139">
        <v>17</v>
      </c>
      <c r="F118" s="139">
        <v>3</v>
      </c>
      <c r="G118" s="139">
        <v>68</v>
      </c>
      <c r="H118" s="139"/>
      <c r="I118" s="60"/>
      <c r="J118" s="60"/>
      <c r="K118" s="60"/>
      <c r="L118" s="60"/>
      <c r="M118" s="60"/>
      <c r="N118" s="60"/>
      <c r="O118" s="60"/>
      <c r="P118" s="173"/>
      <c r="Q118" s="60"/>
      <c r="R118" s="60"/>
    </row>
    <row r="119" spans="1:18" ht="13" x14ac:dyDescent="0.15">
      <c r="A119" s="137">
        <v>42396</v>
      </c>
      <c r="B119" s="139">
        <v>74</v>
      </c>
      <c r="C119" s="139">
        <v>59</v>
      </c>
      <c r="D119" s="139">
        <v>15</v>
      </c>
      <c r="E119" s="139">
        <v>13</v>
      </c>
      <c r="F119" s="139">
        <v>2</v>
      </c>
      <c r="G119" s="139">
        <v>59</v>
      </c>
      <c r="H119" s="139"/>
      <c r="I119" s="60"/>
      <c r="J119" s="60"/>
      <c r="K119" s="60"/>
      <c r="L119" s="60"/>
      <c r="M119" s="60"/>
      <c r="N119" s="60"/>
      <c r="O119" s="60"/>
      <c r="P119" s="173"/>
      <c r="Q119" s="60"/>
      <c r="R119" s="60"/>
    </row>
    <row r="120" spans="1:18" ht="13" x14ac:dyDescent="0.15">
      <c r="A120" s="137">
        <v>42389</v>
      </c>
      <c r="B120" s="139">
        <v>95</v>
      </c>
      <c r="C120" s="139">
        <v>80</v>
      </c>
      <c r="D120" s="139">
        <v>15</v>
      </c>
      <c r="E120" s="139">
        <v>12</v>
      </c>
      <c r="F120" s="139">
        <v>4</v>
      </c>
      <c r="G120" s="139">
        <v>79</v>
      </c>
      <c r="H120" s="139"/>
      <c r="I120" s="60"/>
      <c r="J120" s="60"/>
      <c r="K120" s="60"/>
      <c r="L120" s="60"/>
      <c r="M120" s="60"/>
      <c r="N120" s="60"/>
      <c r="O120" s="60"/>
      <c r="P120" s="173"/>
      <c r="Q120" s="60"/>
      <c r="R120" s="60"/>
    </row>
    <row r="121" spans="1:18" ht="13" x14ac:dyDescent="0.15">
      <c r="A121" s="137">
        <v>42382</v>
      </c>
      <c r="B121" s="139">
        <v>0</v>
      </c>
      <c r="C121" s="139">
        <v>0</v>
      </c>
      <c r="D121" s="139">
        <v>0</v>
      </c>
      <c r="E121" s="139">
        <v>0</v>
      </c>
      <c r="F121" s="139">
        <v>0</v>
      </c>
      <c r="G121" s="139">
        <v>0</v>
      </c>
      <c r="H121" s="139"/>
      <c r="I121" s="60"/>
      <c r="J121" s="60"/>
      <c r="K121" s="60"/>
      <c r="L121" s="60"/>
      <c r="M121" s="60"/>
      <c r="N121" s="60"/>
      <c r="O121" s="60"/>
      <c r="P121" s="173"/>
      <c r="Q121" s="60"/>
      <c r="R121" s="60"/>
    </row>
    <row r="122" spans="1:18" ht="13" x14ac:dyDescent="0.15">
      <c r="A122" s="137">
        <v>42375</v>
      </c>
      <c r="B122" s="139">
        <v>0</v>
      </c>
      <c r="C122" s="139">
        <v>0</v>
      </c>
      <c r="D122" s="139">
        <v>0</v>
      </c>
      <c r="E122" s="139">
        <v>0</v>
      </c>
      <c r="F122" s="139">
        <v>0</v>
      </c>
      <c r="G122" s="139">
        <v>0</v>
      </c>
      <c r="H122" s="139"/>
      <c r="I122" s="60"/>
      <c r="J122" s="60"/>
      <c r="K122" s="60"/>
      <c r="L122" s="60"/>
      <c r="M122" s="60"/>
      <c r="N122" s="60"/>
      <c r="O122" s="60"/>
      <c r="P122" s="173"/>
      <c r="Q122" s="60"/>
      <c r="R122" s="60"/>
    </row>
    <row r="123" spans="1:18" ht="13" x14ac:dyDescent="0.15">
      <c r="A123" s="132">
        <v>42368</v>
      </c>
      <c r="B123" s="101">
        <v>65</v>
      </c>
      <c r="C123" s="101">
        <v>53</v>
      </c>
      <c r="D123" s="101">
        <v>12</v>
      </c>
      <c r="E123" s="101">
        <v>11</v>
      </c>
      <c r="F123" s="101">
        <v>3</v>
      </c>
      <c r="G123" s="101">
        <v>51</v>
      </c>
      <c r="H123" s="101"/>
      <c r="I123" s="60"/>
      <c r="J123" s="60"/>
      <c r="K123" s="60"/>
      <c r="L123" s="60"/>
      <c r="M123" s="60"/>
      <c r="N123" s="60"/>
      <c r="O123" s="60"/>
      <c r="P123" s="173"/>
      <c r="Q123" s="60"/>
      <c r="R123" s="60"/>
    </row>
    <row r="124" spans="1:18" ht="13" x14ac:dyDescent="0.15">
      <c r="A124" s="132">
        <v>42361</v>
      </c>
      <c r="B124" s="101">
        <v>70</v>
      </c>
      <c r="C124" s="101">
        <v>58</v>
      </c>
      <c r="D124" s="101">
        <v>12</v>
      </c>
      <c r="E124" s="101">
        <v>12</v>
      </c>
      <c r="F124" s="101">
        <v>5</v>
      </c>
      <c r="G124" s="101">
        <v>33</v>
      </c>
      <c r="H124" s="101"/>
      <c r="P124" s="173"/>
      <c r="Q124" s="60"/>
      <c r="R124" s="60"/>
    </row>
    <row r="125" spans="1:18" ht="13" x14ac:dyDescent="0.15">
      <c r="A125" s="132">
        <v>42354</v>
      </c>
      <c r="B125" s="101">
        <v>81</v>
      </c>
      <c r="C125" s="101">
        <v>64</v>
      </c>
      <c r="D125" s="101">
        <v>17</v>
      </c>
      <c r="E125" s="101">
        <v>13</v>
      </c>
      <c r="F125" s="101">
        <v>4</v>
      </c>
      <c r="G125" s="101">
        <v>64</v>
      </c>
      <c r="H125" s="101"/>
      <c r="P125" s="173"/>
      <c r="Q125" s="60"/>
      <c r="R125" s="60"/>
    </row>
    <row r="126" spans="1:18" ht="13" x14ac:dyDescent="0.15">
      <c r="A126" s="132">
        <v>42347</v>
      </c>
      <c r="B126" s="101">
        <v>55</v>
      </c>
      <c r="C126" s="101">
        <v>41</v>
      </c>
      <c r="D126" s="101">
        <v>14</v>
      </c>
      <c r="E126" s="101">
        <v>9</v>
      </c>
      <c r="F126" s="101">
        <v>2</v>
      </c>
      <c r="G126" s="101">
        <v>44</v>
      </c>
      <c r="H126" s="101"/>
      <c r="P126" s="173"/>
      <c r="Q126" s="60"/>
      <c r="R126" s="60"/>
    </row>
    <row r="127" spans="1:18" ht="13" x14ac:dyDescent="0.15">
      <c r="A127" s="132">
        <v>42340</v>
      </c>
      <c r="B127" s="101">
        <v>0</v>
      </c>
      <c r="C127" s="101">
        <v>0</v>
      </c>
      <c r="D127" s="101">
        <v>0</v>
      </c>
      <c r="E127" s="101">
        <v>0</v>
      </c>
      <c r="F127" s="101">
        <v>0</v>
      </c>
      <c r="G127" s="101">
        <v>0</v>
      </c>
      <c r="H127" s="101"/>
      <c r="P127" s="173"/>
      <c r="Q127" s="60"/>
      <c r="R127" s="60"/>
    </row>
    <row r="128" spans="1:18" ht="13" x14ac:dyDescent="0.15">
      <c r="A128" s="137">
        <v>42333</v>
      </c>
      <c r="B128" s="139">
        <v>67</v>
      </c>
      <c r="C128" s="139">
        <v>52</v>
      </c>
      <c r="D128" s="139">
        <v>15</v>
      </c>
      <c r="E128" s="139">
        <v>12</v>
      </c>
      <c r="F128" s="139">
        <v>3</v>
      </c>
      <c r="G128" s="139">
        <v>52</v>
      </c>
      <c r="H128" s="139"/>
      <c r="P128" s="173"/>
      <c r="Q128" s="60"/>
      <c r="R128" s="60"/>
    </row>
    <row r="129" spans="1:18" ht="13" x14ac:dyDescent="0.15">
      <c r="A129" s="137">
        <v>42326</v>
      </c>
      <c r="B129" s="139">
        <v>70</v>
      </c>
      <c r="C129" s="139">
        <v>54</v>
      </c>
      <c r="D129" s="139">
        <v>16</v>
      </c>
      <c r="E129" s="139">
        <v>13</v>
      </c>
      <c r="F129" s="139">
        <v>5</v>
      </c>
      <c r="G129" s="139">
        <v>52</v>
      </c>
      <c r="H129" s="139"/>
      <c r="P129" s="173"/>
      <c r="Q129" s="60"/>
      <c r="R129" s="60"/>
    </row>
    <row r="130" spans="1:18" ht="13" x14ac:dyDescent="0.15">
      <c r="A130" s="137">
        <v>42319</v>
      </c>
      <c r="B130" s="139">
        <v>81</v>
      </c>
      <c r="C130" s="139">
        <v>59</v>
      </c>
      <c r="D130" s="139">
        <v>22</v>
      </c>
      <c r="E130" s="139">
        <v>16</v>
      </c>
      <c r="F130" s="139">
        <v>4</v>
      </c>
      <c r="G130" s="139">
        <v>61</v>
      </c>
      <c r="H130" s="139"/>
      <c r="P130" s="173"/>
      <c r="Q130" s="60"/>
      <c r="R130" s="60"/>
    </row>
    <row r="131" spans="1:18" ht="13" x14ac:dyDescent="0.15">
      <c r="A131" s="137">
        <v>42312</v>
      </c>
      <c r="B131" s="139">
        <v>78</v>
      </c>
      <c r="C131" s="139">
        <v>58</v>
      </c>
      <c r="D131" s="139">
        <v>20</v>
      </c>
      <c r="E131" s="139">
        <v>17</v>
      </c>
      <c r="F131" s="139">
        <v>4</v>
      </c>
      <c r="G131" s="139">
        <v>57</v>
      </c>
      <c r="H131" s="139"/>
      <c r="P131" s="173"/>
      <c r="Q131" s="60"/>
      <c r="R131" s="60"/>
    </row>
    <row r="132" spans="1:18" ht="13" x14ac:dyDescent="0.15">
      <c r="A132" s="132">
        <v>42305</v>
      </c>
      <c r="B132" s="101">
        <v>69</v>
      </c>
      <c r="C132" s="101">
        <v>52</v>
      </c>
      <c r="D132" s="101">
        <v>17</v>
      </c>
      <c r="E132" s="101">
        <v>14</v>
      </c>
      <c r="F132" s="101">
        <v>2</v>
      </c>
      <c r="G132" s="101">
        <v>53</v>
      </c>
      <c r="H132" s="101"/>
      <c r="P132" s="173"/>
      <c r="Q132" s="60"/>
      <c r="R132" s="60"/>
    </row>
    <row r="133" spans="1:18" ht="13" x14ac:dyDescent="0.15">
      <c r="A133" s="137">
        <v>42298</v>
      </c>
      <c r="B133" s="139">
        <v>66</v>
      </c>
      <c r="C133" s="139">
        <v>48</v>
      </c>
      <c r="D133" s="139">
        <v>18</v>
      </c>
      <c r="E133" s="139">
        <v>13</v>
      </c>
      <c r="F133" s="139">
        <v>1</v>
      </c>
      <c r="G133" s="139">
        <v>52</v>
      </c>
      <c r="H133" s="139"/>
      <c r="P133" s="173"/>
      <c r="Q133" s="60"/>
      <c r="R133" s="60"/>
    </row>
    <row r="134" spans="1:18" ht="13" x14ac:dyDescent="0.15">
      <c r="A134" s="132">
        <v>42291</v>
      </c>
      <c r="B134" s="101">
        <v>73</v>
      </c>
      <c r="C134" s="101">
        <v>53</v>
      </c>
      <c r="D134" s="101">
        <v>20</v>
      </c>
      <c r="E134" s="101">
        <v>12</v>
      </c>
      <c r="F134" s="101">
        <v>1</v>
      </c>
      <c r="G134" s="101">
        <v>60</v>
      </c>
      <c r="H134" s="101"/>
      <c r="P134" s="173"/>
      <c r="Q134" s="60"/>
      <c r="R134" s="60"/>
    </row>
    <row r="135" spans="1:18" ht="13" x14ac:dyDescent="0.15">
      <c r="A135" s="137">
        <v>42284</v>
      </c>
      <c r="B135" s="139">
        <v>75</v>
      </c>
      <c r="C135" s="139">
        <v>53</v>
      </c>
      <c r="D135" s="139">
        <v>22</v>
      </c>
      <c r="E135" s="139">
        <v>12</v>
      </c>
      <c r="F135" s="139">
        <v>1</v>
      </c>
      <c r="G135" s="139">
        <v>62</v>
      </c>
      <c r="H135" s="139"/>
      <c r="P135" s="173"/>
      <c r="Q135" s="60"/>
      <c r="R135" s="60"/>
    </row>
    <row r="136" spans="1:18" ht="13" x14ac:dyDescent="0.15">
      <c r="A136" s="137">
        <v>42277</v>
      </c>
      <c r="B136" s="139">
        <v>75</v>
      </c>
      <c r="C136" s="139">
        <v>55</v>
      </c>
      <c r="D136" s="139">
        <v>13</v>
      </c>
      <c r="E136" s="139">
        <v>14</v>
      </c>
      <c r="F136" s="139">
        <v>4</v>
      </c>
      <c r="G136" s="139">
        <v>57</v>
      </c>
      <c r="H136" s="139"/>
      <c r="P136" s="173"/>
      <c r="Q136" s="60"/>
      <c r="R136" s="60"/>
    </row>
    <row r="137" spans="1:18" ht="13" x14ac:dyDescent="0.15">
      <c r="A137" s="137">
        <v>42270</v>
      </c>
      <c r="B137" s="139">
        <v>67</v>
      </c>
      <c r="C137" s="139">
        <v>52</v>
      </c>
      <c r="D137" s="139">
        <v>15</v>
      </c>
      <c r="E137" s="139">
        <v>10</v>
      </c>
      <c r="F137" s="139">
        <v>3</v>
      </c>
      <c r="G137" s="139">
        <v>45</v>
      </c>
      <c r="H137" s="139"/>
      <c r="P137" s="173"/>
      <c r="Q137" s="60"/>
      <c r="R137" s="60"/>
    </row>
    <row r="138" spans="1:18" ht="13" x14ac:dyDescent="0.15">
      <c r="A138" s="132">
        <v>42263</v>
      </c>
      <c r="B138" s="101">
        <v>56</v>
      </c>
      <c r="C138" s="101">
        <v>38</v>
      </c>
      <c r="D138" s="139">
        <v>18</v>
      </c>
      <c r="E138" s="101">
        <v>12</v>
      </c>
      <c r="F138" s="101">
        <v>5</v>
      </c>
      <c r="G138" s="101">
        <v>29</v>
      </c>
      <c r="H138" s="101"/>
      <c r="P138" s="173"/>
      <c r="Q138" s="60"/>
      <c r="R138" s="60"/>
    </row>
    <row r="139" spans="1:18" ht="13" x14ac:dyDescent="0.15">
      <c r="A139" s="137">
        <v>42256</v>
      </c>
      <c r="B139" s="139">
        <v>58</v>
      </c>
      <c r="C139" s="139">
        <v>40</v>
      </c>
      <c r="D139" s="139">
        <v>18</v>
      </c>
      <c r="E139" s="139">
        <v>15</v>
      </c>
      <c r="F139" s="139">
        <v>6</v>
      </c>
      <c r="G139" s="139">
        <v>37</v>
      </c>
      <c r="H139" s="139"/>
      <c r="P139" s="173"/>
      <c r="Q139" s="60"/>
      <c r="R139" s="60"/>
    </row>
    <row r="140" spans="1:18" ht="13" x14ac:dyDescent="0.15">
      <c r="A140" s="137">
        <v>42249</v>
      </c>
      <c r="B140" s="139">
        <v>47</v>
      </c>
      <c r="C140" s="139">
        <v>31</v>
      </c>
      <c r="D140" s="139">
        <v>16</v>
      </c>
      <c r="E140" s="139">
        <v>10</v>
      </c>
      <c r="F140" s="139">
        <v>3</v>
      </c>
      <c r="G140" s="139">
        <v>34</v>
      </c>
      <c r="H140" s="139"/>
      <c r="P140" s="173"/>
      <c r="Q140" s="60"/>
      <c r="R140" s="60"/>
    </row>
    <row r="141" spans="1:18" ht="13" x14ac:dyDescent="0.15">
      <c r="A141" s="137">
        <v>42242</v>
      </c>
      <c r="B141" s="139">
        <v>47</v>
      </c>
      <c r="C141" s="139">
        <v>31</v>
      </c>
      <c r="D141" s="139">
        <v>16</v>
      </c>
      <c r="E141" s="139">
        <v>8</v>
      </c>
      <c r="F141" s="139">
        <v>3</v>
      </c>
      <c r="G141" s="139">
        <v>36</v>
      </c>
      <c r="H141" s="139"/>
      <c r="I141" s="60"/>
      <c r="J141" s="60"/>
      <c r="K141" s="60"/>
      <c r="L141" s="60"/>
      <c r="M141" s="60"/>
      <c r="N141" s="60"/>
      <c r="O141" s="60"/>
      <c r="P141" s="173"/>
      <c r="Q141" s="60"/>
      <c r="R141" s="60"/>
    </row>
    <row r="142" spans="1:18" ht="13" x14ac:dyDescent="0.15">
      <c r="A142" s="137">
        <v>42235</v>
      </c>
      <c r="B142" s="139">
        <v>42</v>
      </c>
      <c r="C142" s="139">
        <v>29</v>
      </c>
      <c r="D142" s="139">
        <v>13</v>
      </c>
      <c r="E142" s="139">
        <v>10</v>
      </c>
      <c r="F142" s="139">
        <v>4</v>
      </c>
      <c r="G142" s="139">
        <v>28</v>
      </c>
      <c r="H142" s="139"/>
      <c r="I142" s="60"/>
      <c r="J142" s="60"/>
      <c r="K142" s="60"/>
      <c r="L142" s="60"/>
      <c r="M142" s="60"/>
      <c r="N142" s="60"/>
      <c r="O142" s="60"/>
      <c r="P142" s="173"/>
      <c r="Q142" s="60"/>
      <c r="R142" s="60"/>
    </row>
    <row r="143" spans="1:18" ht="13" x14ac:dyDescent="0.15">
      <c r="A143" s="137">
        <v>42228</v>
      </c>
      <c r="B143" s="139">
        <v>28</v>
      </c>
      <c r="C143" s="139">
        <v>13</v>
      </c>
      <c r="D143" s="139">
        <v>9</v>
      </c>
      <c r="E143" s="139">
        <v>4</v>
      </c>
      <c r="F143" s="139">
        <v>2</v>
      </c>
      <c r="G143" s="139">
        <v>16</v>
      </c>
      <c r="H143" s="139"/>
      <c r="I143" s="60"/>
      <c r="J143" s="60"/>
      <c r="K143" s="60"/>
      <c r="L143" s="60"/>
      <c r="M143" s="60"/>
      <c r="N143" s="60"/>
      <c r="O143" s="60"/>
      <c r="P143" s="173"/>
      <c r="Q143" s="60"/>
      <c r="R143" s="60"/>
    </row>
    <row r="144" spans="1:18" ht="13" x14ac:dyDescent="0.15">
      <c r="A144" s="137">
        <v>42221</v>
      </c>
      <c r="B144" s="139">
        <v>34</v>
      </c>
      <c r="C144" s="139">
        <v>19</v>
      </c>
      <c r="D144" s="139">
        <v>15</v>
      </c>
      <c r="E144" s="139">
        <v>7</v>
      </c>
      <c r="F144" s="139">
        <v>4</v>
      </c>
      <c r="G144" s="139">
        <v>23</v>
      </c>
      <c r="H144" s="139"/>
      <c r="I144" s="60"/>
      <c r="J144" s="60"/>
      <c r="K144" s="60"/>
      <c r="L144" s="60"/>
      <c r="M144" s="60"/>
      <c r="N144" s="60"/>
      <c r="O144" s="60"/>
      <c r="P144" s="173"/>
      <c r="Q144" s="60"/>
      <c r="R144" s="60"/>
    </row>
    <row r="145" spans="1:18" ht="13" x14ac:dyDescent="0.15">
      <c r="A145" s="132">
        <v>42214</v>
      </c>
      <c r="B145" s="101">
        <v>24</v>
      </c>
      <c r="C145" s="101">
        <v>18</v>
      </c>
      <c r="D145" s="101">
        <v>16</v>
      </c>
      <c r="E145" s="101">
        <v>4</v>
      </c>
      <c r="F145" s="101">
        <v>1</v>
      </c>
      <c r="G145" s="101">
        <v>19</v>
      </c>
      <c r="H145" s="101"/>
      <c r="O145" s="60"/>
      <c r="P145" s="173"/>
      <c r="Q145" s="60"/>
      <c r="R145" s="60"/>
    </row>
    <row r="146" spans="1:18" ht="13" x14ac:dyDescent="0.15">
      <c r="A146" s="137">
        <v>42207</v>
      </c>
      <c r="B146" s="139">
        <v>31</v>
      </c>
      <c r="C146" s="139">
        <v>15</v>
      </c>
      <c r="D146" s="139">
        <v>16</v>
      </c>
      <c r="E146" s="139">
        <v>5</v>
      </c>
      <c r="F146" s="139">
        <v>1</v>
      </c>
      <c r="G146" s="139">
        <v>19</v>
      </c>
      <c r="H146" s="139"/>
      <c r="O146" s="60"/>
      <c r="P146" s="173"/>
      <c r="Q146" s="60"/>
      <c r="R146" s="60"/>
    </row>
    <row r="147" spans="1:18" ht="13" x14ac:dyDescent="0.15">
      <c r="A147" s="132">
        <v>42200</v>
      </c>
      <c r="B147" s="101">
        <v>26</v>
      </c>
      <c r="C147" s="101">
        <v>15</v>
      </c>
      <c r="D147" s="101">
        <v>11</v>
      </c>
      <c r="E147" s="101">
        <v>3</v>
      </c>
      <c r="F147" s="101">
        <v>2</v>
      </c>
      <c r="G147" s="101">
        <v>21</v>
      </c>
      <c r="H147" s="101"/>
      <c r="O147" s="60"/>
      <c r="P147" s="173"/>
      <c r="Q147" s="60"/>
      <c r="R147" s="60"/>
    </row>
    <row r="148" spans="1:18" ht="13" x14ac:dyDescent="0.15">
      <c r="A148" s="132">
        <v>42193</v>
      </c>
      <c r="B148" s="101">
        <v>32</v>
      </c>
      <c r="C148" s="101">
        <v>19</v>
      </c>
      <c r="D148" s="101">
        <v>13</v>
      </c>
      <c r="E148" s="101">
        <v>0</v>
      </c>
      <c r="F148" s="101">
        <v>4</v>
      </c>
      <c r="G148" s="101">
        <v>28</v>
      </c>
      <c r="H148" s="101"/>
      <c r="O148" s="60"/>
      <c r="P148" s="173"/>
      <c r="Q148" s="60"/>
      <c r="R148" s="60"/>
    </row>
    <row r="149" spans="1:18" ht="13" x14ac:dyDescent="0.15">
      <c r="A149" s="137">
        <v>42186</v>
      </c>
      <c r="B149" s="139">
        <v>29</v>
      </c>
      <c r="C149" s="139">
        <v>19</v>
      </c>
      <c r="D149" s="139">
        <v>10</v>
      </c>
      <c r="E149" s="139">
        <v>4</v>
      </c>
      <c r="F149" s="139">
        <v>4</v>
      </c>
      <c r="G149" s="139">
        <v>21</v>
      </c>
      <c r="H149" s="139"/>
      <c r="P149" s="173"/>
      <c r="Q149" s="60"/>
      <c r="R149" s="60"/>
    </row>
    <row r="150" spans="1:18" ht="13" x14ac:dyDescent="0.15">
      <c r="A150" s="137">
        <v>42178</v>
      </c>
      <c r="B150" s="139">
        <v>33</v>
      </c>
      <c r="C150" s="139">
        <v>21</v>
      </c>
      <c r="D150" s="139">
        <v>12</v>
      </c>
      <c r="E150" s="139">
        <v>5</v>
      </c>
      <c r="F150" s="139">
        <v>3</v>
      </c>
      <c r="G150" s="139">
        <v>25</v>
      </c>
      <c r="H150" s="139"/>
      <c r="P150" s="173"/>
      <c r="Q150" s="60"/>
      <c r="R150" s="60"/>
    </row>
    <row r="151" spans="1:18" ht="13" x14ac:dyDescent="0.15">
      <c r="A151" s="137">
        <v>42172</v>
      </c>
      <c r="B151" s="139">
        <v>27</v>
      </c>
      <c r="C151" s="139">
        <v>17</v>
      </c>
      <c r="D151" s="139">
        <v>10</v>
      </c>
      <c r="E151" s="139">
        <v>3</v>
      </c>
      <c r="F151" s="139">
        <v>2</v>
      </c>
      <c r="G151" s="139">
        <v>22</v>
      </c>
      <c r="H151" s="139"/>
      <c r="P151" s="173"/>
      <c r="Q151" s="60"/>
      <c r="R151" s="60"/>
    </row>
    <row r="152" spans="1:18" ht="13" x14ac:dyDescent="0.15">
      <c r="A152" s="137">
        <v>42165</v>
      </c>
      <c r="B152" s="139">
        <v>46</v>
      </c>
      <c r="C152" s="139">
        <v>33</v>
      </c>
      <c r="D152" s="139">
        <v>13</v>
      </c>
      <c r="E152" s="139">
        <v>11</v>
      </c>
      <c r="F152" s="139">
        <v>3</v>
      </c>
      <c r="G152" s="139">
        <v>32</v>
      </c>
      <c r="H152" s="139"/>
      <c r="P152" s="173"/>
      <c r="Q152" s="60"/>
      <c r="R152" s="60"/>
    </row>
    <row r="153" spans="1:18" ht="13" x14ac:dyDescent="0.15">
      <c r="A153" s="137">
        <v>42158</v>
      </c>
      <c r="B153" s="139">
        <v>59</v>
      </c>
      <c r="C153" s="139">
        <v>40</v>
      </c>
      <c r="D153" s="139">
        <v>19</v>
      </c>
      <c r="E153" s="139">
        <v>5</v>
      </c>
      <c r="F153" s="139">
        <v>4</v>
      </c>
      <c r="G153" s="139">
        <v>50</v>
      </c>
      <c r="H153" s="139"/>
      <c r="P153" s="173"/>
      <c r="Q153" s="60"/>
      <c r="R153" s="60"/>
    </row>
    <row r="154" spans="1:18" ht="13" x14ac:dyDescent="0.15">
      <c r="A154" s="137">
        <v>42151</v>
      </c>
      <c r="B154" s="139">
        <v>85</v>
      </c>
      <c r="C154" s="139">
        <v>61</v>
      </c>
      <c r="D154" s="139">
        <v>24</v>
      </c>
      <c r="E154" s="139">
        <v>7</v>
      </c>
      <c r="F154" s="139">
        <v>10</v>
      </c>
      <c r="G154" s="139">
        <v>68</v>
      </c>
      <c r="H154" s="139"/>
      <c r="P154" s="173"/>
      <c r="Q154" s="60"/>
      <c r="R154" s="60"/>
    </row>
    <row r="155" spans="1:18" ht="13" x14ac:dyDescent="0.15">
      <c r="A155" s="137">
        <v>42144</v>
      </c>
      <c r="B155" s="139">
        <v>79</v>
      </c>
      <c r="C155" s="139">
        <v>53</v>
      </c>
      <c r="D155" s="139">
        <v>26</v>
      </c>
      <c r="E155" s="139">
        <v>3</v>
      </c>
      <c r="F155" s="139">
        <v>7</v>
      </c>
      <c r="G155" s="139">
        <v>69</v>
      </c>
      <c r="H155" s="139"/>
      <c r="P155" s="173"/>
      <c r="Q155" s="60"/>
      <c r="R155" s="60"/>
    </row>
    <row r="156" spans="1:18" ht="13" x14ac:dyDescent="0.15">
      <c r="A156" s="137">
        <v>42137</v>
      </c>
      <c r="B156" s="139">
        <v>89</v>
      </c>
      <c r="C156" s="139">
        <v>63</v>
      </c>
      <c r="D156" s="139">
        <v>26</v>
      </c>
      <c r="E156" s="139">
        <v>4</v>
      </c>
      <c r="F156" s="139">
        <v>9</v>
      </c>
      <c r="G156" s="139">
        <v>76</v>
      </c>
      <c r="H156" s="139"/>
      <c r="P156" s="173"/>
      <c r="Q156" s="60"/>
      <c r="R156" s="60"/>
    </row>
    <row r="157" spans="1:18" ht="13" x14ac:dyDescent="0.15">
      <c r="A157" s="137">
        <v>42130</v>
      </c>
      <c r="B157" s="139">
        <v>111</v>
      </c>
      <c r="C157" s="139">
        <v>83</v>
      </c>
      <c r="D157" s="139">
        <v>28</v>
      </c>
      <c r="E157" s="139">
        <v>6</v>
      </c>
      <c r="F157" s="139">
        <v>12</v>
      </c>
      <c r="G157" s="139">
        <v>93</v>
      </c>
      <c r="H157" s="139"/>
      <c r="P157" s="173"/>
      <c r="Q157" s="60"/>
      <c r="R157" s="60"/>
    </row>
    <row r="158" spans="1:18" ht="13" x14ac:dyDescent="0.15">
      <c r="A158" s="132">
        <v>42123</v>
      </c>
      <c r="B158" s="101">
        <v>89</v>
      </c>
      <c r="C158" s="101">
        <v>64</v>
      </c>
      <c r="D158" s="101">
        <v>25</v>
      </c>
      <c r="E158" s="101">
        <v>6</v>
      </c>
      <c r="F158" s="101">
        <v>8</v>
      </c>
      <c r="G158" s="101">
        <v>75</v>
      </c>
      <c r="H158" s="101"/>
      <c r="P158" s="173"/>
      <c r="Q158" s="60"/>
      <c r="R158" s="60"/>
    </row>
    <row r="159" spans="1:18" ht="13" x14ac:dyDescent="0.15">
      <c r="A159" s="137">
        <v>42116</v>
      </c>
      <c r="B159" s="139">
        <v>105</v>
      </c>
      <c r="C159" s="139">
        <v>68</v>
      </c>
      <c r="D159" s="139">
        <v>37</v>
      </c>
      <c r="E159" s="139">
        <v>6</v>
      </c>
      <c r="F159" s="139">
        <v>9</v>
      </c>
      <c r="G159" s="139">
        <v>90</v>
      </c>
      <c r="H159" s="139"/>
      <c r="P159" s="173"/>
      <c r="Q159" s="60"/>
      <c r="R159" s="60"/>
    </row>
    <row r="160" spans="1:18" ht="13" x14ac:dyDescent="0.15">
      <c r="A160" s="137">
        <v>42109</v>
      </c>
      <c r="B160" s="139">
        <v>70</v>
      </c>
      <c r="C160" s="139">
        <v>48</v>
      </c>
      <c r="D160" s="139">
        <v>22</v>
      </c>
      <c r="E160" s="139">
        <v>11</v>
      </c>
      <c r="F160" s="139">
        <v>8</v>
      </c>
      <c r="G160" s="139">
        <v>51</v>
      </c>
      <c r="H160" s="139"/>
      <c r="P160" s="173"/>
      <c r="Q160" s="60"/>
      <c r="R160" s="60"/>
    </row>
    <row r="161" spans="1:18" ht="13" x14ac:dyDescent="0.15">
      <c r="A161" s="137">
        <v>42102</v>
      </c>
      <c r="B161" s="139">
        <v>102</v>
      </c>
      <c r="C161" s="139">
        <v>75</v>
      </c>
      <c r="D161" s="139">
        <v>27</v>
      </c>
      <c r="E161" s="139">
        <v>9</v>
      </c>
      <c r="F161" s="139">
        <v>9</v>
      </c>
      <c r="G161" s="139">
        <v>82</v>
      </c>
      <c r="H161" s="139"/>
      <c r="P161" s="173"/>
      <c r="Q161" s="60"/>
      <c r="R161" s="60"/>
    </row>
    <row r="162" spans="1:18" ht="13" x14ac:dyDescent="0.15">
      <c r="A162" s="137">
        <v>42094</v>
      </c>
      <c r="B162" s="139">
        <v>111</v>
      </c>
      <c r="C162" s="139">
        <v>78</v>
      </c>
      <c r="D162" s="139">
        <v>33</v>
      </c>
      <c r="E162" s="139">
        <v>7</v>
      </c>
      <c r="F162" s="139">
        <v>7</v>
      </c>
      <c r="G162" s="139">
        <v>97</v>
      </c>
      <c r="H162" s="139"/>
      <c r="P162" s="173"/>
      <c r="Q162" s="60"/>
      <c r="R162" s="60"/>
    </row>
    <row r="163" spans="1:18" ht="13" x14ac:dyDescent="0.15">
      <c r="A163" s="137">
        <v>42088</v>
      </c>
      <c r="B163" s="139">
        <v>93</v>
      </c>
      <c r="C163" s="139">
        <v>62</v>
      </c>
      <c r="D163" s="139">
        <v>31</v>
      </c>
      <c r="E163" s="139">
        <v>10</v>
      </c>
      <c r="F163" s="139">
        <v>7</v>
      </c>
      <c r="G163" s="139">
        <v>76</v>
      </c>
      <c r="H163" s="139"/>
      <c r="P163" s="173"/>
      <c r="Q163" s="60"/>
      <c r="R163" s="60"/>
    </row>
    <row r="164" spans="1:18" ht="13" x14ac:dyDescent="0.15">
      <c r="A164" s="137">
        <v>42081</v>
      </c>
      <c r="B164" s="139">
        <v>113</v>
      </c>
      <c r="C164" s="139">
        <v>78</v>
      </c>
      <c r="D164" s="139">
        <v>35</v>
      </c>
      <c r="E164" s="139">
        <v>9</v>
      </c>
      <c r="F164" s="139">
        <v>4</v>
      </c>
      <c r="G164" s="139">
        <v>100</v>
      </c>
      <c r="H164" s="139"/>
      <c r="P164" s="50"/>
      <c r="Q164" s="60"/>
      <c r="R164" s="60"/>
    </row>
    <row r="165" spans="1:18" ht="13" x14ac:dyDescent="0.15">
      <c r="A165" s="137">
        <v>42074</v>
      </c>
      <c r="B165" s="139">
        <v>133</v>
      </c>
      <c r="C165" s="139">
        <v>90</v>
      </c>
      <c r="D165" s="139">
        <v>43</v>
      </c>
      <c r="E165" s="139">
        <v>15</v>
      </c>
      <c r="F165" s="139">
        <v>8</v>
      </c>
      <c r="G165" s="139">
        <v>110</v>
      </c>
      <c r="H165" s="139"/>
      <c r="P165" s="173"/>
      <c r="Q165" s="60"/>
      <c r="R165" s="60"/>
    </row>
    <row r="166" spans="1:18" ht="13" x14ac:dyDescent="0.15">
      <c r="A166" s="22" t="s">
        <v>137</v>
      </c>
    </row>
    <row r="167" spans="1:18" ht="13" x14ac:dyDescent="0.1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173"/>
      <c r="Q167" s="60"/>
      <c r="R167" s="60"/>
    </row>
    <row r="168" spans="1:18" ht="13" x14ac:dyDescent="0.1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173"/>
      <c r="Q168" s="60"/>
      <c r="R168" s="60"/>
    </row>
    <row r="169" spans="1:18" ht="13" x14ac:dyDescent="0.1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173"/>
      <c r="Q169" s="60"/>
      <c r="R169" s="60"/>
    </row>
    <row r="170" spans="1:18" ht="13" x14ac:dyDescent="0.1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173"/>
      <c r="Q170" s="60"/>
      <c r="R170" s="60"/>
    </row>
    <row r="171" spans="1:18" ht="13" x14ac:dyDescent="0.1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173"/>
      <c r="Q171" s="60"/>
      <c r="R171" s="60"/>
    </row>
    <row r="172" spans="1:18" ht="13" x14ac:dyDescent="0.1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173"/>
      <c r="Q172" s="60"/>
      <c r="R172" s="60"/>
    </row>
    <row r="173" spans="1:18" ht="13" x14ac:dyDescent="0.1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173"/>
      <c r="Q173" s="60"/>
      <c r="R173" s="60"/>
    </row>
    <row r="174" spans="1:18" ht="13" x14ac:dyDescent="0.1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173"/>
      <c r="Q174" s="60"/>
      <c r="R174" s="60"/>
    </row>
    <row r="175" spans="1:18" ht="13" x14ac:dyDescent="0.1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173"/>
      <c r="Q175" s="60"/>
      <c r="R175" s="60"/>
    </row>
    <row r="176" spans="1:18" ht="13" x14ac:dyDescent="0.1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173"/>
      <c r="Q176" s="60"/>
      <c r="R176" s="60"/>
    </row>
    <row r="177" spans="1:18" ht="13" x14ac:dyDescent="0.1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173"/>
      <c r="Q177" s="60"/>
      <c r="R177" s="60"/>
    </row>
    <row r="178" spans="1:18" ht="13" x14ac:dyDescent="0.1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173"/>
      <c r="Q178" s="60"/>
      <c r="R178" s="60"/>
    </row>
    <row r="179" spans="1:18" ht="13" x14ac:dyDescent="0.1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173"/>
      <c r="Q179" s="60"/>
      <c r="R179" s="60"/>
    </row>
    <row r="180" spans="1:18" ht="13" x14ac:dyDescent="0.1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173"/>
      <c r="Q180" s="60"/>
      <c r="R180" s="60"/>
    </row>
    <row r="181" spans="1:18" ht="13" x14ac:dyDescent="0.1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173"/>
      <c r="Q181" s="60"/>
      <c r="R181" s="60"/>
    </row>
    <row r="182" spans="1:18" ht="13" x14ac:dyDescent="0.1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173"/>
      <c r="Q182" s="60"/>
      <c r="R182" s="60"/>
    </row>
    <row r="183" spans="1:18" ht="13" x14ac:dyDescent="0.1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173"/>
      <c r="Q183" s="60"/>
      <c r="R183" s="60"/>
    </row>
    <row r="193" spans="1:18" ht="13" x14ac:dyDescent="0.1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173"/>
      <c r="Q193" s="60"/>
      <c r="R193" s="60"/>
    </row>
    <row r="194" spans="1:18" ht="13" x14ac:dyDescent="0.1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173"/>
      <c r="Q194" s="60"/>
      <c r="R194" s="60"/>
    </row>
    <row r="195" spans="1:18" ht="13" x14ac:dyDescent="0.1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173"/>
      <c r="Q195" s="60"/>
      <c r="R195" s="60"/>
    </row>
    <row r="196" spans="1:18" ht="13" x14ac:dyDescent="0.1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173"/>
      <c r="Q196" s="60"/>
      <c r="R196" s="60"/>
    </row>
    <row r="197" spans="1:18" ht="13" x14ac:dyDescent="0.1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173"/>
      <c r="Q197" s="60"/>
      <c r="R197" s="60"/>
    </row>
    <row r="198" spans="1:18" ht="13" x14ac:dyDescent="0.1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173"/>
      <c r="Q198" s="60"/>
      <c r="R198" s="60"/>
    </row>
    <row r="199" spans="1:18" ht="13" x14ac:dyDescent="0.1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173"/>
      <c r="Q199" s="60"/>
      <c r="R199" s="60"/>
    </row>
    <row r="200" spans="1:18" ht="13" x14ac:dyDescent="0.1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173"/>
      <c r="Q200" s="60"/>
      <c r="R200" s="60"/>
    </row>
    <row r="201" spans="1:18" ht="13" x14ac:dyDescent="0.1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173"/>
      <c r="Q201" s="60"/>
      <c r="R201" s="60"/>
    </row>
    <row r="202" spans="1:18" ht="13" x14ac:dyDescent="0.1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173"/>
      <c r="Q202" s="60"/>
      <c r="R202" s="60"/>
    </row>
    <row r="203" spans="1:18" ht="13" x14ac:dyDescent="0.1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173"/>
      <c r="Q203" s="60"/>
      <c r="R203" s="60"/>
    </row>
    <row r="204" spans="1:18" ht="13" x14ac:dyDescent="0.1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173"/>
      <c r="Q204" s="60"/>
      <c r="R204" s="60"/>
    </row>
    <row r="205" spans="1:18" ht="13" x14ac:dyDescent="0.1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173"/>
      <c r="Q205" s="60"/>
      <c r="R205" s="60"/>
    </row>
    <row r="206" spans="1:18" ht="13" x14ac:dyDescent="0.1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173"/>
      <c r="Q206" s="60"/>
      <c r="R206" s="60"/>
    </row>
    <row r="207" spans="1:18" ht="13" x14ac:dyDescent="0.1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173"/>
      <c r="Q207" s="60"/>
      <c r="R207" s="60"/>
    </row>
    <row r="208" spans="1:18" ht="13" x14ac:dyDescent="0.1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173"/>
      <c r="Q208" s="60"/>
      <c r="R208" s="60"/>
    </row>
    <row r="209" spans="1:18" ht="13" x14ac:dyDescent="0.1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173"/>
      <c r="Q209" s="60"/>
      <c r="R209" s="60"/>
    </row>
    <row r="210" spans="1:18" ht="13" x14ac:dyDescent="0.1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173"/>
      <c r="Q210" s="60"/>
      <c r="R210" s="60"/>
    </row>
    <row r="211" spans="1:18" ht="13" x14ac:dyDescent="0.1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173"/>
      <c r="Q211" s="60"/>
      <c r="R211" s="60"/>
    </row>
    <row r="212" spans="1:18" ht="13" x14ac:dyDescent="0.1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173"/>
      <c r="Q212" s="60"/>
      <c r="R212" s="60"/>
    </row>
    <row r="213" spans="1:18" ht="13" x14ac:dyDescent="0.1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173"/>
      <c r="Q213" s="60"/>
      <c r="R213" s="60"/>
    </row>
    <row r="214" spans="1:18" ht="13" x14ac:dyDescent="0.1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173"/>
      <c r="Q214" s="60"/>
      <c r="R214" s="60"/>
    </row>
    <row r="215" spans="1:18" ht="13" x14ac:dyDescent="0.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173"/>
      <c r="Q215" s="60"/>
      <c r="R215" s="60"/>
    </row>
    <row r="216" spans="1:18" ht="13" x14ac:dyDescent="0.1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173"/>
      <c r="Q216" s="60"/>
      <c r="R216" s="60"/>
    </row>
    <row r="217" spans="1:18" ht="13" x14ac:dyDescent="0.1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173"/>
      <c r="Q217" s="60"/>
      <c r="R217" s="60"/>
    </row>
    <row r="218" spans="1:18" ht="13" x14ac:dyDescent="0.1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173"/>
      <c r="Q218" s="60"/>
      <c r="R218" s="60"/>
    </row>
    <row r="219" spans="1:18" ht="13" x14ac:dyDescent="0.1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173"/>
      <c r="Q219" s="60"/>
      <c r="R219" s="60"/>
    </row>
    <row r="220" spans="1:18" ht="13" x14ac:dyDescent="0.1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173"/>
      <c r="Q220" s="60"/>
      <c r="R220" s="60"/>
    </row>
    <row r="221" spans="1:18" ht="13" x14ac:dyDescent="0.1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173"/>
      <c r="Q221" s="60"/>
      <c r="R221" s="60"/>
    </row>
    <row r="222" spans="1:18" ht="13" x14ac:dyDescent="0.1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173"/>
      <c r="Q222" s="60"/>
      <c r="R222" s="60"/>
    </row>
    <row r="223" spans="1:18" ht="13" x14ac:dyDescent="0.1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173"/>
      <c r="Q223" s="60"/>
      <c r="R223" s="60"/>
    </row>
    <row r="224" spans="1:18" ht="13" x14ac:dyDescent="0.1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173"/>
      <c r="Q224" s="60"/>
      <c r="R224" s="60"/>
    </row>
    <row r="225" spans="1:18" ht="13" x14ac:dyDescent="0.1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173"/>
      <c r="Q225" s="60"/>
      <c r="R225" s="60"/>
    </row>
    <row r="226" spans="1:18" ht="13" x14ac:dyDescent="0.1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173"/>
      <c r="Q226" s="60"/>
      <c r="R226" s="60"/>
    </row>
    <row r="227" spans="1:18" ht="13" x14ac:dyDescent="0.1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173"/>
      <c r="Q227" s="60"/>
      <c r="R227" s="60"/>
    </row>
    <row r="228" spans="1:18" ht="13" x14ac:dyDescent="0.1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173"/>
      <c r="Q228" s="60"/>
      <c r="R228" s="60"/>
    </row>
    <row r="229" spans="1:18" ht="13" x14ac:dyDescent="0.1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173"/>
      <c r="Q229" s="60"/>
      <c r="R229" s="60"/>
    </row>
    <row r="230" spans="1:18" ht="13" x14ac:dyDescent="0.1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173"/>
      <c r="Q230" s="60"/>
      <c r="R230" s="60"/>
    </row>
    <row r="231" spans="1:18" ht="13" x14ac:dyDescent="0.1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173"/>
      <c r="Q231" s="60"/>
      <c r="R231" s="60"/>
    </row>
    <row r="232" spans="1:18" ht="13" x14ac:dyDescent="0.1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173"/>
      <c r="Q232" s="60"/>
      <c r="R232" s="60"/>
    </row>
    <row r="233" spans="1:18" ht="13" x14ac:dyDescent="0.1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173"/>
      <c r="Q233" s="60"/>
      <c r="R233" s="60"/>
    </row>
    <row r="234" spans="1:18" ht="13" x14ac:dyDescent="0.1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173"/>
      <c r="Q234" s="60"/>
      <c r="R234" s="60"/>
    </row>
    <row r="235" spans="1:18" ht="13" x14ac:dyDescent="0.1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173"/>
      <c r="Q235" s="60"/>
      <c r="R235" s="60"/>
    </row>
    <row r="236" spans="1:18" ht="13" x14ac:dyDescent="0.1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173"/>
      <c r="Q236" s="60"/>
      <c r="R236" s="60"/>
    </row>
    <row r="237" spans="1:18" ht="13" x14ac:dyDescent="0.1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173"/>
      <c r="Q237" s="60"/>
      <c r="R237" s="60"/>
    </row>
    <row r="238" spans="1:18" ht="13" x14ac:dyDescent="0.1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173"/>
      <c r="Q238" s="60"/>
      <c r="R238" s="60"/>
    </row>
    <row r="239" spans="1:18" ht="13" x14ac:dyDescent="0.1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173"/>
      <c r="Q239" s="60"/>
      <c r="R239" s="60"/>
    </row>
    <row r="240" spans="1:18" ht="13" x14ac:dyDescent="0.1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173"/>
      <c r="Q240" s="60"/>
      <c r="R240" s="60"/>
    </row>
    <row r="241" spans="1:18" ht="13" x14ac:dyDescent="0.1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173"/>
      <c r="Q241" s="60"/>
      <c r="R241" s="60"/>
    </row>
    <row r="242" spans="1:18" ht="13" x14ac:dyDescent="0.1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173"/>
      <c r="Q242" s="60"/>
      <c r="R242" s="60"/>
    </row>
    <row r="243" spans="1:18" ht="13" x14ac:dyDescent="0.1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173"/>
      <c r="Q243" s="60"/>
      <c r="R243" s="60"/>
    </row>
    <row r="244" spans="1:18" ht="13" x14ac:dyDescent="0.1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173"/>
      <c r="Q244" s="60"/>
      <c r="R244" s="60"/>
    </row>
    <row r="245" spans="1:18" ht="13" x14ac:dyDescent="0.1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173"/>
      <c r="Q245" s="60"/>
      <c r="R245" s="60"/>
    </row>
    <row r="246" spans="1:18" ht="13" x14ac:dyDescent="0.1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173"/>
      <c r="Q246" s="60"/>
      <c r="R246" s="60"/>
    </row>
    <row r="247" spans="1:18" ht="13" x14ac:dyDescent="0.1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173"/>
      <c r="Q247" s="60"/>
      <c r="R247" s="60"/>
    </row>
    <row r="248" spans="1:18" ht="13" x14ac:dyDescent="0.1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173"/>
      <c r="Q248" s="60"/>
      <c r="R248" s="60"/>
    </row>
    <row r="249" spans="1:18" ht="13" x14ac:dyDescent="0.1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173"/>
      <c r="Q249" s="60"/>
      <c r="R249" s="60"/>
    </row>
    <row r="250" spans="1:18" ht="13" x14ac:dyDescent="0.1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173"/>
      <c r="Q250" s="60"/>
      <c r="R250" s="60"/>
    </row>
    <row r="251" spans="1:18" ht="13" x14ac:dyDescent="0.1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173"/>
      <c r="Q251" s="60"/>
      <c r="R251" s="60"/>
    </row>
    <row r="252" spans="1:18" ht="13" x14ac:dyDescent="0.1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173"/>
      <c r="Q252" s="60"/>
      <c r="R252" s="60"/>
    </row>
    <row r="253" spans="1:18" ht="13" x14ac:dyDescent="0.1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173"/>
      <c r="Q253" s="60"/>
      <c r="R253" s="60"/>
    </row>
    <row r="254" spans="1:18" ht="13" x14ac:dyDescent="0.1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173"/>
      <c r="Q254" s="60"/>
      <c r="R254" s="60"/>
    </row>
    <row r="255" spans="1:18" ht="13" x14ac:dyDescent="0.1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173"/>
      <c r="Q255" s="60"/>
      <c r="R255" s="60"/>
    </row>
    <row r="256" spans="1:18" ht="13" x14ac:dyDescent="0.1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173"/>
      <c r="Q256" s="60"/>
      <c r="R256" s="60"/>
    </row>
    <row r="257" spans="1:18" ht="13" x14ac:dyDescent="0.1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173"/>
      <c r="Q257" s="60"/>
      <c r="R257" s="60"/>
    </row>
    <row r="258" spans="1:18" ht="13" x14ac:dyDescent="0.1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173"/>
      <c r="Q258" s="60"/>
      <c r="R258" s="60"/>
    </row>
    <row r="259" spans="1:18" ht="13" x14ac:dyDescent="0.1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173"/>
      <c r="Q259" s="60"/>
      <c r="R259" s="60"/>
    </row>
    <row r="260" spans="1:18" ht="13" x14ac:dyDescent="0.1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173"/>
      <c r="Q260" s="60"/>
      <c r="R260" s="60"/>
    </row>
    <row r="261" spans="1:18" ht="13" x14ac:dyDescent="0.1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173"/>
      <c r="Q261" s="60"/>
      <c r="R261" s="60"/>
    </row>
    <row r="262" spans="1:18" ht="13" x14ac:dyDescent="0.1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173"/>
      <c r="Q262" s="60"/>
      <c r="R262" s="60"/>
    </row>
    <row r="263" spans="1:18" ht="13" x14ac:dyDescent="0.1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173"/>
      <c r="Q263" s="60"/>
      <c r="R263" s="60"/>
    </row>
    <row r="264" spans="1:18" ht="13" x14ac:dyDescent="0.1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173"/>
      <c r="Q264" s="60"/>
      <c r="R264" s="60"/>
    </row>
    <row r="265" spans="1:18" ht="13" x14ac:dyDescent="0.1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173"/>
      <c r="Q265" s="60"/>
      <c r="R265" s="60"/>
    </row>
    <row r="266" spans="1:18" ht="13" x14ac:dyDescent="0.1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173"/>
      <c r="Q266" s="60"/>
      <c r="R266" s="60"/>
    </row>
    <row r="267" spans="1:18" ht="13" x14ac:dyDescent="0.1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173"/>
      <c r="Q267" s="60"/>
      <c r="R267" s="60"/>
    </row>
    <row r="268" spans="1:18" ht="13" x14ac:dyDescent="0.1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173"/>
      <c r="Q268" s="60"/>
      <c r="R268" s="60"/>
    </row>
    <row r="269" spans="1:18" ht="13" x14ac:dyDescent="0.1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173"/>
      <c r="Q269" s="60"/>
      <c r="R269" s="60"/>
    </row>
    <row r="270" spans="1:18" ht="13" x14ac:dyDescent="0.1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173"/>
      <c r="Q270" s="60"/>
      <c r="R270" s="60"/>
    </row>
    <row r="271" spans="1:18" ht="13" x14ac:dyDescent="0.1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173"/>
      <c r="Q271" s="60"/>
      <c r="R271" s="60"/>
    </row>
    <row r="272" spans="1:18" ht="13" x14ac:dyDescent="0.1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173"/>
      <c r="Q272" s="60"/>
      <c r="R272" s="60"/>
    </row>
    <row r="273" spans="1:18" ht="13" x14ac:dyDescent="0.1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173"/>
      <c r="Q273" s="60"/>
      <c r="R273" s="60"/>
    </row>
    <row r="274" spans="1:18" ht="13" x14ac:dyDescent="0.1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173"/>
      <c r="Q274" s="60"/>
      <c r="R274" s="60"/>
    </row>
    <row r="275" spans="1:18" ht="13" x14ac:dyDescent="0.1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173"/>
      <c r="Q275" s="60"/>
      <c r="R275" s="60"/>
    </row>
    <row r="276" spans="1:18" ht="13" x14ac:dyDescent="0.1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173"/>
      <c r="Q276" s="60"/>
      <c r="R276" s="60"/>
    </row>
    <row r="277" spans="1:18" ht="13" x14ac:dyDescent="0.1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173"/>
      <c r="Q277" s="60"/>
      <c r="R277" s="60"/>
    </row>
    <row r="278" spans="1:18" ht="13" x14ac:dyDescent="0.1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173"/>
      <c r="Q278" s="60"/>
      <c r="R278" s="60"/>
    </row>
    <row r="279" spans="1:18" ht="13" x14ac:dyDescent="0.1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173"/>
      <c r="Q279" s="60"/>
      <c r="R279" s="60"/>
    </row>
    <row r="280" spans="1:18" ht="13" x14ac:dyDescent="0.1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173"/>
      <c r="Q280" s="60"/>
      <c r="R280" s="60"/>
    </row>
    <row r="281" spans="1:18" ht="13" x14ac:dyDescent="0.1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173"/>
      <c r="Q281" s="60"/>
      <c r="R281" s="60"/>
    </row>
    <row r="282" spans="1:18" ht="13" x14ac:dyDescent="0.1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173"/>
      <c r="Q282" s="60"/>
      <c r="R282" s="60"/>
    </row>
    <row r="283" spans="1:18" ht="13" x14ac:dyDescent="0.1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173"/>
      <c r="Q283" s="60"/>
      <c r="R283" s="60"/>
    </row>
    <row r="284" spans="1:18" ht="13" x14ac:dyDescent="0.1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173"/>
      <c r="Q284" s="60"/>
      <c r="R284" s="60"/>
    </row>
    <row r="285" spans="1:18" ht="13" x14ac:dyDescent="0.1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173"/>
      <c r="Q285" s="60"/>
      <c r="R285" s="60"/>
    </row>
    <row r="286" spans="1:18" ht="13" x14ac:dyDescent="0.1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173"/>
      <c r="Q286" s="60"/>
      <c r="R286" s="60"/>
    </row>
    <row r="287" spans="1:18" ht="13" x14ac:dyDescent="0.1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173"/>
      <c r="Q287" s="60"/>
      <c r="R287" s="60"/>
    </row>
    <row r="288" spans="1:18" ht="13" x14ac:dyDescent="0.1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173"/>
      <c r="Q288" s="60"/>
      <c r="R288" s="60"/>
    </row>
    <row r="289" spans="1:18" ht="13" x14ac:dyDescent="0.1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173"/>
      <c r="Q289" s="60"/>
      <c r="R289" s="60"/>
    </row>
    <row r="290" spans="1:18" ht="13" x14ac:dyDescent="0.1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173"/>
      <c r="Q290" s="60"/>
      <c r="R290" s="60"/>
    </row>
    <row r="291" spans="1:18" ht="13" x14ac:dyDescent="0.1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173"/>
      <c r="Q291" s="60"/>
      <c r="R291" s="60"/>
    </row>
    <row r="292" spans="1:18" ht="13" x14ac:dyDescent="0.1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173"/>
      <c r="Q292" s="60"/>
      <c r="R292" s="60"/>
    </row>
    <row r="293" spans="1:18" ht="13" x14ac:dyDescent="0.1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173"/>
      <c r="Q293" s="60"/>
      <c r="R293" s="60"/>
    </row>
    <row r="294" spans="1:18" ht="13" x14ac:dyDescent="0.1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173"/>
      <c r="Q294" s="60"/>
      <c r="R294" s="60"/>
    </row>
    <row r="295" spans="1:18" ht="13" x14ac:dyDescent="0.1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173"/>
      <c r="Q295" s="60"/>
      <c r="R295" s="60"/>
    </row>
    <row r="296" spans="1:18" ht="13" x14ac:dyDescent="0.1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173"/>
      <c r="Q296" s="60"/>
      <c r="R296" s="60"/>
    </row>
    <row r="297" spans="1:18" ht="13" x14ac:dyDescent="0.1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173"/>
      <c r="Q297" s="60"/>
      <c r="R297" s="60"/>
    </row>
    <row r="298" spans="1:18" ht="13" x14ac:dyDescent="0.1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173"/>
      <c r="Q298" s="60"/>
      <c r="R298" s="60"/>
    </row>
    <row r="299" spans="1:18" ht="13" x14ac:dyDescent="0.1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173"/>
      <c r="Q299" s="60"/>
      <c r="R299" s="60"/>
    </row>
    <row r="300" spans="1:18" ht="13" x14ac:dyDescent="0.1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173"/>
      <c r="Q300" s="60"/>
      <c r="R300" s="60"/>
    </row>
    <row r="301" spans="1:18" ht="13" x14ac:dyDescent="0.1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173"/>
      <c r="Q301" s="60"/>
      <c r="R301" s="60"/>
    </row>
    <row r="302" spans="1:18" ht="13" x14ac:dyDescent="0.1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173"/>
      <c r="Q302" s="60"/>
      <c r="R302" s="60"/>
    </row>
    <row r="303" spans="1:18" ht="13" x14ac:dyDescent="0.1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173"/>
      <c r="Q303" s="60"/>
      <c r="R303" s="60"/>
    </row>
    <row r="304" spans="1:18" ht="13" x14ac:dyDescent="0.1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173"/>
      <c r="Q304" s="60"/>
      <c r="R304" s="60"/>
    </row>
    <row r="305" spans="1:18" ht="13" x14ac:dyDescent="0.1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173"/>
      <c r="Q305" s="60"/>
      <c r="R305" s="60"/>
    </row>
    <row r="306" spans="1:18" ht="13" x14ac:dyDescent="0.1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173"/>
      <c r="Q306" s="60"/>
      <c r="R306" s="60"/>
    </row>
    <row r="307" spans="1:18" ht="13" x14ac:dyDescent="0.1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173"/>
      <c r="Q307" s="60"/>
      <c r="R307" s="60"/>
    </row>
    <row r="308" spans="1:18" ht="13" x14ac:dyDescent="0.1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173"/>
      <c r="Q308" s="60"/>
      <c r="R308" s="60"/>
    </row>
    <row r="309" spans="1:18" ht="13" x14ac:dyDescent="0.1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173"/>
      <c r="Q309" s="60"/>
      <c r="R309" s="60"/>
    </row>
    <row r="310" spans="1:18" ht="13" x14ac:dyDescent="0.1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173"/>
      <c r="Q310" s="60"/>
      <c r="R310" s="60"/>
    </row>
    <row r="311" spans="1:18" ht="13" x14ac:dyDescent="0.1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173"/>
      <c r="Q311" s="60"/>
      <c r="R311" s="60"/>
    </row>
    <row r="312" spans="1:18" ht="13" x14ac:dyDescent="0.1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173"/>
      <c r="Q312" s="60"/>
      <c r="R312" s="60"/>
    </row>
    <row r="313" spans="1:18" ht="13" x14ac:dyDescent="0.1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173"/>
      <c r="Q313" s="60"/>
      <c r="R313" s="60"/>
    </row>
    <row r="314" spans="1:18" ht="13" x14ac:dyDescent="0.1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173"/>
      <c r="Q314" s="60"/>
      <c r="R314" s="60"/>
    </row>
    <row r="315" spans="1:18" ht="13" x14ac:dyDescent="0.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173"/>
      <c r="Q315" s="60"/>
      <c r="R315" s="60"/>
    </row>
    <row r="316" spans="1:18" ht="13" x14ac:dyDescent="0.1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173"/>
      <c r="Q316" s="60"/>
      <c r="R316" s="60"/>
    </row>
    <row r="317" spans="1:18" ht="13" x14ac:dyDescent="0.1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173"/>
      <c r="Q317" s="60"/>
      <c r="R317" s="60"/>
    </row>
    <row r="318" spans="1:18" ht="13" x14ac:dyDescent="0.1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173"/>
      <c r="Q318" s="60"/>
      <c r="R318" s="60"/>
    </row>
    <row r="319" spans="1:18" ht="13" x14ac:dyDescent="0.1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173"/>
      <c r="Q319" s="60"/>
      <c r="R319" s="60"/>
    </row>
    <row r="320" spans="1:18" ht="13" x14ac:dyDescent="0.1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173"/>
      <c r="Q320" s="60"/>
      <c r="R320" s="60"/>
    </row>
    <row r="321" spans="1:18" ht="13" x14ac:dyDescent="0.1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173"/>
      <c r="Q321" s="60"/>
      <c r="R321" s="60"/>
    </row>
    <row r="322" spans="1:18" ht="13" x14ac:dyDescent="0.1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173"/>
      <c r="Q322" s="60"/>
      <c r="R322" s="60"/>
    </row>
    <row r="323" spans="1:18" ht="13" x14ac:dyDescent="0.1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173"/>
      <c r="Q323" s="60"/>
      <c r="R323" s="60"/>
    </row>
    <row r="324" spans="1:18" ht="13" x14ac:dyDescent="0.1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173"/>
      <c r="Q324" s="60"/>
      <c r="R324" s="60"/>
    </row>
    <row r="325" spans="1:18" ht="13" x14ac:dyDescent="0.1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173"/>
      <c r="Q325" s="60"/>
      <c r="R325" s="60"/>
    </row>
    <row r="326" spans="1:18" ht="13" x14ac:dyDescent="0.1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173"/>
      <c r="Q326" s="60"/>
      <c r="R326" s="60"/>
    </row>
    <row r="327" spans="1:18" ht="13" x14ac:dyDescent="0.1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173"/>
      <c r="Q327" s="60"/>
      <c r="R327" s="60"/>
    </row>
    <row r="328" spans="1:18" ht="13" x14ac:dyDescent="0.1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173"/>
      <c r="Q328" s="60"/>
      <c r="R328" s="60"/>
    </row>
    <row r="329" spans="1:18" ht="13" x14ac:dyDescent="0.1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173"/>
      <c r="Q329" s="60"/>
      <c r="R329" s="60"/>
    </row>
    <row r="330" spans="1:18" ht="13" x14ac:dyDescent="0.1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173"/>
      <c r="Q330" s="60"/>
      <c r="R330" s="60"/>
    </row>
    <row r="331" spans="1:18" ht="13" x14ac:dyDescent="0.1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173"/>
      <c r="Q331" s="60"/>
      <c r="R331" s="60"/>
    </row>
    <row r="332" spans="1:18" ht="13" x14ac:dyDescent="0.1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173"/>
      <c r="Q332" s="60"/>
      <c r="R332" s="60"/>
    </row>
    <row r="333" spans="1:18" ht="13" x14ac:dyDescent="0.1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173"/>
      <c r="Q333" s="60"/>
      <c r="R333" s="60"/>
    </row>
    <row r="334" spans="1:18" ht="13" x14ac:dyDescent="0.1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173"/>
      <c r="Q334" s="60"/>
      <c r="R334" s="60"/>
    </row>
    <row r="335" spans="1:18" ht="13" x14ac:dyDescent="0.1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173"/>
      <c r="Q335" s="60"/>
      <c r="R335" s="60"/>
    </row>
    <row r="336" spans="1:18" ht="13" x14ac:dyDescent="0.1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173"/>
      <c r="Q336" s="60"/>
      <c r="R336" s="60"/>
    </row>
    <row r="337" spans="1:18" ht="13" x14ac:dyDescent="0.1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173"/>
      <c r="Q337" s="60"/>
      <c r="R337" s="60"/>
    </row>
    <row r="338" spans="1:18" ht="13" x14ac:dyDescent="0.1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173"/>
      <c r="Q338" s="60"/>
      <c r="R338" s="60"/>
    </row>
    <row r="339" spans="1:18" ht="13" x14ac:dyDescent="0.1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173"/>
      <c r="Q339" s="60"/>
      <c r="R339" s="60"/>
    </row>
    <row r="340" spans="1:18" ht="13" x14ac:dyDescent="0.1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173"/>
      <c r="Q340" s="60"/>
      <c r="R340" s="60"/>
    </row>
    <row r="341" spans="1:18" ht="13" x14ac:dyDescent="0.1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173"/>
      <c r="Q341" s="60"/>
      <c r="R341" s="60"/>
    </row>
    <row r="342" spans="1:18" ht="13" x14ac:dyDescent="0.1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173"/>
      <c r="Q342" s="60"/>
      <c r="R342" s="60"/>
    </row>
    <row r="343" spans="1:18" ht="13" x14ac:dyDescent="0.1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173"/>
      <c r="Q343" s="60"/>
      <c r="R343" s="60"/>
    </row>
    <row r="344" spans="1:18" ht="13" x14ac:dyDescent="0.1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173"/>
      <c r="Q344" s="60"/>
      <c r="R344" s="60"/>
    </row>
    <row r="345" spans="1:18" ht="13" x14ac:dyDescent="0.1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173"/>
      <c r="Q345" s="60"/>
      <c r="R345" s="60"/>
    </row>
    <row r="346" spans="1:18" ht="13" x14ac:dyDescent="0.1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173"/>
      <c r="Q346" s="60"/>
      <c r="R346" s="60"/>
    </row>
    <row r="347" spans="1:18" ht="13" x14ac:dyDescent="0.1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173"/>
      <c r="Q347" s="60"/>
      <c r="R347" s="60"/>
    </row>
    <row r="348" spans="1:18" ht="13" x14ac:dyDescent="0.1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173"/>
      <c r="Q348" s="60"/>
      <c r="R348" s="60"/>
    </row>
    <row r="349" spans="1:18" ht="13" x14ac:dyDescent="0.1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173"/>
      <c r="Q349" s="60"/>
      <c r="R349" s="60"/>
    </row>
    <row r="350" spans="1:18" ht="13" x14ac:dyDescent="0.1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173"/>
      <c r="Q350" s="60"/>
      <c r="R350" s="60"/>
    </row>
    <row r="351" spans="1:18" ht="13" x14ac:dyDescent="0.1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173"/>
      <c r="Q351" s="60"/>
      <c r="R351" s="60"/>
    </row>
    <row r="352" spans="1:18" ht="13" x14ac:dyDescent="0.1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173"/>
      <c r="Q352" s="60"/>
      <c r="R352" s="60"/>
    </row>
    <row r="353" spans="1:18" ht="13" x14ac:dyDescent="0.1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173"/>
      <c r="Q353" s="60"/>
      <c r="R353" s="60"/>
    </row>
    <row r="354" spans="1:18" ht="13" x14ac:dyDescent="0.1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173"/>
      <c r="Q354" s="60"/>
      <c r="R354" s="60"/>
    </row>
    <row r="355" spans="1:18" ht="13" x14ac:dyDescent="0.1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173"/>
      <c r="Q355" s="60"/>
      <c r="R355" s="60"/>
    </row>
    <row r="356" spans="1:18" ht="13" x14ac:dyDescent="0.1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173"/>
      <c r="Q356" s="60"/>
      <c r="R356" s="60"/>
    </row>
    <row r="357" spans="1:18" ht="13" x14ac:dyDescent="0.1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173"/>
      <c r="Q357" s="60"/>
      <c r="R357" s="60"/>
    </row>
    <row r="358" spans="1:18" ht="13" x14ac:dyDescent="0.1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173"/>
      <c r="Q358" s="60"/>
      <c r="R358" s="60"/>
    </row>
    <row r="359" spans="1:18" ht="13" x14ac:dyDescent="0.1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173"/>
      <c r="Q359" s="60"/>
      <c r="R359" s="60"/>
    </row>
    <row r="360" spans="1:18" ht="13" x14ac:dyDescent="0.1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173"/>
      <c r="Q360" s="60"/>
      <c r="R360" s="60"/>
    </row>
    <row r="361" spans="1:18" ht="13" x14ac:dyDescent="0.1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173"/>
      <c r="Q361" s="60"/>
      <c r="R361" s="60"/>
    </row>
    <row r="362" spans="1:18" ht="13" x14ac:dyDescent="0.1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173"/>
      <c r="Q362" s="60"/>
      <c r="R362" s="60"/>
    </row>
    <row r="363" spans="1:18" ht="13" x14ac:dyDescent="0.1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173"/>
      <c r="Q363" s="60"/>
      <c r="R363" s="60"/>
    </row>
    <row r="364" spans="1:18" ht="13" x14ac:dyDescent="0.1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173"/>
      <c r="Q364" s="60"/>
      <c r="R364" s="60"/>
    </row>
    <row r="365" spans="1:18" ht="13" x14ac:dyDescent="0.1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173"/>
      <c r="Q365" s="60"/>
      <c r="R365" s="60"/>
    </row>
    <row r="366" spans="1:18" ht="13" x14ac:dyDescent="0.1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173"/>
      <c r="Q366" s="60"/>
      <c r="R366" s="60"/>
    </row>
    <row r="367" spans="1:18" ht="13" x14ac:dyDescent="0.1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173"/>
      <c r="Q367" s="60"/>
      <c r="R367" s="60"/>
    </row>
    <row r="368" spans="1:18" ht="13" x14ac:dyDescent="0.1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173"/>
      <c r="Q368" s="60"/>
      <c r="R368" s="60"/>
    </row>
    <row r="369" spans="1:18" ht="13" x14ac:dyDescent="0.1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173"/>
      <c r="Q369" s="60"/>
      <c r="R369" s="60"/>
    </row>
    <row r="370" spans="1:18" ht="13" x14ac:dyDescent="0.1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173"/>
      <c r="Q370" s="60"/>
      <c r="R370" s="60"/>
    </row>
    <row r="371" spans="1:18" ht="13" x14ac:dyDescent="0.1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173"/>
      <c r="Q371" s="60"/>
      <c r="R371" s="60"/>
    </row>
    <row r="372" spans="1:18" ht="13" x14ac:dyDescent="0.1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173"/>
      <c r="Q372" s="60"/>
      <c r="R372" s="60"/>
    </row>
    <row r="373" spans="1:18" ht="13" x14ac:dyDescent="0.1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173"/>
      <c r="Q373" s="60"/>
      <c r="R373" s="60"/>
    </row>
    <row r="374" spans="1:18" ht="13" x14ac:dyDescent="0.1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173"/>
      <c r="Q374" s="60"/>
      <c r="R374" s="60"/>
    </row>
    <row r="375" spans="1:18" ht="13" x14ac:dyDescent="0.1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173"/>
      <c r="Q375" s="60"/>
      <c r="R375" s="60"/>
    </row>
    <row r="376" spans="1:18" ht="13" x14ac:dyDescent="0.1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173"/>
      <c r="Q376" s="60"/>
      <c r="R376" s="60"/>
    </row>
    <row r="377" spans="1:18" ht="13" x14ac:dyDescent="0.1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173"/>
      <c r="Q377" s="60"/>
      <c r="R377" s="60"/>
    </row>
    <row r="378" spans="1:18" ht="13" x14ac:dyDescent="0.1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173"/>
      <c r="Q378" s="60"/>
      <c r="R378" s="60"/>
    </row>
    <row r="379" spans="1:18" ht="13" x14ac:dyDescent="0.1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173"/>
      <c r="Q379" s="60"/>
      <c r="R379" s="60"/>
    </row>
    <row r="380" spans="1:18" ht="13" x14ac:dyDescent="0.1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173"/>
      <c r="Q380" s="60"/>
      <c r="R380" s="60"/>
    </row>
    <row r="381" spans="1:18" ht="13" x14ac:dyDescent="0.1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173"/>
      <c r="Q381" s="60"/>
      <c r="R381" s="60"/>
    </row>
    <row r="382" spans="1:18" ht="13" x14ac:dyDescent="0.1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173"/>
      <c r="Q382" s="60"/>
      <c r="R382" s="60"/>
    </row>
    <row r="383" spans="1:18" ht="13" x14ac:dyDescent="0.1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173"/>
      <c r="Q383" s="60"/>
      <c r="R383" s="60"/>
    </row>
    <row r="384" spans="1:18" ht="13" x14ac:dyDescent="0.1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173"/>
      <c r="Q384" s="60"/>
      <c r="R384" s="60"/>
    </row>
    <row r="385" spans="1:18" ht="13" x14ac:dyDescent="0.1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173"/>
      <c r="Q385" s="60"/>
      <c r="R385" s="60"/>
    </row>
    <row r="386" spans="1:18" ht="13" x14ac:dyDescent="0.1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173"/>
      <c r="Q386" s="60"/>
      <c r="R386" s="60"/>
    </row>
    <row r="387" spans="1:18" ht="13" x14ac:dyDescent="0.1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173"/>
      <c r="Q387" s="60"/>
      <c r="R387" s="60"/>
    </row>
    <row r="388" spans="1:18" ht="13" x14ac:dyDescent="0.1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173"/>
      <c r="Q388" s="60"/>
      <c r="R388" s="60"/>
    </row>
    <row r="389" spans="1:18" ht="13" x14ac:dyDescent="0.1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173"/>
      <c r="Q389" s="60"/>
      <c r="R389" s="60"/>
    </row>
    <row r="390" spans="1:18" ht="13" x14ac:dyDescent="0.1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173"/>
      <c r="Q390" s="60"/>
      <c r="R390" s="60"/>
    </row>
    <row r="391" spans="1:18" ht="13" x14ac:dyDescent="0.1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173"/>
      <c r="Q391" s="60"/>
      <c r="R391" s="60"/>
    </row>
    <row r="392" spans="1:18" ht="13" x14ac:dyDescent="0.1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173"/>
      <c r="Q392" s="60"/>
      <c r="R392" s="60"/>
    </row>
    <row r="393" spans="1:18" ht="13" x14ac:dyDescent="0.1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173"/>
      <c r="Q393" s="60"/>
      <c r="R393" s="60"/>
    </row>
    <row r="394" spans="1:18" ht="13" x14ac:dyDescent="0.1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173"/>
      <c r="Q394" s="60"/>
      <c r="R394" s="60"/>
    </row>
    <row r="395" spans="1:18" ht="13" x14ac:dyDescent="0.1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173"/>
      <c r="Q395" s="60"/>
      <c r="R395" s="60"/>
    </row>
    <row r="396" spans="1:18" ht="13" x14ac:dyDescent="0.1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173"/>
      <c r="Q396" s="60"/>
      <c r="R396" s="60"/>
    </row>
    <row r="397" spans="1:18" ht="13" x14ac:dyDescent="0.1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173"/>
      <c r="Q397" s="60"/>
      <c r="R397" s="60"/>
    </row>
    <row r="398" spans="1:18" ht="13" x14ac:dyDescent="0.1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173"/>
      <c r="Q398" s="60"/>
      <c r="R398" s="60"/>
    </row>
    <row r="399" spans="1:18" ht="13" x14ac:dyDescent="0.1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173"/>
      <c r="Q399" s="60"/>
      <c r="R399" s="60"/>
    </row>
    <row r="400" spans="1:18" ht="13" x14ac:dyDescent="0.1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173"/>
      <c r="Q400" s="60"/>
      <c r="R400" s="60"/>
    </row>
    <row r="401" spans="1:18" ht="13" x14ac:dyDescent="0.1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173"/>
      <c r="Q401" s="60"/>
      <c r="R401" s="60"/>
    </row>
    <row r="402" spans="1:18" ht="13" x14ac:dyDescent="0.1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173"/>
      <c r="Q402" s="60"/>
      <c r="R402" s="60"/>
    </row>
    <row r="403" spans="1:18" ht="13" x14ac:dyDescent="0.1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173"/>
      <c r="Q403" s="60"/>
      <c r="R403" s="60"/>
    </row>
    <row r="404" spans="1:18" ht="13" x14ac:dyDescent="0.1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173"/>
      <c r="Q404" s="60"/>
      <c r="R404" s="60"/>
    </row>
    <row r="405" spans="1:18" ht="13" x14ac:dyDescent="0.1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173"/>
      <c r="Q405" s="60"/>
      <c r="R405" s="60"/>
    </row>
    <row r="406" spans="1:18" ht="13" x14ac:dyDescent="0.1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173"/>
      <c r="Q406" s="60"/>
      <c r="R406" s="60"/>
    </row>
    <row r="407" spans="1:18" ht="13" x14ac:dyDescent="0.1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173"/>
      <c r="Q407" s="60"/>
      <c r="R407" s="60"/>
    </row>
    <row r="408" spans="1:18" ht="13" x14ac:dyDescent="0.1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173"/>
      <c r="Q408" s="60"/>
      <c r="R408" s="60"/>
    </row>
    <row r="409" spans="1:18" ht="13" x14ac:dyDescent="0.1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173"/>
      <c r="Q409" s="60"/>
      <c r="R409" s="60"/>
    </row>
    <row r="410" spans="1:18" ht="13" x14ac:dyDescent="0.1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173"/>
      <c r="Q410" s="60"/>
      <c r="R410" s="60"/>
    </row>
    <row r="411" spans="1:18" ht="13" x14ac:dyDescent="0.1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173"/>
      <c r="Q411" s="60"/>
      <c r="R411" s="60"/>
    </row>
    <row r="412" spans="1:18" ht="13" x14ac:dyDescent="0.1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173"/>
      <c r="Q412" s="60"/>
      <c r="R412" s="60"/>
    </row>
    <row r="413" spans="1:18" ht="13" x14ac:dyDescent="0.1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173"/>
      <c r="Q413" s="60"/>
      <c r="R413" s="60"/>
    </row>
    <row r="414" spans="1:18" ht="13" x14ac:dyDescent="0.1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173"/>
      <c r="Q414" s="60"/>
      <c r="R414" s="60"/>
    </row>
    <row r="415" spans="1:18" ht="13" x14ac:dyDescent="0.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173"/>
      <c r="Q415" s="60"/>
      <c r="R415" s="60"/>
    </row>
    <row r="416" spans="1:18" ht="13" x14ac:dyDescent="0.1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173"/>
      <c r="Q416" s="60"/>
      <c r="R416" s="60"/>
    </row>
    <row r="417" spans="1:18" ht="13" x14ac:dyDescent="0.1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173"/>
      <c r="Q417" s="60"/>
      <c r="R417" s="60"/>
    </row>
    <row r="418" spans="1:18" ht="13" x14ac:dyDescent="0.1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173"/>
      <c r="Q418" s="60"/>
      <c r="R418" s="60"/>
    </row>
    <row r="419" spans="1:18" ht="13" x14ac:dyDescent="0.1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173"/>
      <c r="Q419" s="60"/>
      <c r="R419" s="60"/>
    </row>
    <row r="420" spans="1:18" ht="13" x14ac:dyDescent="0.1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173"/>
      <c r="Q420" s="60"/>
      <c r="R420" s="60"/>
    </row>
    <row r="421" spans="1:18" ht="13" x14ac:dyDescent="0.1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173"/>
      <c r="Q421" s="60"/>
      <c r="R421" s="60"/>
    </row>
    <row r="422" spans="1:18" ht="13" x14ac:dyDescent="0.1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173"/>
      <c r="Q422" s="60"/>
      <c r="R422" s="60"/>
    </row>
    <row r="423" spans="1:18" ht="13" x14ac:dyDescent="0.1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173"/>
      <c r="Q423" s="60"/>
      <c r="R423" s="60"/>
    </row>
    <row r="424" spans="1:18" ht="13" x14ac:dyDescent="0.1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173"/>
      <c r="Q424" s="60"/>
      <c r="R424" s="60"/>
    </row>
    <row r="425" spans="1:18" ht="13" x14ac:dyDescent="0.1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173"/>
      <c r="Q425" s="60"/>
      <c r="R425" s="60"/>
    </row>
    <row r="426" spans="1:18" ht="13" x14ac:dyDescent="0.1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173"/>
      <c r="Q426" s="60"/>
      <c r="R426" s="60"/>
    </row>
    <row r="427" spans="1:18" ht="13" x14ac:dyDescent="0.1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173"/>
      <c r="Q427" s="60"/>
      <c r="R427" s="60"/>
    </row>
    <row r="428" spans="1:18" ht="13" x14ac:dyDescent="0.1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173"/>
      <c r="Q428" s="60"/>
      <c r="R428" s="60"/>
    </row>
    <row r="429" spans="1:18" ht="13" x14ac:dyDescent="0.1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173"/>
      <c r="Q429" s="60"/>
      <c r="R429" s="60"/>
    </row>
    <row r="430" spans="1:18" ht="13" x14ac:dyDescent="0.1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173"/>
      <c r="Q430" s="60"/>
      <c r="R430" s="60"/>
    </row>
    <row r="431" spans="1:18" ht="13" x14ac:dyDescent="0.1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173"/>
      <c r="Q431" s="60"/>
      <c r="R431" s="60"/>
    </row>
    <row r="432" spans="1:18" ht="13" x14ac:dyDescent="0.1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173"/>
      <c r="Q432" s="60"/>
      <c r="R432" s="60"/>
    </row>
    <row r="433" spans="1:18" ht="13" x14ac:dyDescent="0.1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173"/>
      <c r="Q433" s="60"/>
      <c r="R433" s="60"/>
    </row>
    <row r="434" spans="1:18" ht="13" x14ac:dyDescent="0.1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173"/>
      <c r="Q434" s="60"/>
      <c r="R434" s="60"/>
    </row>
    <row r="435" spans="1:18" ht="13" x14ac:dyDescent="0.1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173"/>
      <c r="Q435" s="60"/>
      <c r="R435" s="60"/>
    </row>
    <row r="436" spans="1:18" ht="13" x14ac:dyDescent="0.1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173"/>
      <c r="Q436" s="60"/>
      <c r="R436" s="60"/>
    </row>
    <row r="437" spans="1:18" ht="13" x14ac:dyDescent="0.1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173"/>
      <c r="Q437" s="60"/>
      <c r="R437" s="60"/>
    </row>
    <row r="438" spans="1:18" ht="13" x14ac:dyDescent="0.1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173"/>
      <c r="Q438" s="60"/>
      <c r="R438" s="60"/>
    </row>
    <row r="439" spans="1:18" ht="13" x14ac:dyDescent="0.1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173"/>
      <c r="Q439" s="60"/>
      <c r="R439" s="60"/>
    </row>
    <row r="440" spans="1:18" ht="13" x14ac:dyDescent="0.1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173"/>
      <c r="Q440" s="60"/>
      <c r="R440" s="60"/>
    </row>
    <row r="441" spans="1:18" ht="13" x14ac:dyDescent="0.1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173"/>
      <c r="Q441" s="60"/>
      <c r="R441" s="60"/>
    </row>
    <row r="442" spans="1:18" ht="13" x14ac:dyDescent="0.1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173"/>
      <c r="Q442" s="60"/>
      <c r="R442" s="60"/>
    </row>
    <row r="443" spans="1:18" ht="13" x14ac:dyDescent="0.1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173"/>
      <c r="Q443" s="60"/>
      <c r="R443" s="60"/>
    </row>
    <row r="444" spans="1:18" ht="13" x14ac:dyDescent="0.1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173"/>
      <c r="Q444" s="60"/>
      <c r="R444" s="60"/>
    </row>
    <row r="445" spans="1:18" ht="13" x14ac:dyDescent="0.1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173"/>
      <c r="Q445" s="60"/>
      <c r="R445" s="60"/>
    </row>
    <row r="446" spans="1:18" ht="13" x14ac:dyDescent="0.1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173"/>
      <c r="Q446" s="60"/>
      <c r="R446" s="60"/>
    </row>
    <row r="447" spans="1:18" ht="13" x14ac:dyDescent="0.1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173"/>
      <c r="Q447" s="60"/>
      <c r="R447" s="60"/>
    </row>
    <row r="448" spans="1:18" ht="13" x14ac:dyDescent="0.1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173"/>
      <c r="Q448" s="60"/>
      <c r="R448" s="60"/>
    </row>
    <row r="449" spans="1:18" ht="13" x14ac:dyDescent="0.1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173"/>
      <c r="Q449" s="60"/>
      <c r="R449" s="60"/>
    </row>
    <row r="450" spans="1:18" ht="13" x14ac:dyDescent="0.1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173"/>
      <c r="Q450" s="60"/>
      <c r="R450" s="60"/>
    </row>
    <row r="451" spans="1:18" ht="13" x14ac:dyDescent="0.1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173"/>
      <c r="Q451" s="60"/>
      <c r="R451" s="60"/>
    </row>
    <row r="452" spans="1:18" ht="13" x14ac:dyDescent="0.1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173"/>
      <c r="Q452" s="60"/>
      <c r="R452" s="60"/>
    </row>
    <row r="453" spans="1:18" ht="13" x14ac:dyDescent="0.1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173"/>
      <c r="Q453" s="60"/>
      <c r="R453" s="60"/>
    </row>
    <row r="454" spans="1:18" ht="13" x14ac:dyDescent="0.1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173"/>
      <c r="Q454" s="60"/>
      <c r="R454" s="60"/>
    </row>
    <row r="455" spans="1:18" ht="13" x14ac:dyDescent="0.1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173"/>
      <c r="Q455" s="60"/>
      <c r="R455" s="60"/>
    </row>
    <row r="456" spans="1:18" ht="13" x14ac:dyDescent="0.1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173"/>
      <c r="Q456" s="60"/>
      <c r="R456" s="60"/>
    </row>
    <row r="457" spans="1:18" ht="13" x14ac:dyDescent="0.1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173"/>
      <c r="Q457" s="60"/>
      <c r="R457" s="60"/>
    </row>
    <row r="458" spans="1:18" ht="13" x14ac:dyDescent="0.1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173"/>
      <c r="Q458" s="60"/>
      <c r="R458" s="60"/>
    </row>
    <row r="459" spans="1:18" ht="13" x14ac:dyDescent="0.1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173"/>
      <c r="Q459" s="60"/>
      <c r="R459" s="60"/>
    </row>
    <row r="460" spans="1:18" ht="13" x14ac:dyDescent="0.1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173"/>
      <c r="Q460" s="60"/>
      <c r="R460" s="60"/>
    </row>
    <row r="461" spans="1:18" ht="13" x14ac:dyDescent="0.1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173"/>
      <c r="Q461" s="60"/>
      <c r="R461" s="60"/>
    </row>
    <row r="462" spans="1:18" ht="13" x14ac:dyDescent="0.1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173"/>
      <c r="Q462" s="60"/>
      <c r="R462" s="60"/>
    </row>
    <row r="463" spans="1:18" ht="13" x14ac:dyDescent="0.1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173"/>
      <c r="Q463" s="60"/>
      <c r="R463" s="60"/>
    </row>
    <row r="464" spans="1:18" ht="13" x14ac:dyDescent="0.1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173"/>
      <c r="Q464" s="60"/>
      <c r="R464" s="60"/>
    </row>
    <row r="465" spans="1:18" ht="13" x14ac:dyDescent="0.1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173"/>
      <c r="Q465" s="60"/>
      <c r="R465" s="60"/>
    </row>
    <row r="466" spans="1:18" ht="13" x14ac:dyDescent="0.1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173"/>
      <c r="Q466" s="60"/>
      <c r="R466" s="60"/>
    </row>
    <row r="467" spans="1:18" ht="13" x14ac:dyDescent="0.1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173"/>
      <c r="Q467" s="60"/>
      <c r="R467" s="60"/>
    </row>
    <row r="468" spans="1:18" ht="13" x14ac:dyDescent="0.1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173"/>
      <c r="Q468" s="60"/>
      <c r="R468" s="60"/>
    </row>
    <row r="469" spans="1:18" ht="13" x14ac:dyDescent="0.1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173"/>
      <c r="Q469" s="60"/>
      <c r="R469" s="60"/>
    </row>
    <row r="470" spans="1:18" ht="13" x14ac:dyDescent="0.1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173"/>
      <c r="Q470" s="60"/>
      <c r="R470" s="60"/>
    </row>
    <row r="471" spans="1:18" ht="13" x14ac:dyDescent="0.1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173"/>
      <c r="Q471" s="60"/>
      <c r="R471" s="60"/>
    </row>
    <row r="472" spans="1:18" ht="13" x14ac:dyDescent="0.1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173"/>
      <c r="Q472" s="60"/>
      <c r="R472" s="60"/>
    </row>
    <row r="473" spans="1:18" ht="13" x14ac:dyDescent="0.1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173"/>
      <c r="Q473" s="60"/>
      <c r="R473" s="60"/>
    </row>
    <row r="474" spans="1:18" ht="13" x14ac:dyDescent="0.1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173"/>
      <c r="Q474" s="60"/>
      <c r="R474" s="60"/>
    </row>
    <row r="475" spans="1:18" ht="13" x14ac:dyDescent="0.1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173"/>
      <c r="Q475" s="60"/>
      <c r="R475" s="60"/>
    </row>
    <row r="476" spans="1:18" ht="13" x14ac:dyDescent="0.1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173"/>
      <c r="Q476" s="60"/>
      <c r="R476" s="60"/>
    </row>
    <row r="477" spans="1:18" ht="13" x14ac:dyDescent="0.1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173"/>
      <c r="Q477" s="60"/>
      <c r="R477" s="60"/>
    </row>
    <row r="478" spans="1:18" ht="13" x14ac:dyDescent="0.1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173"/>
      <c r="Q478" s="60"/>
      <c r="R478" s="60"/>
    </row>
    <row r="479" spans="1:18" ht="13" x14ac:dyDescent="0.1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173"/>
      <c r="Q479" s="60"/>
      <c r="R479" s="60"/>
    </row>
    <row r="480" spans="1:18" ht="13" x14ac:dyDescent="0.1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173"/>
      <c r="Q480" s="60"/>
      <c r="R480" s="60"/>
    </row>
    <row r="481" spans="1:18" ht="13" x14ac:dyDescent="0.1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173"/>
      <c r="Q481" s="60"/>
      <c r="R481" s="60"/>
    </row>
    <row r="482" spans="1:18" ht="13" x14ac:dyDescent="0.1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173"/>
      <c r="Q482" s="60"/>
      <c r="R482" s="60"/>
    </row>
    <row r="483" spans="1:18" ht="13" x14ac:dyDescent="0.1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173"/>
      <c r="Q483" s="60"/>
      <c r="R483" s="60"/>
    </row>
    <row r="484" spans="1:18" ht="13" x14ac:dyDescent="0.1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173"/>
      <c r="Q484" s="60"/>
      <c r="R484" s="60"/>
    </row>
    <row r="485" spans="1:18" ht="13" x14ac:dyDescent="0.1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173"/>
      <c r="Q485" s="60"/>
      <c r="R485" s="60"/>
    </row>
    <row r="486" spans="1:18" ht="13" x14ac:dyDescent="0.1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173"/>
      <c r="Q486" s="60"/>
      <c r="R486" s="60"/>
    </row>
    <row r="487" spans="1:18" ht="13" x14ac:dyDescent="0.1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173"/>
      <c r="Q487" s="60"/>
      <c r="R487" s="60"/>
    </row>
    <row r="488" spans="1:18" ht="13" x14ac:dyDescent="0.1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173"/>
      <c r="Q488" s="60"/>
      <c r="R488" s="60"/>
    </row>
    <row r="489" spans="1:18" ht="13" x14ac:dyDescent="0.1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173"/>
      <c r="Q489" s="60"/>
      <c r="R489" s="60"/>
    </row>
    <row r="490" spans="1:18" ht="13" x14ac:dyDescent="0.1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173"/>
      <c r="Q490" s="60"/>
      <c r="R490" s="60"/>
    </row>
    <row r="491" spans="1:18" ht="13" x14ac:dyDescent="0.1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173"/>
      <c r="Q491" s="60"/>
      <c r="R491" s="60"/>
    </row>
    <row r="492" spans="1:18" ht="13" x14ac:dyDescent="0.1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173"/>
      <c r="Q492" s="60"/>
      <c r="R492" s="60"/>
    </row>
    <row r="493" spans="1:18" ht="13" x14ac:dyDescent="0.1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173"/>
      <c r="Q493" s="60"/>
      <c r="R493" s="60"/>
    </row>
    <row r="494" spans="1:18" ht="13" x14ac:dyDescent="0.1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173"/>
      <c r="Q494" s="60"/>
      <c r="R494" s="60"/>
    </row>
    <row r="495" spans="1:18" ht="13" x14ac:dyDescent="0.1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173"/>
      <c r="Q495" s="60"/>
      <c r="R495" s="60"/>
    </row>
    <row r="496" spans="1:18" ht="13" x14ac:dyDescent="0.1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173"/>
      <c r="Q496" s="60"/>
      <c r="R496" s="60"/>
    </row>
    <row r="497" spans="1:18" ht="13" x14ac:dyDescent="0.1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173"/>
      <c r="Q497" s="60"/>
      <c r="R497" s="60"/>
    </row>
    <row r="498" spans="1:18" ht="13" x14ac:dyDescent="0.1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173"/>
      <c r="Q498" s="60"/>
      <c r="R498" s="60"/>
    </row>
    <row r="499" spans="1:18" ht="13" x14ac:dyDescent="0.1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173"/>
      <c r="Q499" s="60"/>
      <c r="R499" s="60"/>
    </row>
    <row r="500" spans="1:18" ht="13" x14ac:dyDescent="0.1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173"/>
      <c r="Q500" s="60"/>
      <c r="R500" s="60"/>
    </row>
    <row r="501" spans="1:18" ht="13" x14ac:dyDescent="0.1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173"/>
      <c r="Q501" s="60"/>
      <c r="R501" s="60"/>
    </row>
    <row r="502" spans="1:18" ht="13" x14ac:dyDescent="0.1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173"/>
      <c r="Q502" s="60"/>
      <c r="R502" s="60"/>
    </row>
    <row r="503" spans="1:18" ht="13" x14ac:dyDescent="0.1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173"/>
      <c r="Q503" s="60"/>
      <c r="R503" s="60"/>
    </row>
    <row r="504" spans="1:18" ht="13" x14ac:dyDescent="0.1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173"/>
      <c r="Q504" s="60"/>
      <c r="R504" s="60"/>
    </row>
    <row r="505" spans="1:18" ht="13" x14ac:dyDescent="0.1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173"/>
      <c r="Q505" s="60"/>
      <c r="R505" s="60"/>
    </row>
    <row r="506" spans="1:18" ht="13" x14ac:dyDescent="0.1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173"/>
      <c r="Q506" s="60"/>
      <c r="R506" s="60"/>
    </row>
    <row r="507" spans="1:18" ht="13" x14ac:dyDescent="0.1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173"/>
      <c r="Q507" s="60"/>
      <c r="R507" s="60"/>
    </row>
    <row r="508" spans="1:18" ht="13" x14ac:dyDescent="0.1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173"/>
      <c r="Q508" s="60"/>
      <c r="R508" s="60"/>
    </row>
    <row r="509" spans="1:18" ht="13" x14ac:dyDescent="0.1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173"/>
      <c r="Q509" s="60"/>
      <c r="R509" s="60"/>
    </row>
    <row r="510" spans="1:18" ht="13" x14ac:dyDescent="0.1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173"/>
      <c r="Q510" s="60"/>
      <c r="R510" s="60"/>
    </row>
    <row r="511" spans="1:18" ht="13" x14ac:dyDescent="0.1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173"/>
      <c r="Q511" s="60"/>
      <c r="R511" s="60"/>
    </row>
    <row r="512" spans="1:18" ht="13" x14ac:dyDescent="0.1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173"/>
      <c r="Q512" s="60"/>
      <c r="R512" s="60"/>
    </row>
    <row r="513" spans="1:18" ht="13" x14ac:dyDescent="0.1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173"/>
      <c r="Q513" s="60"/>
      <c r="R513" s="60"/>
    </row>
    <row r="514" spans="1:18" ht="13" x14ac:dyDescent="0.1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173"/>
      <c r="Q514" s="60"/>
      <c r="R514" s="60"/>
    </row>
    <row r="515" spans="1:18" ht="13" x14ac:dyDescent="0.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173"/>
      <c r="Q515" s="60"/>
      <c r="R515" s="60"/>
    </row>
    <row r="516" spans="1:18" ht="13" x14ac:dyDescent="0.1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173"/>
      <c r="Q516" s="60"/>
      <c r="R516" s="60"/>
    </row>
    <row r="517" spans="1:18" ht="13" x14ac:dyDescent="0.1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173"/>
      <c r="Q517" s="60"/>
      <c r="R517" s="60"/>
    </row>
    <row r="518" spans="1:18" ht="13" x14ac:dyDescent="0.1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173"/>
      <c r="Q518" s="60"/>
      <c r="R518" s="60"/>
    </row>
    <row r="519" spans="1:18" ht="13" x14ac:dyDescent="0.1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173"/>
      <c r="Q519" s="60"/>
      <c r="R519" s="60"/>
    </row>
    <row r="520" spans="1:18" ht="13" x14ac:dyDescent="0.1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173"/>
      <c r="Q520" s="60"/>
      <c r="R520" s="60"/>
    </row>
    <row r="521" spans="1:18" ht="13" x14ac:dyDescent="0.1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173"/>
      <c r="Q521" s="60"/>
      <c r="R521" s="60"/>
    </row>
    <row r="522" spans="1:18" ht="13" x14ac:dyDescent="0.1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173"/>
      <c r="Q522" s="60"/>
      <c r="R522" s="60"/>
    </row>
    <row r="523" spans="1:18" ht="13" x14ac:dyDescent="0.1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173"/>
      <c r="Q523" s="60"/>
      <c r="R523" s="60"/>
    </row>
    <row r="524" spans="1:18" ht="13" x14ac:dyDescent="0.1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173"/>
      <c r="Q524" s="60"/>
      <c r="R524" s="60"/>
    </row>
    <row r="525" spans="1:18" ht="13" x14ac:dyDescent="0.1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173"/>
      <c r="Q525" s="60"/>
      <c r="R525" s="60"/>
    </row>
    <row r="526" spans="1:18" ht="13" x14ac:dyDescent="0.1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173"/>
      <c r="Q526" s="60"/>
      <c r="R526" s="60"/>
    </row>
    <row r="527" spans="1:18" ht="13" x14ac:dyDescent="0.1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173"/>
      <c r="Q527" s="60"/>
      <c r="R527" s="60"/>
    </row>
    <row r="528" spans="1:18" ht="13" x14ac:dyDescent="0.1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173"/>
      <c r="Q528" s="60"/>
      <c r="R528" s="60"/>
    </row>
    <row r="529" spans="1:18" ht="13" x14ac:dyDescent="0.1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173"/>
      <c r="Q529" s="60"/>
      <c r="R529" s="60"/>
    </row>
    <row r="530" spans="1:18" ht="13" x14ac:dyDescent="0.1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173"/>
      <c r="Q530" s="60"/>
      <c r="R530" s="60"/>
    </row>
    <row r="531" spans="1:18" ht="13" x14ac:dyDescent="0.1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173"/>
      <c r="Q531" s="60"/>
      <c r="R531" s="60"/>
    </row>
    <row r="532" spans="1:18" ht="13" x14ac:dyDescent="0.1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173"/>
      <c r="Q532" s="60"/>
      <c r="R532" s="60"/>
    </row>
    <row r="533" spans="1:18" ht="13" x14ac:dyDescent="0.1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173"/>
      <c r="Q533" s="60"/>
      <c r="R533" s="60"/>
    </row>
    <row r="534" spans="1:18" ht="13" x14ac:dyDescent="0.1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173"/>
      <c r="Q534" s="60"/>
      <c r="R534" s="60"/>
    </row>
    <row r="535" spans="1:18" ht="13" x14ac:dyDescent="0.1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173"/>
      <c r="Q535" s="60"/>
      <c r="R535" s="60"/>
    </row>
    <row r="536" spans="1:18" ht="13" x14ac:dyDescent="0.1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173"/>
      <c r="Q536" s="60"/>
      <c r="R536" s="60"/>
    </row>
    <row r="537" spans="1:18" ht="13" x14ac:dyDescent="0.1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173"/>
      <c r="Q537" s="60"/>
      <c r="R537" s="60"/>
    </row>
    <row r="538" spans="1:18" ht="13" x14ac:dyDescent="0.1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173"/>
      <c r="Q538" s="60"/>
      <c r="R538" s="60"/>
    </row>
    <row r="539" spans="1:18" ht="13" x14ac:dyDescent="0.1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173"/>
      <c r="Q539" s="60"/>
      <c r="R539" s="60"/>
    </row>
    <row r="540" spans="1:18" ht="13" x14ac:dyDescent="0.1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173"/>
      <c r="Q540" s="60"/>
      <c r="R540" s="60"/>
    </row>
    <row r="541" spans="1:18" ht="13" x14ac:dyDescent="0.1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173"/>
      <c r="Q541" s="60"/>
      <c r="R541" s="60"/>
    </row>
    <row r="542" spans="1:18" ht="13" x14ac:dyDescent="0.1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173"/>
      <c r="Q542" s="60"/>
      <c r="R542" s="60"/>
    </row>
    <row r="543" spans="1:18" ht="13" x14ac:dyDescent="0.1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173"/>
      <c r="Q543" s="60"/>
      <c r="R543" s="60"/>
    </row>
    <row r="544" spans="1:18" ht="13" x14ac:dyDescent="0.1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173"/>
      <c r="Q544" s="60"/>
      <c r="R544" s="60"/>
    </row>
    <row r="545" spans="1:18" ht="13" x14ac:dyDescent="0.1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173"/>
      <c r="Q545" s="60"/>
      <c r="R545" s="60"/>
    </row>
    <row r="546" spans="1:18" ht="13" x14ac:dyDescent="0.1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173"/>
      <c r="Q546" s="60"/>
      <c r="R546" s="60"/>
    </row>
    <row r="547" spans="1:18" ht="13" x14ac:dyDescent="0.1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173"/>
      <c r="Q547" s="60"/>
      <c r="R547" s="60"/>
    </row>
    <row r="548" spans="1:18" ht="13" x14ac:dyDescent="0.1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173"/>
      <c r="Q548" s="60"/>
      <c r="R548" s="60"/>
    </row>
    <row r="549" spans="1:18" ht="13" x14ac:dyDescent="0.1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173"/>
      <c r="Q549" s="60"/>
      <c r="R549" s="60"/>
    </row>
    <row r="550" spans="1:18" ht="13" x14ac:dyDescent="0.1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173"/>
      <c r="Q550" s="60"/>
      <c r="R550" s="60"/>
    </row>
    <row r="551" spans="1:18" ht="13" x14ac:dyDescent="0.1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173"/>
      <c r="Q551" s="60"/>
      <c r="R551" s="60"/>
    </row>
    <row r="552" spans="1:18" ht="13" x14ac:dyDescent="0.1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173"/>
      <c r="Q552" s="60"/>
      <c r="R552" s="60"/>
    </row>
    <row r="553" spans="1:18" ht="13" x14ac:dyDescent="0.1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173"/>
      <c r="Q553" s="60"/>
      <c r="R553" s="60"/>
    </row>
    <row r="554" spans="1:18" ht="13" x14ac:dyDescent="0.1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173"/>
      <c r="Q554" s="60"/>
      <c r="R554" s="60"/>
    </row>
    <row r="555" spans="1:18" ht="13" x14ac:dyDescent="0.1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173"/>
      <c r="Q555" s="60"/>
      <c r="R555" s="60"/>
    </row>
    <row r="556" spans="1:18" ht="13" x14ac:dyDescent="0.1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173"/>
      <c r="Q556" s="60"/>
      <c r="R556" s="60"/>
    </row>
    <row r="557" spans="1:18" ht="13" x14ac:dyDescent="0.1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173"/>
      <c r="Q557" s="60"/>
      <c r="R557" s="60"/>
    </row>
    <row r="558" spans="1:18" ht="13" x14ac:dyDescent="0.1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173"/>
      <c r="Q558" s="60"/>
      <c r="R558" s="60"/>
    </row>
    <row r="559" spans="1:18" ht="13" x14ac:dyDescent="0.1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173"/>
      <c r="Q559" s="60"/>
      <c r="R559" s="60"/>
    </row>
    <row r="560" spans="1:18" ht="13" x14ac:dyDescent="0.1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173"/>
      <c r="Q560" s="60"/>
      <c r="R560" s="60"/>
    </row>
    <row r="561" spans="1:18" ht="13" x14ac:dyDescent="0.1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173"/>
      <c r="Q561" s="60"/>
      <c r="R561" s="60"/>
    </row>
    <row r="562" spans="1:18" ht="13" x14ac:dyDescent="0.1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173"/>
      <c r="Q562" s="60"/>
      <c r="R562" s="60"/>
    </row>
    <row r="563" spans="1:18" ht="13" x14ac:dyDescent="0.1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173"/>
      <c r="Q563" s="60"/>
      <c r="R563" s="60"/>
    </row>
    <row r="564" spans="1:18" ht="13" x14ac:dyDescent="0.1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173"/>
      <c r="Q564" s="60"/>
      <c r="R564" s="60"/>
    </row>
    <row r="565" spans="1:18" ht="13" x14ac:dyDescent="0.1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173"/>
      <c r="Q565" s="60"/>
      <c r="R565" s="60"/>
    </row>
    <row r="566" spans="1:18" ht="13" x14ac:dyDescent="0.1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173"/>
      <c r="Q566" s="60"/>
      <c r="R566" s="60"/>
    </row>
    <row r="567" spans="1:18" ht="13" x14ac:dyDescent="0.1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173"/>
      <c r="Q567" s="60"/>
      <c r="R567" s="60"/>
    </row>
    <row r="568" spans="1:18" ht="13" x14ac:dyDescent="0.1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173"/>
      <c r="Q568" s="60"/>
      <c r="R568" s="60"/>
    </row>
    <row r="569" spans="1:18" ht="13" x14ac:dyDescent="0.1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173"/>
      <c r="Q569" s="60"/>
      <c r="R569" s="60"/>
    </row>
    <row r="570" spans="1:18" ht="13" x14ac:dyDescent="0.1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173"/>
      <c r="Q570" s="60"/>
      <c r="R570" s="60"/>
    </row>
    <row r="571" spans="1:18" ht="13" x14ac:dyDescent="0.1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173"/>
      <c r="Q571" s="60"/>
      <c r="R571" s="60"/>
    </row>
    <row r="572" spans="1:18" ht="13" x14ac:dyDescent="0.1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173"/>
      <c r="Q572" s="60"/>
      <c r="R572" s="60"/>
    </row>
    <row r="573" spans="1:18" ht="13" x14ac:dyDescent="0.1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173"/>
      <c r="Q573" s="60"/>
      <c r="R573" s="60"/>
    </row>
    <row r="574" spans="1:18" ht="13" x14ac:dyDescent="0.1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173"/>
      <c r="Q574" s="60"/>
      <c r="R574" s="60"/>
    </row>
    <row r="575" spans="1:18" ht="13" x14ac:dyDescent="0.1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173"/>
      <c r="Q575" s="60"/>
      <c r="R575" s="60"/>
    </row>
    <row r="576" spans="1:18" ht="13" x14ac:dyDescent="0.1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173"/>
      <c r="Q576" s="60"/>
      <c r="R576" s="60"/>
    </row>
    <row r="577" spans="1:18" ht="13" x14ac:dyDescent="0.1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173"/>
      <c r="Q577" s="60"/>
      <c r="R577" s="60"/>
    </row>
    <row r="578" spans="1:18" ht="13" x14ac:dyDescent="0.1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173"/>
      <c r="Q578" s="60"/>
      <c r="R578" s="60"/>
    </row>
    <row r="579" spans="1:18" ht="13" x14ac:dyDescent="0.1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173"/>
      <c r="Q579" s="60"/>
      <c r="R579" s="60"/>
    </row>
    <row r="580" spans="1:18" ht="13" x14ac:dyDescent="0.1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173"/>
      <c r="Q580" s="60"/>
      <c r="R580" s="60"/>
    </row>
    <row r="581" spans="1:18" ht="13" x14ac:dyDescent="0.1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173"/>
      <c r="Q581" s="60"/>
      <c r="R581" s="60"/>
    </row>
    <row r="582" spans="1:18" ht="13" x14ac:dyDescent="0.1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173"/>
      <c r="Q582" s="60"/>
      <c r="R582" s="60"/>
    </row>
    <row r="583" spans="1:18" ht="13" x14ac:dyDescent="0.1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173"/>
      <c r="Q583" s="60"/>
      <c r="R583" s="60"/>
    </row>
    <row r="584" spans="1:18" ht="13" x14ac:dyDescent="0.1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173"/>
      <c r="Q584" s="60"/>
      <c r="R584" s="60"/>
    </row>
    <row r="585" spans="1:18" ht="13" x14ac:dyDescent="0.1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173"/>
      <c r="Q585" s="60"/>
      <c r="R585" s="60"/>
    </row>
    <row r="586" spans="1:18" ht="13" x14ac:dyDescent="0.1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173"/>
      <c r="Q586" s="60"/>
      <c r="R586" s="60"/>
    </row>
    <row r="587" spans="1:18" ht="13" x14ac:dyDescent="0.1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173"/>
      <c r="Q587" s="60"/>
      <c r="R587" s="60"/>
    </row>
    <row r="588" spans="1:18" ht="13" x14ac:dyDescent="0.1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173"/>
      <c r="Q588" s="60"/>
      <c r="R588" s="60"/>
    </row>
    <row r="589" spans="1:18" ht="13" x14ac:dyDescent="0.1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173"/>
      <c r="Q589" s="60"/>
      <c r="R589" s="60"/>
    </row>
    <row r="590" spans="1:18" ht="13" x14ac:dyDescent="0.1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173"/>
      <c r="Q590" s="60"/>
      <c r="R590" s="60"/>
    </row>
    <row r="591" spans="1:18" ht="13" x14ac:dyDescent="0.1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173"/>
      <c r="Q591" s="60"/>
      <c r="R591" s="60"/>
    </row>
    <row r="592" spans="1:18" ht="13" x14ac:dyDescent="0.1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173"/>
      <c r="Q592" s="60"/>
      <c r="R592" s="60"/>
    </row>
    <row r="593" spans="1:18" ht="13" x14ac:dyDescent="0.1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173"/>
      <c r="Q593" s="60"/>
      <c r="R593" s="60"/>
    </row>
    <row r="594" spans="1:18" ht="13" x14ac:dyDescent="0.1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173"/>
      <c r="Q594" s="60"/>
      <c r="R594" s="60"/>
    </row>
    <row r="595" spans="1:18" ht="13" x14ac:dyDescent="0.1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173"/>
      <c r="Q595" s="60"/>
      <c r="R595" s="60"/>
    </row>
    <row r="596" spans="1:18" ht="13" x14ac:dyDescent="0.1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173"/>
      <c r="Q596" s="60"/>
      <c r="R596" s="60"/>
    </row>
    <row r="597" spans="1:18" ht="13" x14ac:dyDescent="0.1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173"/>
      <c r="Q597" s="60"/>
      <c r="R597" s="60"/>
    </row>
    <row r="598" spans="1:18" ht="13" x14ac:dyDescent="0.1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173"/>
      <c r="Q598" s="60"/>
      <c r="R598" s="60"/>
    </row>
    <row r="599" spans="1:18" ht="13" x14ac:dyDescent="0.1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173"/>
      <c r="Q599" s="60"/>
      <c r="R599" s="60"/>
    </row>
    <row r="600" spans="1:18" ht="13" x14ac:dyDescent="0.1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173"/>
      <c r="Q600" s="60"/>
      <c r="R600" s="60"/>
    </row>
    <row r="601" spans="1:18" ht="13" x14ac:dyDescent="0.1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173"/>
      <c r="Q601" s="60"/>
      <c r="R601" s="60"/>
    </row>
    <row r="602" spans="1:18" ht="13" x14ac:dyDescent="0.1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173"/>
      <c r="Q602" s="60"/>
      <c r="R602" s="60"/>
    </row>
    <row r="603" spans="1:18" ht="13" x14ac:dyDescent="0.1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173"/>
      <c r="Q603" s="60"/>
      <c r="R603" s="60"/>
    </row>
    <row r="604" spans="1:18" ht="13" x14ac:dyDescent="0.1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173"/>
      <c r="Q604" s="60"/>
      <c r="R604" s="60"/>
    </row>
    <row r="605" spans="1:18" ht="13" x14ac:dyDescent="0.1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173"/>
      <c r="Q605" s="60"/>
      <c r="R605" s="60"/>
    </row>
    <row r="606" spans="1:18" ht="13" x14ac:dyDescent="0.1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173"/>
      <c r="Q606" s="60"/>
      <c r="R606" s="60"/>
    </row>
    <row r="607" spans="1:18" ht="13" x14ac:dyDescent="0.1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173"/>
      <c r="Q607" s="60"/>
      <c r="R607" s="60"/>
    </row>
    <row r="608" spans="1:18" ht="13" x14ac:dyDescent="0.1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173"/>
      <c r="Q608" s="60"/>
      <c r="R608" s="60"/>
    </row>
    <row r="609" spans="1:18" ht="13" x14ac:dyDescent="0.1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173"/>
      <c r="Q609" s="60"/>
      <c r="R609" s="60"/>
    </row>
    <row r="610" spans="1:18" ht="13" x14ac:dyDescent="0.1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173"/>
      <c r="Q610" s="60"/>
      <c r="R610" s="60"/>
    </row>
    <row r="611" spans="1:18" ht="13" x14ac:dyDescent="0.1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173"/>
      <c r="Q611" s="60"/>
      <c r="R611" s="60"/>
    </row>
    <row r="612" spans="1:18" ht="13" x14ac:dyDescent="0.1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173"/>
      <c r="Q612" s="60"/>
      <c r="R612" s="60"/>
    </row>
    <row r="613" spans="1:18" ht="13" x14ac:dyDescent="0.1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173"/>
      <c r="Q613" s="60"/>
      <c r="R613" s="60"/>
    </row>
    <row r="614" spans="1:18" ht="13" x14ac:dyDescent="0.1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173"/>
      <c r="Q614" s="60"/>
      <c r="R614" s="60"/>
    </row>
    <row r="615" spans="1:18" ht="13" x14ac:dyDescent="0.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173"/>
      <c r="Q615" s="60"/>
      <c r="R615" s="60"/>
    </row>
    <row r="616" spans="1:18" ht="13" x14ac:dyDescent="0.1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173"/>
      <c r="Q616" s="60"/>
      <c r="R616" s="60"/>
    </row>
    <row r="617" spans="1:18" ht="13" x14ac:dyDescent="0.1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173"/>
      <c r="Q617" s="60"/>
      <c r="R617" s="60"/>
    </row>
    <row r="618" spans="1:18" ht="13" x14ac:dyDescent="0.1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173"/>
      <c r="Q618" s="60"/>
      <c r="R618" s="60"/>
    </row>
    <row r="619" spans="1:18" ht="13" x14ac:dyDescent="0.1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173"/>
      <c r="Q619" s="60"/>
      <c r="R619" s="60"/>
    </row>
    <row r="620" spans="1:18" ht="13" x14ac:dyDescent="0.1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173"/>
      <c r="Q620" s="60"/>
      <c r="R620" s="60"/>
    </row>
    <row r="621" spans="1:18" ht="13" x14ac:dyDescent="0.1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173"/>
      <c r="Q621" s="60"/>
      <c r="R621" s="60"/>
    </row>
    <row r="622" spans="1:18" ht="13" x14ac:dyDescent="0.1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173"/>
      <c r="Q622" s="60"/>
      <c r="R622" s="60"/>
    </row>
    <row r="623" spans="1:18" ht="13" x14ac:dyDescent="0.1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173"/>
      <c r="Q623" s="60"/>
      <c r="R623" s="60"/>
    </row>
    <row r="624" spans="1:18" ht="13" x14ac:dyDescent="0.1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173"/>
      <c r="Q624" s="60"/>
      <c r="R624" s="60"/>
    </row>
    <row r="625" spans="1:18" ht="13" x14ac:dyDescent="0.1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173"/>
      <c r="Q625" s="60"/>
      <c r="R625" s="60"/>
    </row>
    <row r="626" spans="1:18" ht="13" x14ac:dyDescent="0.1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173"/>
      <c r="Q626" s="60"/>
      <c r="R626" s="60"/>
    </row>
    <row r="627" spans="1:18" ht="13" x14ac:dyDescent="0.1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173"/>
      <c r="Q627" s="60"/>
      <c r="R627" s="60"/>
    </row>
    <row r="628" spans="1:18" ht="13" x14ac:dyDescent="0.1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173"/>
      <c r="Q628" s="60"/>
      <c r="R628" s="60"/>
    </row>
    <row r="629" spans="1:18" ht="13" x14ac:dyDescent="0.1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173"/>
      <c r="Q629" s="60"/>
      <c r="R629" s="60"/>
    </row>
    <row r="630" spans="1:18" ht="13" x14ac:dyDescent="0.1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173"/>
      <c r="Q630" s="60"/>
      <c r="R630" s="60"/>
    </row>
    <row r="631" spans="1:18" ht="13" x14ac:dyDescent="0.1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173"/>
      <c r="Q631" s="60"/>
      <c r="R631" s="60"/>
    </row>
    <row r="632" spans="1:18" ht="13" x14ac:dyDescent="0.1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173"/>
      <c r="Q632" s="60"/>
      <c r="R632" s="60"/>
    </row>
    <row r="633" spans="1:18" ht="13" x14ac:dyDescent="0.1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173"/>
      <c r="Q633" s="60"/>
      <c r="R633" s="60"/>
    </row>
    <row r="634" spans="1:18" ht="13" x14ac:dyDescent="0.1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173"/>
      <c r="Q634" s="60"/>
      <c r="R634" s="60"/>
    </row>
    <row r="635" spans="1:18" ht="13" x14ac:dyDescent="0.1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173"/>
      <c r="Q635" s="60"/>
      <c r="R635" s="60"/>
    </row>
    <row r="636" spans="1:18" ht="13" x14ac:dyDescent="0.1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173"/>
      <c r="Q636" s="60"/>
      <c r="R636" s="60"/>
    </row>
    <row r="637" spans="1:18" ht="13" x14ac:dyDescent="0.1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173"/>
      <c r="Q637" s="60"/>
      <c r="R637" s="60"/>
    </row>
    <row r="638" spans="1:18" ht="13" x14ac:dyDescent="0.1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173"/>
      <c r="Q638" s="60"/>
      <c r="R638" s="60"/>
    </row>
    <row r="639" spans="1:18" ht="13" x14ac:dyDescent="0.1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173"/>
      <c r="Q639" s="60"/>
      <c r="R639" s="60"/>
    </row>
    <row r="640" spans="1:18" ht="13" x14ac:dyDescent="0.1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173"/>
      <c r="Q640" s="60"/>
      <c r="R640" s="60"/>
    </row>
    <row r="641" spans="1:18" ht="13" x14ac:dyDescent="0.1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173"/>
      <c r="Q641" s="60"/>
      <c r="R641" s="60"/>
    </row>
    <row r="642" spans="1:18" ht="13" x14ac:dyDescent="0.1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173"/>
      <c r="Q642" s="60"/>
      <c r="R642" s="60"/>
    </row>
    <row r="643" spans="1:18" ht="13" x14ac:dyDescent="0.1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173"/>
      <c r="Q643" s="60"/>
      <c r="R643" s="60"/>
    </row>
    <row r="644" spans="1:18" ht="13" x14ac:dyDescent="0.1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173"/>
      <c r="Q644" s="60"/>
      <c r="R644" s="60"/>
    </row>
    <row r="645" spans="1:18" ht="13" x14ac:dyDescent="0.1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173"/>
      <c r="Q645" s="60"/>
      <c r="R645" s="60"/>
    </row>
    <row r="646" spans="1:18" ht="13" x14ac:dyDescent="0.1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173"/>
      <c r="Q646" s="60"/>
      <c r="R646" s="60"/>
    </row>
    <row r="647" spans="1:18" ht="13" x14ac:dyDescent="0.1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173"/>
      <c r="Q647" s="60"/>
      <c r="R647" s="60"/>
    </row>
    <row r="648" spans="1:18" ht="13" x14ac:dyDescent="0.1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173"/>
      <c r="Q648" s="60"/>
      <c r="R648" s="60"/>
    </row>
    <row r="649" spans="1:18" ht="13" x14ac:dyDescent="0.1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173"/>
      <c r="Q649" s="60"/>
      <c r="R649" s="60"/>
    </row>
    <row r="650" spans="1:18" ht="13" x14ac:dyDescent="0.1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173"/>
      <c r="Q650" s="60"/>
      <c r="R650" s="60"/>
    </row>
    <row r="651" spans="1:18" ht="13" x14ac:dyDescent="0.1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173"/>
      <c r="Q651" s="60"/>
      <c r="R651" s="60"/>
    </row>
    <row r="652" spans="1:18" ht="13" x14ac:dyDescent="0.1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173"/>
      <c r="Q652" s="60"/>
      <c r="R652" s="60"/>
    </row>
    <row r="653" spans="1:18" ht="13" x14ac:dyDescent="0.1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173"/>
      <c r="Q653" s="60"/>
      <c r="R653" s="60"/>
    </row>
    <row r="654" spans="1:18" ht="13" x14ac:dyDescent="0.1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173"/>
      <c r="Q654" s="60"/>
      <c r="R654" s="60"/>
    </row>
    <row r="655" spans="1:18" ht="13" x14ac:dyDescent="0.1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173"/>
      <c r="Q655" s="60"/>
      <c r="R655" s="60"/>
    </row>
    <row r="656" spans="1:18" ht="13" x14ac:dyDescent="0.1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173"/>
      <c r="Q656" s="60"/>
      <c r="R656" s="60"/>
    </row>
    <row r="657" spans="1:18" ht="13" x14ac:dyDescent="0.1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173"/>
      <c r="Q657" s="60"/>
      <c r="R657" s="60"/>
    </row>
    <row r="658" spans="1:18" ht="13" x14ac:dyDescent="0.1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173"/>
      <c r="Q658" s="60"/>
      <c r="R658" s="60"/>
    </row>
    <row r="659" spans="1:18" ht="13" x14ac:dyDescent="0.1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173"/>
      <c r="Q659" s="60"/>
      <c r="R659" s="60"/>
    </row>
    <row r="660" spans="1:18" ht="13" x14ac:dyDescent="0.1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173"/>
      <c r="Q660" s="60"/>
      <c r="R660" s="60"/>
    </row>
    <row r="661" spans="1:18" ht="13" x14ac:dyDescent="0.1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173"/>
      <c r="Q661" s="60"/>
      <c r="R661" s="60"/>
    </row>
    <row r="662" spans="1:18" ht="13" x14ac:dyDescent="0.1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173"/>
      <c r="Q662" s="60"/>
      <c r="R662" s="60"/>
    </row>
    <row r="663" spans="1:18" ht="13" x14ac:dyDescent="0.1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173"/>
      <c r="Q663" s="60"/>
      <c r="R663" s="60"/>
    </row>
    <row r="664" spans="1:18" ht="13" x14ac:dyDescent="0.1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173"/>
      <c r="Q664" s="60"/>
      <c r="R664" s="60"/>
    </row>
    <row r="665" spans="1:18" ht="13" x14ac:dyDescent="0.1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173"/>
      <c r="Q665" s="60"/>
      <c r="R665" s="60"/>
    </row>
    <row r="666" spans="1:18" ht="13" x14ac:dyDescent="0.1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173"/>
      <c r="Q666" s="60"/>
      <c r="R666" s="60"/>
    </row>
    <row r="667" spans="1:18" ht="13" x14ac:dyDescent="0.1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173"/>
      <c r="Q667" s="60"/>
      <c r="R667" s="60"/>
    </row>
    <row r="668" spans="1:18" ht="13" x14ac:dyDescent="0.1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173"/>
      <c r="Q668" s="60"/>
      <c r="R668" s="60"/>
    </row>
    <row r="669" spans="1:18" ht="13" x14ac:dyDescent="0.1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173"/>
      <c r="Q669" s="60"/>
      <c r="R669" s="60"/>
    </row>
    <row r="670" spans="1:18" ht="13" x14ac:dyDescent="0.1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173"/>
      <c r="Q670" s="60"/>
      <c r="R670" s="60"/>
    </row>
    <row r="671" spans="1:18" ht="13" x14ac:dyDescent="0.1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173"/>
      <c r="Q671" s="60"/>
      <c r="R671" s="60"/>
    </row>
    <row r="672" spans="1:18" ht="13" x14ac:dyDescent="0.1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173"/>
      <c r="Q672" s="60"/>
      <c r="R672" s="60"/>
    </row>
    <row r="673" spans="1:18" ht="13" x14ac:dyDescent="0.1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173"/>
      <c r="Q673" s="60"/>
      <c r="R673" s="60"/>
    </row>
    <row r="674" spans="1:18" ht="13" x14ac:dyDescent="0.1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173"/>
      <c r="Q674" s="60"/>
      <c r="R674" s="60"/>
    </row>
    <row r="675" spans="1:18" ht="13" x14ac:dyDescent="0.1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173"/>
      <c r="Q675" s="60"/>
      <c r="R675" s="60"/>
    </row>
    <row r="676" spans="1:18" ht="13" x14ac:dyDescent="0.1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173"/>
      <c r="Q676" s="60"/>
      <c r="R676" s="60"/>
    </row>
    <row r="677" spans="1:18" ht="13" x14ac:dyDescent="0.1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173"/>
      <c r="Q677" s="60"/>
      <c r="R677" s="60"/>
    </row>
    <row r="678" spans="1:18" ht="13" x14ac:dyDescent="0.1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173"/>
      <c r="Q678" s="60"/>
      <c r="R678" s="60"/>
    </row>
    <row r="679" spans="1:18" ht="13" x14ac:dyDescent="0.1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173"/>
      <c r="Q679" s="60"/>
      <c r="R679" s="60"/>
    </row>
    <row r="680" spans="1:18" ht="13" x14ac:dyDescent="0.1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173"/>
      <c r="Q680" s="60"/>
      <c r="R680" s="60"/>
    </row>
    <row r="681" spans="1:18" ht="13" x14ac:dyDescent="0.1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173"/>
      <c r="Q681" s="60"/>
      <c r="R681" s="60"/>
    </row>
    <row r="682" spans="1:18" ht="13" x14ac:dyDescent="0.1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173"/>
      <c r="Q682" s="60"/>
      <c r="R682" s="60"/>
    </row>
    <row r="683" spans="1:18" ht="13" x14ac:dyDescent="0.1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173"/>
      <c r="Q683" s="60"/>
      <c r="R683" s="60"/>
    </row>
    <row r="684" spans="1:18" ht="13" x14ac:dyDescent="0.1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173"/>
      <c r="Q684" s="60"/>
      <c r="R684" s="60"/>
    </row>
    <row r="685" spans="1:18" ht="13" x14ac:dyDescent="0.1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173"/>
      <c r="Q685" s="60"/>
      <c r="R685" s="60"/>
    </row>
    <row r="686" spans="1:18" ht="13" x14ac:dyDescent="0.1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173"/>
      <c r="Q686" s="60"/>
      <c r="R686" s="60"/>
    </row>
    <row r="687" spans="1:18" ht="13" x14ac:dyDescent="0.1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173"/>
      <c r="Q687" s="60"/>
      <c r="R687" s="60"/>
    </row>
    <row r="688" spans="1:18" ht="13" x14ac:dyDescent="0.1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173"/>
      <c r="Q688" s="60"/>
      <c r="R688" s="60"/>
    </row>
    <row r="689" spans="1:18" ht="13" x14ac:dyDescent="0.1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173"/>
      <c r="Q689" s="60"/>
      <c r="R689" s="60"/>
    </row>
    <row r="690" spans="1:18" ht="13" x14ac:dyDescent="0.1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173"/>
      <c r="Q690" s="60"/>
      <c r="R690" s="60"/>
    </row>
    <row r="691" spans="1:18" ht="13" x14ac:dyDescent="0.1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173"/>
      <c r="Q691" s="60"/>
      <c r="R691" s="60"/>
    </row>
    <row r="692" spans="1:18" ht="13" x14ac:dyDescent="0.1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173"/>
      <c r="Q692" s="60"/>
      <c r="R692" s="60"/>
    </row>
    <row r="693" spans="1:18" ht="13" x14ac:dyDescent="0.1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173"/>
      <c r="Q693" s="60"/>
      <c r="R693" s="60"/>
    </row>
    <row r="694" spans="1:18" ht="13" x14ac:dyDescent="0.1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173"/>
      <c r="Q694" s="60"/>
      <c r="R694" s="60"/>
    </row>
    <row r="695" spans="1:18" ht="13" x14ac:dyDescent="0.1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173"/>
      <c r="Q695" s="60"/>
      <c r="R695" s="60"/>
    </row>
    <row r="696" spans="1:18" ht="13" x14ac:dyDescent="0.1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173"/>
      <c r="Q696" s="60"/>
      <c r="R696" s="60"/>
    </row>
    <row r="697" spans="1:18" ht="13" x14ac:dyDescent="0.1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173"/>
      <c r="Q697" s="60"/>
      <c r="R697" s="60"/>
    </row>
    <row r="698" spans="1:18" ht="13" x14ac:dyDescent="0.1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173"/>
      <c r="Q698" s="60"/>
      <c r="R698" s="60"/>
    </row>
    <row r="699" spans="1:18" ht="13" x14ac:dyDescent="0.1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173"/>
      <c r="Q699" s="60"/>
      <c r="R699" s="60"/>
    </row>
    <row r="700" spans="1:18" ht="13" x14ac:dyDescent="0.1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173"/>
      <c r="Q700" s="60"/>
      <c r="R700" s="60"/>
    </row>
    <row r="701" spans="1:18" ht="13" x14ac:dyDescent="0.1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173"/>
      <c r="Q701" s="60"/>
      <c r="R701" s="60"/>
    </row>
    <row r="702" spans="1:18" ht="13" x14ac:dyDescent="0.1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173"/>
      <c r="Q702" s="60"/>
      <c r="R702" s="60"/>
    </row>
    <row r="703" spans="1:18" ht="13" x14ac:dyDescent="0.1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173"/>
      <c r="Q703" s="60"/>
      <c r="R703" s="60"/>
    </row>
    <row r="704" spans="1:18" ht="13" x14ac:dyDescent="0.1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173"/>
      <c r="Q704" s="60"/>
      <c r="R704" s="60"/>
    </row>
    <row r="705" spans="1:18" ht="13" x14ac:dyDescent="0.1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173"/>
      <c r="Q705" s="60"/>
      <c r="R705" s="60"/>
    </row>
    <row r="706" spans="1:18" ht="13" x14ac:dyDescent="0.1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173"/>
      <c r="Q706" s="60"/>
      <c r="R706" s="60"/>
    </row>
    <row r="707" spans="1:18" ht="13" x14ac:dyDescent="0.1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173"/>
      <c r="Q707" s="60"/>
      <c r="R707" s="60"/>
    </row>
    <row r="708" spans="1:18" ht="13" x14ac:dyDescent="0.1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173"/>
      <c r="Q708" s="60"/>
      <c r="R708" s="60"/>
    </row>
    <row r="709" spans="1:18" ht="13" x14ac:dyDescent="0.1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173"/>
      <c r="Q709" s="60"/>
      <c r="R709" s="60"/>
    </row>
    <row r="710" spans="1:18" ht="13" x14ac:dyDescent="0.1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173"/>
      <c r="Q710" s="60"/>
      <c r="R710" s="60"/>
    </row>
    <row r="711" spans="1:18" ht="13" x14ac:dyDescent="0.1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173"/>
      <c r="Q711" s="60"/>
      <c r="R711" s="60"/>
    </row>
    <row r="712" spans="1:18" ht="13" x14ac:dyDescent="0.1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173"/>
      <c r="Q712" s="60"/>
      <c r="R712" s="60"/>
    </row>
    <row r="713" spans="1:18" ht="13" x14ac:dyDescent="0.1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173"/>
      <c r="Q713" s="60"/>
      <c r="R713" s="60"/>
    </row>
    <row r="714" spans="1:18" ht="13" x14ac:dyDescent="0.1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173"/>
      <c r="Q714" s="60"/>
      <c r="R714" s="60"/>
    </row>
    <row r="715" spans="1:18" ht="13" x14ac:dyDescent="0.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173"/>
      <c r="Q715" s="60"/>
      <c r="R715" s="60"/>
    </row>
    <row r="716" spans="1:18" ht="13" x14ac:dyDescent="0.1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173"/>
      <c r="Q716" s="60"/>
      <c r="R716" s="60"/>
    </row>
    <row r="717" spans="1:18" ht="13" x14ac:dyDescent="0.1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173"/>
      <c r="Q717" s="60"/>
      <c r="R717" s="60"/>
    </row>
    <row r="718" spans="1:18" ht="13" x14ac:dyDescent="0.1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173"/>
      <c r="Q718" s="60"/>
      <c r="R718" s="60"/>
    </row>
    <row r="719" spans="1:18" ht="13" x14ac:dyDescent="0.1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173"/>
      <c r="Q719" s="60"/>
      <c r="R719" s="60"/>
    </row>
    <row r="720" spans="1:18" ht="13" x14ac:dyDescent="0.1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173"/>
      <c r="Q720" s="60"/>
      <c r="R720" s="60"/>
    </row>
    <row r="721" spans="1:18" ht="13" x14ac:dyDescent="0.1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173"/>
      <c r="Q721" s="60"/>
      <c r="R721" s="60"/>
    </row>
    <row r="722" spans="1:18" ht="13" x14ac:dyDescent="0.1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173"/>
      <c r="Q722" s="60"/>
      <c r="R722" s="60"/>
    </row>
    <row r="723" spans="1:18" ht="13" x14ac:dyDescent="0.1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173"/>
      <c r="Q723" s="60"/>
      <c r="R723" s="60"/>
    </row>
    <row r="724" spans="1:18" ht="13" x14ac:dyDescent="0.1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173"/>
      <c r="Q724" s="60"/>
      <c r="R724" s="60"/>
    </row>
    <row r="725" spans="1:18" ht="13" x14ac:dyDescent="0.1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173"/>
      <c r="Q725" s="60"/>
      <c r="R725" s="60"/>
    </row>
    <row r="726" spans="1:18" ht="13" x14ac:dyDescent="0.1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173"/>
      <c r="Q726" s="60"/>
      <c r="R726" s="60"/>
    </row>
    <row r="727" spans="1:18" ht="13" x14ac:dyDescent="0.1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173"/>
      <c r="Q727" s="60"/>
      <c r="R727" s="60"/>
    </row>
    <row r="728" spans="1:18" ht="13" x14ac:dyDescent="0.1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173"/>
      <c r="Q728" s="60"/>
      <c r="R728" s="60"/>
    </row>
    <row r="729" spans="1:18" ht="13" x14ac:dyDescent="0.1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173"/>
      <c r="Q729" s="60"/>
      <c r="R729" s="60"/>
    </row>
    <row r="730" spans="1:18" ht="13" x14ac:dyDescent="0.1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173"/>
      <c r="Q730" s="60"/>
      <c r="R730" s="60"/>
    </row>
    <row r="731" spans="1:18" ht="13" x14ac:dyDescent="0.1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173"/>
      <c r="Q731" s="60"/>
      <c r="R731" s="60"/>
    </row>
    <row r="732" spans="1:18" ht="13" x14ac:dyDescent="0.1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173"/>
      <c r="Q732" s="60"/>
      <c r="R732" s="60"/>
    </row>
    <row r="733" spans="1:18" ht="13" x14ac:dyDescent="0.1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173"/>
      <c r="Q733" s="60"/>
      <c r="R733" s="60"/>
    </row>
    <row r="734" spans="1:18" ht="13" x14ac:dyDescent="0.1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173"/>
      <c r="Q734" s="60"/>
      <c r="R734" s="60"/>
    </row>
    <row r="735" spans="1:18" ht="13" x14ac:dyDescent="0.1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173"/>
      <c r="Q735" s="60"/>
      <c r="R735" s="60"/>
    </row>
    <row r="736" spans="1:18" ht="13" x14ac:dyDescent="0.1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173"/>
      <c r="Q736" s="60"/>
      <c r="R736" s="60"/>
    </row>
    <row r="737" spans="1:18" ht="13" x14ac:dyDescent="0.1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173"/>
      <c r="Q737" s="60"/>
      <c r="R737" s="60"/>
    </row>
    <row r="738" spans="1:18" ht="13" x14ac:dyDescent="0.1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173"/>
      <c r="Q738" s="60"/>
      <c r="R738" s="60"/>
    </row>
    <row r="739" spans="1:18" ht="13" x14ac:dyDescent="0.1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173"/>
      <c r="Q739" s="60"/>
      <c r="R739" s="60"/>
    </row>
    <row r="740" spans="1:18" ht="13" x14ac:dyDescent="0.1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173"/>
      <c r="Q740" s="60"/>
      <c r="R740" s="60"/>
    </row>
    <row r="741" spans="1:18" ht="13" x14ac:dyDescent="0.1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173"/>
      <c r="Q741" s="60"/>
      <c r="R741" s="60"/>
    </row>
    <row r="742" spans="1:18" ht="13" x14ac:dyDescent="0.1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173"/>
      <c r="Q742" s="60"/>
      <c r="R742" s="60"/>
    </row>
    <row r="743" spans="1:18" ht="13" x14ac:dyDescent="0.1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173"/>
      <c r="Q743" s="60"/>
      <c r="R743" s="60"/>
    </row>
    <row r="744" spans="1:18" ht="13" x14ac:dyDescent="0.1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173"/>
      <c r="Q744" s="60"/>
      <c r="R744" s="60"/>
    </row>
    <row r="745" spans="1:18" ht="13" x14ac:dyDescent="0.1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173"/>
      <c r="Q745" s="60"/>
      <c r="R745" s="60"/>
    </row>
    <row r="746" spans="1:18" ht="13" x14ac:dyDescent="0.1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173"/>
      <c r="Q746" s="60"/>
      <c r="R746" s="60"/>
    </row>
    <row r="747" spans="1:18" ht="13" x14ac:dyDescent="0.1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173"/>
      <c r="Q747" s="60"/>
      <c r="R747" s="60"/>
    </row>
    <row r="748" spans="1:18" ht="13" x14ac:dyDescent="0.1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173"/>
      <c r="Q748" s="60"/>
      <c r="R748" s="60"/>
    </row>
    <row r="749" spans="1:18" ht="13" x14ac:dyDescent="0.1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173"/>
      <c r="Q749" s="60"/>
      <c r="R749" s="60"/>
    </row>
    <row r="750" spans="1:18" ht="13" x14ac:dyDescent="0.1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173"/>
      <c r="Q750" s="60"/>
      <c r="R750" s="60"/>
    </row>
    <row r="751" spans="1:18" ht="13" x14ac:dyDescent="0.1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173"/>
      <c r="Q751" s="60"/>
      <c r="R751" s="60"/>
    </row>
    <row r="752" spans="1:18" ht="13" x14ac:dyDescent="0.1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173"/>
      <c r="Q752" s="60"/>
      <c r="R752" s="60"/>
    </row>
    <row r="753" spans="1:18" ht="13" x14ac:dyDescent="0.1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173"/>
      <c r="Q753" s="60"/>
      <c r="R753" s="60"/>
    </row>
    <row r="754" spans="1:18" ht="13" x14ac:dyDescent="0.1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173"/>
      <c r="Q754" s="60"/>
      <c r="R754" s="60"/>
    </row>
    <row r="755" spans="1:18" ht="13" x14ac:dyDescent="0.1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173"/>
      <c r="Q755" s="60"/>
      <c r="R755" s="60"/>
    </row>
    <row r="756" spans="1:18" ht="13" x14ac:dyDescent="0.1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173"/>
      <c r="Q756" s="60"/>
      <c r="R756" s="60"/>
    </row>
    <row r="757" spans="1:18" ht="13" x14ac:dyDescent="0.1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173"/>
      <c r="Q757" s="60"/>
      <c r="R757" s="60"/>
    </row>
    <row r="758" spans="1:18" ht="13" x14ac:dyDescent="0.1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173"/>
      <c r="Q758" s="60"/>
      <c r="R758" s="60"/>
    </row>
    <row r="759" spans="1:18" ht="13" x14ac:dyDescent="0.1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173"/>
      <c r="Q759" s="60"/>
      <c r="R759" s="60"/>
    </row>
    <row r="760" spans="1:18" ht="13" x14ac:dyDescent="0.1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173"/>
      <c r="Q760" s="60"/>
      <c r="R760" s="60"/>
    </row>
    <row r="761" spans="1:18" ht="13" x14ac:dyDescent="0.1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173"/>
      <c r="Q761" s="60"/>
      <c r="R761" s="60"/>
    </row>
    <row r="762" spans="1:18" ht="13" x14ac:dyDescent="0.1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173"/>
      <c r="Q762" s="60"/>
      <c r="R762" s="60"/>
    </row>
    <row r="763" spans="1:18" ht="13" x14ac:dyDescent="0.1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173"/>
      <c r="Q763" s="60"/>
      <c r="R763" s="60"/>
    </row>
    <row r="764" spans="1:18" ht="13" x14ac:dyDescent="0.1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173"/>
      <c r="Q764" s="60"/>
      <c r="R764" s="60"/>
    </row>
    <row r="765" spans="1:18" ht="13" x14ac:dyDescent="0.1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173"/>
      <c r="Q765" s="60"/>
      <c r="R765" s="60"/>
    </row>
    <row r="766" spans="1:18" ht="13" x14ac:dyDescent="0.1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173"/>
      <c r="Q766" s="60"/>
      <c r="R766" s="60"/>
    </row>
    <row r="767" spans="1:18" ht="13" x14ac:dyDescent="0.1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173"/>
      <c r="Q767" s="60"/>
      <c r="R767" s="60"/>
    </row>
    <row r="768" spans="1:18" ht="13" x14ac:dyDescent="0.1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173"/>
      <c r="Q768" s="60"/>
      <c r="R768" s="60"/>
    </row>
    <row r="769" spans="1:18" ht="13" x14ac:dyDescent="0.1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173"/>
      <c r="Q769" s="60"/>
      <c r="R769" s="60"/>
    </row>
    <row r="770" spans="1:18" ht="13" x14ac:dyDescent="0.1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173"/>
      <c r="Q770" s="60"/>
      <c r="R770" s="60"/>
    </row>
    <row r="771" spans="1:18" ht="13" x14ac:dyDescent="0.1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173"/>
      <c r="Q771" s="60"/>
      <c r="R771" s="60"/>
    </row>
    <row r="772" spans="1:18" ht="13" x14ac:dyDescent="0.1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173"/>
      <c r="Q772" s="60"/>
      <c r="R772" s="60"/>
    </row>
    <row r="773" spans="1:18" ht="13" x14ac:dyDescent="0.1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173"/>
      <c r="Q773" s="60"/>
      <c r="R773" s="60"/>
    </row>
    <row r="774" spans="1:18" ht="13" x14ac:dyDescent="0.1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173"/>
      <c r="Q774" s="60"/>
      <c r="R774" s="60"/>
    </row>
    <row r="775" spans="1:18" ht="13" x14ac:dyDescent="0.1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173"/>
      <c r="Q775" s="60"/>
      <c r="R775" s="60"/>
    </row>
    <row r="776" spans="1:18" ht="13" x14ac:dyDescent="0.1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173"/>
      <c r="Q776" s="60"/>
      <c r="R776" s="60"/>
    </row>
    <row r="777" spans="1:18" ht="13" x14ac:dyDescent="0.1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173"/>
      <c r="Q777" s="60"/>
      <c r="R777" s="60"/>
    </row>
    <row r="778" spans="1:18" ht="13" x14ac:dyDescent="0.1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173"/>
      <c r="Q778" s="60"/>
      <c r="R778" s="60"/>
    </row>
    <row r="779" spans="1:18" ht="13" x14ac:dyDescent="0.1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173"/>
      <c r="Q779" s="60"/>
      <c r="R779" s="60"/>
    </row>
    <row r="780" spans="1:18" ht="13" x14ac:dyDescent="0.1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173"/>
      <c r="Q780" s="60"/>
      <c r="R780" s="60"/>
    </row>
    <row r="781" spans="1:18" ht="13" x14ac:dyDescent="0.1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173"/>
      <c r="Q781" s="60"/>
      <c r="R781" s="60"/>
    </row>
    <row r="782" spans="1:18" ht="13" x14ac:dyDescent="0.1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173"/>
      <c r="Q782" s="60"/>
      <c r="R782" s="60"/>
    </row>
    <row r="783" spans="1:18" ht="13" x14ac:dyDescent="0.1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173"/>
      <c r="Q783" s="60"/>
      <c r="R783" s="60"/>
    </row>
    <row r="784" spans="1:18" ht="13" x14ac:dyDescent="0.1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173"/>
      <c r="Q784" s="60"/>
      <c r="R784" s="60"/>
    </row>
    <row r="785" spans="1:18" ht="13" x14ac:dyDescent="0.1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173"/>
      <c r="Q785" s="60"/>
      <c r="R785" s="60"/>
    </row>
    <row r="786" spans="1:18" ht="13" x14ac:dyDescent="0.1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173"/>
      <c r="Q786" s="60"/>
      <c r="R786" s="60"/>
    </row>
    <row r="787" spans="1:18" ht="13" x14ac:dyDescent="0.1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173"/>
      <c r="Q787" s="60"/>
      <c r="R787" s="60"/>
    </row>
    <row r="788" spans="1:18" ht="13" x14ac:dyDescent="0.1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173"/>
      <c r="Q788" s="60"/>
      <c r="R788" s="60"/>
    </row>
    <row r="789" spans="1:18" ht="13" x14ac:dyDescent="0.1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173"/>
      <c r="Q789" s="60"/>
      <c r="R789" s="60"/>
    </row>
    <row r="790" spans="1:18" ht="13" x14ac:dyDescent="0.1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173"/>
      <c r="Q790" s="60"/>
      <c r="R790" s="60"/>
    </row>
    <row r="791" spans="1:18" ht="13" x14ac:dyDescent="0.1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173"/>
      <c r="Q791" s="60"/>
      <c r="R791" s="60"/>
    </row>
    <row r="792" spans="1:18" ht="13" x14ac:dyDescent="0.1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173"/>
      <c r="Q792" s="60"/>
      <c r="R792" s="60"/>
    </row>
    <row r="793" spans="1:18" ht="13" x14ac:dyDescent="0.1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173"/>
      <c r="Q793" s="60"/>
      <c r="R793" s="60"/>
    </row>
    <row r="794" spans="1:18" ht="13" x14ac:dyDescent="0.1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173"/>
      <c r="Q794" s="60"/>
      <c r="R794" s="60"/>
    </row>
    <row r="795" spans="1:18" ht="13" x14ac:dyDescent="0.1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173"/>
      <c r="Q795" s="60"/>
      <c r="R795" s="60"/>
    </row>
    <row r="796" spans="1:18" ht="13" x14ac:dyDescent="0.1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173"/>
      <c r="Q796" s="60"/>
      <c r="R796" s="60"/>
    </row>
    <row r="797" spans="1:18" ht="13" x14ac:dyDescent="0.1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173"/>
      <c r="Q797" s="60"/>
      <c r="R797" s="60"/>
    </row>
    <row r="798" spans="1:18" ht="13" x14ac:dyDescent="0.1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173"/>
      <c r="Q798" s="60"/>
      <c r="R798" s="60"/>
    </row>
    <row r="799" spans="1:18" ht="13" x14ac:dyDescent="0.1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173"/>
      <c r="Q799" s="60"/>
      <c r="R799" s="60"/>
    </row>
    <row r="800" spans="1:18" ht="13" x14ac:dyDescent="0.1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173"/>
      <c r="Q800" s="60"/>
      <c r="R800" s="60"/>
    </row>
    <row r="801" spans="1:18" ht="13" x14ac:dyDescent="0.1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173"/>
      <c r="Q801" s="60"/>
      <c r="R801" s="60"/>
    </row>
    <row r="802" spans="1:18" ht="13" x14ac:dyDescent="0.1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173"/>
      <c r="Q802" s="60"/>
      <c r="R802" s="60"/>
    </row>
    <row r="803" spans="1:18" ht="13" x14ac:dyDescent="0.1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173"/>
      <c r="Q803" s="60"/>
      <c r="R803" s="60"/>
    </row>
    <row r="804" spans="1:18" ht="13" x14ac:dyDescent="0.1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173"/>
      <c r="Q804" s="60"/>
      <c r="R804" s="60"/>
    </row>
    <row r="805" spans="1:18" ht="13" x14ac:dyDescent="0.1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173"/>
      <c r="Q805" s="60"/>
      <c r="R805" s="60"/>
    </row>
    <row r="806" spans="1:18" ht="13" x14ac:dyDescent="0.1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173"/>
      <c r="Q806" s="60"/>
      <c r="R806" s="60"/>
    </row>
    <row r="807" spans="1:18" ht="13" x14ac:dyDescent="0.1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173"/>
      <c r="Q807" s="60"/>
      <c r="R807" s="60"/>
    </row>
    <row r="808" spans="1:18" ht="13" x14ac:dyDescent="0.1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173"/>
      <c r="Q808" s="60"/>
      <c r="R808" s="60"/>
    </row>
    <row r="809" spans="1:18" ht="13" x14ac:dyDescent="0.1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173"/>
      <c r="Q809" s="60"/>
      <c r="R809" s="60"/>
    </row>
    <row r="810" spans="1:18" ht="13" x14ac:dyDescent="0.1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173"/>
      <c r="Q810" s="60"/>
      <c r="R810" s="60"/>
    </row>
    <row r="811" spans="1:18" ht="13" x14ac:dyDescent="0.1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173"/>
      <c r="Q811" s="60"/>
      <c r="R811" s="60"/>
    </row>
    <row r="812" spans="1:18" ht="13" x14ac:dyDescent="0.1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173"/>
      <c r="Q812" s="60"/>
      <c r="R812" s="60"/>
    </row>
    <row r="813" spans="1:18" ht="13" x14ac:dyDescent="0.1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173"/>
      <c r="Q813" s="60"/>
      <c r="R813" s="60"/>
    </row>
    <row r="814" spans="1:18" ht="13" x14ac:dyDescent="0.1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173"/>
      <c r="Q814" s="60"/>
      <c r="R814" s="60"/>
    </row>
    <row r="815" spans="1:18" ht="13" x14ac:dyDescent="0.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173"/>
      <c r="Q815" s="60"/>
      <c r="R815" s="60"/>
    </row>
    <row r="816" spans="1:18" ht="13" x14ac:dyDescent="0.1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173"/>
      <c r="Q816" s="60"/>
      <c r="R816" s="60"/>
    </row>
    <row r="817" spans="1:18" ht="13" x14ac:dyDescent="0.1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173"/>
      <c r="Q817" s="60"/>
      <c r="R817" s="60"/>
    </row>
    <row r="818" spans="1:18" ht="13" x14ac:dyDescent="0.1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173"/>
      <c r="Q818" s="60"/>
      <c r="R818" s="60"/>
    </row>
    <row r="819" spans="1:18" ht="13" x14ac:dyDescent="0.1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173"/>
      <c r="Q819" s="60"/>
      <c r="R819" s="60"/>
    </row>
    <row r="820" spans="1:18" ht="13" x14ac:dyDescent="0.1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173"/>
      <c r="Q820" s="60"/>
      <c r="R820" s="60"/>
    </row>
    <row r="821" spans="1:18" ht="13" x14ac:dyDescent="0.1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173"/>
      <c r="Q821" s="60"/>
      <c r="R821" s="60"/>
    </row>
    <row r="822" spans="1:18" ht="13" x14ac:dyDescent="0.1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173"/>
      <c r="Q822" s="60"/>
      <c r="R822" s="60"/>
    </row>
    <row r="823" spans="1:18" ht="13" x14ac:dyDescent="0.1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173"/>
      <c r="Q823" s="60"/>
      <c r="R823" s="60"/>
    </row>
    <row r="824" spans="1:18" ht="13" x14ac:dyDescent="0.1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173"/>
      <c r="Q824" s="60"/>
      <c r="R824" s="60"/>
    </row>
    <row r="825" spans="1:18" ht="13" x14ac:dyDescent="0.1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173"/>
      <c r="Q825" s="60"/>
      <c r="R825" s="60"/>
    </row>
    <row r="826" spans="1:18" ht="13" x14ac:dyDescent="0.1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173"/>
      <c r="Q826" s="60"/>
      <c r="R826" s="60"/>
    </row>
    <row r="827" spans="1:18" ht="13" x14ac:dyDescent="0.1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173"/>
      <c r="Q827" s="60"/>
      <c r="R827" s="60"/>
    </row>
    <row r="828" spans="1:18" ht="13" x14ac:dyDescent="0.1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173"/>
      <c r="Q828" s="60"/>
      <c r="R828" s="60"/>
    </row>
    <row r="829" spans="1:18" ht="13" x14ac:dyDescent="0.1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173"/>
      <c r="Q829" s="60"/>
      <c r="R829" s="60"/>
    </row>
    <row r="830" spans="1:18" ht="13" x14ac:dyDescent="0.1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173"/>
      <c r="Q830" s="60"/>
      <c r="R830" s="60"/>
    </row>
    <row r="831" spans="1:18" ht="13" x14ac:dyDescent="0.1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173"/>
      <c r="Q831" s="60"/>
      <c r="R831" s="60"/>
    </row>
    <row r="832" spans="1:18" ht="13" x14ac:dyDescent="0.1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173"/>
      <c r="Q832" s="60"/>
      <c r="R832" s="60"/>
    </row>
    <row r="833" spans="1:18" ht="13" x14ac:dyDescent="0.1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173"/>
      <c r="Q833" s="60"/>
      <c r="R833" s="60"/>
    </row>
    <row r="834" spans="1:18" ht="13" x14ac:dyDescent="0.1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173"/>
      <c r="Q834" s="60"/>
      <c r="R834" s="60"/>
    </row>
    <row r="835" spans="1:18" ht="13" x14ac:dyDescent="0.1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173"/>
      <c r="Q835" s="60"/>
      <c r="R835" s="60"/>
    </row>
    <row r="836" spans="1:18" ht="13" x14ac:dyDescent="0.1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173"/>
      <c r="Q836" s="60"/>
      <c r="R836" s="60"/>
    </row>
    <row r="837" spans="1:18" ht="13" x14ac:dyDescent="0.1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173"/>
      <c r="Q837" s="60"/>
      <c r="R837" s="60"/>
    </row>
    <row r="838" spans="1:18" ht="13" x14ac:dyDescent="0.1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173"/>
      <c r="Q838" s="60"/>
      <c r="R838" s="60"/>
    </row>
    <row r="839" spans="1:18" ht="13" x14ac:dyDescent="0.1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173"/>
      <c r="Q839" s="60"/>
      <c r="R839" s="60"/>
    </row>
    <row r="840" spans="1:18" ht="13" x14ac:dyDescent="0.1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173"/>
      <c r="Q840" s="60"/>
      <c r="R840" s="60"/>
    </row>
    <row r="841" spans="1:18" ht="13" x14ac:dyDescent="0.1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173"/>
      <c r="Q841" s="60"/>
      <c r="R841" s="60"/>
    </row>
    <row r="842" spans="1:18" ht="13" x14ac:dyDescent="0.1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173"/>
      <c r="Q842" s="60"/>
      <c r="R842" s="60"/>
    </row>
    <row r="843" spans="1:18" ht="13" x14ac:dyDescent="0.1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173"/>
      <c r="Q843" s="60"/>
      <c r="R843" s="60"/>
    </row>
    <row r="844" spans="1:18" ht="13" x14ac:dyDescent="0.1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173"/>
      <c r="Q844" s="60"/>
      <c r="R844" s="60"/>
    </row>
    <row r="845" spans="1:18" ht="13" x14ac:dyDescent="0.1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173"/>
      <c r="Q845" s="60"/>
      <c r="R845" s="60"/>
    </row>
    <row r="846" spans="1:18" ht="13" x14ac:dyDescent="0.1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173"/>
      <c r="Q846" s="60"/>
      <c r="R846" s="60"/>
    </row>
    <row r="847" spans="1:18" ht="13" x14ac:dyDescent="0.1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173"/>
      <c r="Q847" s="60"/>
      <c r="R847" s="60"/>
    </row>
    <row r="848" spans="1:18" ht="13" x14ac:dyDescent="0.1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173"/>
      <c r="Q848" s="60"/>
      <c r="R848" s="60"/>
    </row>
    <row r="849" spans="1:18" ht="13" x14ac:dyDescent="0.1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173"/>
      <c r="Q849" s="60"/>
      <c r="R849" s="60"/>
    </row>
    <row r="850" spans="1:18" ht="13" x14ac:dyDescent="0.1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173"/>
      <c r="Q850" s="60"/>
      <c r="R850" s="60"/>
    </row>
    <row r="851" spans="1:18" ht="13" x14ac:dyDescent="0.1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173"/>
      <c r="Q851" s="60"/>
      <c r="R851" s="60"/>
    </row>
    <row r="852" spans="1:18" ht="13" x14ac:dyDescent="0.1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173"/>
      <c r="Q852" s="60"/>
      <c r="R852" s="60"/>
    </row>
    <row r="853" spans="1:18" ht="13" x14ac:dyDescent="0.1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173"/>
      <c r="Q853" s="60"/>
      <c r="R853" s="60"/>
    </row>
    <row r="854" spans="1:18" ht="13" x14ac:dyDescent="0.1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173"/>
      <c r="Q854" s="60"/>
      <c r="R854" s="60"/>
    </row>
    <row r="855" spans="1:18" ht="13" x14ac:dyDescent="0.1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173"/>
      <c r="Q855" s="60"/>
      <c r="R855" s="60"/>
    </row>
    <row r="856" spans="1:18" ht="13" x14ac:dyDescent="0.1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173"/>
      <c r="Q856" s="60"/>
      <c r="R856" s="60"/>
    </row>
    <row r="857" spans="1:18" ht="13" x14ac:dyDescent="0.1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173"/>
      <c r="Q857" s="60"/>
      <c r="R857" s="60"/>
    </row>
    <row r="858" spans="1:18" ht="13" x14ac:dyDescent="0.1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173"/>
      <c r="Q858" s="60"/>
      <c r="R858" s="60"/>
    </row>
    <row r="859" spans="1:18" ht="13" x14ac:dyDescent="0.1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173"/>
      <c r="Q859" s="60"/>
      <c r="R859" s="60"/>
    </row>
    <row r="860" spans="1:18" ht="13" x14ac:dyDescent="0.1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173"/>
      <c r="Q860" s="60"/>
      <c r="R860" s="60"/>
    </row>
    <row r="861" spans="1:18" ht="13" x14ac:dyDescent="0.1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173"/>
      <c r="Q861" s="60"/>
      <c r="R861" s="60"/>
    </row>
    <row r="862" spans="1:18" ht="13" x14ac:dyDescent="0.1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173"/>
      <c r="Q862" s="60"/>
      <c r="R862" s="60"/>
    </row>
    <row r="863" spans="1:18" ht="13" x14ac:dyDescent="0.1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173"/>
      <c r="Q863" s="60"/>
      <c r="R863" s="60"/>
    </row>
    <row r="864" spans="1:18" ht="13" x14ac:dyDescent="0.1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173"/>
      <c r="Q864" s="60"/>
      <c r="R864" s="60"/>
    </row>
    <row r="865" spans="1:18" ht="13" x14ac:dyDescent="0.1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173"/>
      <c r="Q865" s="60"/>
      <c r="R865" s="60"/>
    </row>
    <row r="866" spans="1:18" ht="13" x14ac:dyDescent="0.1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173"/>
      <c r="Q866" s="60"/>
      <c r="R866" s="60"/>
    </row>
    <row r="867" spans="1:18" ht="13" x14ac:dyDescent="0.1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173"/>
      <c r="Q867" s="60"/>
      <c r="R867" s="60"/>
    </row>
    <row r="868" spans="1:18" ht="13" x14ac:dyDescent="0.1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173"/>
      <c r="Q868" s="60"/>
      <c r="R868" s="60"/>
    </row>
    <row r="869" spans="1:18" ht="13" x14ac:dyDescent="0.1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173"/>
      <c r="Q869" s="60"/>
      <c r="R869" s="60"/>
    </row>
    <row r="870" spans="1:18" ht="13" x14ac:dyDescent="0.1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173"/>
      <c r="Q870" s="60"/>
      <c r="R870" s="60"/>
    </row>
    <row r="871" spans="1:18" ht="13" x14ac:dyDescent="0.1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173"/>
      <c r="Q871" s="60"/>
      <c r="R871" s="60"/>
    </row>
    <row r="872" spans="1:18" ht="13" x14ac:dyDescent="0.1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173"/>
      <c r="Q872" s="60"/>
      <c r="R872" s="60"/>
    </row>
    <row r="873" spans="1:18" ht="13" x14ac:dyDescent="0.1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173"/>
      <c r="Q873" s="60"/>
      <c r="R873" s="60"/>
    </row>
    <row r="874" spans="1:18" ht="13" x14ac:dyDescent="0.1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173"/>
      <c r="Q874" s="60"/>
      <c r="R874" s="60"/>
    </row>
    <row r="875" spans="1:18" ht="13" x14ac:dyDescent="0.1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173"/>
      <c r="Q875" s="60"/>
      <c r="R875" s="60"/>
    </row>
    <row r="876" spans="1:18" ht="13" x14ac:dyDescent="0.1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173"/>
      <c r="Q876" s="60"/>
      <c r="R876" s="60"/>
    </row>
    <row r="877" spans="1:18" ht="13" x14ac:dyDescent="0.1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173"/>
      <c r="Q877" s="60"/>
      <c r="R877" s="60"/>
    </row>
    <row r="878" spans="1:18" ht="13" x14ac:dyDescent="0.1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173"/>
      <c r="Q878" s="60"/>
      <c r="R878" s="60"/>
    </row>
    <row r="879" spans="1:18" ht="13" x14ac:dyDescent="0.1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173"/>
      <c r="Q879" s="60"/>
      <c r="R879" s="60"/>
    </row>
    <row r="880" spans="1:18" ht="13" x14ac:dyDescent="0.1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173"/>
      <c r="Q880" s="60"/>
      <c r="R880" s="60"/>
    </row>
    <row r="881" spans="1:18" ht="13" x14ac:dyDescent="0.1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173"/>
      <c r="Q881" s="60"/>
      <c r="R881" s="60"/>
    </row>
    <row r="882" spans="1:18" ht="13" x14ac:dyDescent="0.1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173"/>
      <c r="Q882" s="60"/>
      <c r="R882" s="60"/>
    </row>
    <row r="883" spans="1:18" ht="13" x14ac:dyDescent="0.1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173"/>
      <c r="Q883" s="60"/>
      <c r="R883" s="60"/>
    </row>
    <row r="884" spans="1:18" ht="13" x14ac:dyDescent="0.1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173"/>
      <c r="Q884" s="60"/>
      <c r="R884" s="60"/>
    </row>
    <row r="885" spans="1:18" ht="13" x14ac:dyDescent="0.1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173"/>
      <c r="Q885" s="60"/>
      <c r="R885" s="60"/>
    </row>
    <row r="886" spans="1:18" ht="13" x14ac:dyDescent="0.1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173"/>
      <c r="Q886" s="60"/>
      <c r="R886" s="60"/>
    </row>
    <row r="887" spans="1:18" ht="13" x14ac:dyDescent="0.1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173"/>
      <c r="Q887" s="60"/>
      <c r="R887" s="60"/>
    </row>
    <row r="888" spans="1:18" ht="13" x14ac:dyDescent="0.1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173"/>
      <c r="Q888" s="60"/>
      <c r="R888" s="60"/>
    </row>
    <row r="889" spans="1:18" ht="13" x14ac:dyDescent="0.1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173"/>
      <c r="Q889" s="60"/>
      <c r="R889" s="60"/>
    </row>
    <row r="890" spans="1:18" ht="13" x14ac:dyDescent="0.1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173"/>
      <c r="Q890" s="60"/>
      <c r="R890" s="60"/>
    </row>
    <row r="891" spans="1:18" ht="13" x14ac:dyDescent="0.1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173"/>
      <c r="Q891" s="60"/>
      <c r="R891" s="60"/>
    </row>
    <row r="892" spans="1:18" ht="13" x14ac:dyDescent="0.1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173"/>
      <c r="Q892" s="60"/>
      <c r="R892" s="60"/>
    </row>
    <row r="893" spans="1:18" ht="13" x14ac:dyDescent="0.1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173"/>
      <c r="Q893" s="60"/>
      <c r="R893" s="60"/>
    </row>
    <row r="894" spans="1:18" ht="13" x14ac:dyDescent="0.1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173"/>
      <c r="Q894" s="60"/>
      <c r="R894" s="60"/>
    </row>
    <row r="895" spans="1:18" ht="13" x14ac:dyDescent="0.1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173"/>
      <c r="Q895" s="60"/>
      <c r="R895" s="60"/>
    </row>
    <row r="896" spans="1:18" ht="13" x14ac:dyDescent="0.1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173"/>
      <c r="Q896" s="60"/>
      <c r="R896" s="60"/>
    </row>
    <row r="897" spans="1:18" ht="13" x14ac:dyDescent="0.1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173"/>
      <c r="Q897" s="60"/>
      <c r="R897" s="60"/>
    </row>
    <row r="898" spans="1:18" ht="13" x14ac:dyDescent="0.1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173"/>
      <c r="Q898" s="60"/>
      <c r="R898" s="60"/>
    </row>
    <row r="899" spans="1:18" ht="13" x14ac:dyDescent="0.1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173"/>
      <c r="Q899" s="60"/>
      <c r="R899" s="60"/>
    </row>
    <row r="900" spans="1:18" ht="13" x14ac:dyDescent="0.1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173"/>
      <c r="Q900" s="60"/>
      <c r="R900" s="60"/>
    </row>
    <row r="901" spans="1:18" ht="13" x14ac:dyDescent="0.1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173"/>
      <c r="Q901" s="60"/>
      <c r="R901" s="60"/>
    </row>
    <row r="902" spans="1:18" ht="13" x14ac:dyDescent="0.1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173"/>
      <c r="Q902" s="60"/>
      <c r="R902" s="60"/>
    </row>
    <row r="903" spans="1:18" ht="13" x14ac:dyDescent="0.1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173"/>
      <c r="Q903" s="60"/>
      <c r="R903" s="60"/>
    </row>
    <row r="904" spans="1:18" ht="13" x14ac:dyDescent="0.1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173"/>
      <c r="Q904" s="60"/>
      <c r="R904" s="60"/>
    </row>
    <row r="905" spans="1:18" ht="13" x14ac:dyDescent="0.1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173"/>
      <c r="Q905" s="60"/>
      <c r="R905" s="60"/>
    </row>
    <row r="906" spans="1:18" ht="13" x14ac:dyDescent="0.1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173"/>
      <c r="Q906" s="60"/>
      <c r="R906" s="60"/>
    </row>
    <row r="907" spans="1:18" ht="13" x14ac:dyDescent="0.1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173"/>
      <c r="Q907" s="60"/>
      <c r="R907" s="60"/>
    </row>
    <row r="908" spans="1:18" ht="13" x14ac:dyDescent="0.1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173"/>
      <c r="Q908" s="60"/>
      <c r="R908" s="60"/>
    </row>
    <row r="909" spans="1:18" ht="13" x14ac:dyDescent="0.1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173"/>
      <c r="Q909" s="60"/>
      <c r="R909" s="60"/>
    </row>
    <row r="910" spans="1:18" ht="13" x14ac:dyDescent="0.1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173"/>
      <c r="Q910" s="60"/>
      <c r="R910" s="60"/>
    </row>
    <row r="911" spans="1:18" ht="13" x14ac:dyDescent="0.1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173"/>
      <c r="Q911" s="60"/>
      <c r="R911" s="60"/>
    </row>
    <row r="912" spans="1:18" ht="13" x14ac:dyDescent="0.1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173"/>
      <c r="Q912" s="60"/>
      <c r="R912" s="60"/>
    </row>
    <row r="913" spans="1:18" ht="13" x14ac:dyDescent="0.1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173"/>
      <c r="Q913" s="60"/>
      <c r="R913" s="60"/>
    </row>
    <row r="914" spans="1:18" ht="13" x14ac:dyDescent="0.1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173"/>
      <c r="Q914" s="60"/>
      <c r="R914" s="60"/>
    </row>
    <row r="915" spans="1:18" ht="13" x14ac:dyDescent="0.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173"/>
      <c r="Q915" s="60"/>
      <c r="R915" s="60"/>
    </row>
    <row r="916" spans="1:18" ht="13" x14ac:dyDescent="0.1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173"/>
      <c r="Q916" s="60"/>
      <c r="R916" s="60"/>
    </row>
    <row r="917" spans="1:18" ht="13" x14ac:dyDescent="0.1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173"/>
      <c r="Q917" s="60"/>
      <c r="R917" s="60"/>
    </row>
    <row r="918" spans="1:18" ht="13" x14ac:dyDescent="0.1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173"/>
      <c r="Q918" s="60"/>
      <c r="R918" s="60"/>
    </row>
    <row r="919" spans="1:18" ht="13" x14ac:dyDescent="0.1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173"/>
      <c r="Q919" s="60"/>
      <c r="R919" s="60"/>
    </row>
    <row r="920" spans="1:18" ht="13" x14ac:dyDescent="0.1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173"/>
      <c r="Q920" s="60"/>
      <c r="R920" s="60"/>
    </row>
    <row r="921" spans="1:18" ht="13" x14ac:dyDescent="0.1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173"/>
      <c r="Q921" s="60"/>
      <c r="R921" s="60"/>
    </row>
    <row r="922" spans="1:18" ht="13" x14ac:dyDescent="0.1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173"/>
      <c r="Q922" s="60"/>
      <c r="R922" s="60"/>
    </row>
    <row r="923" spans="1:18" ht="13" x14ac:dyDescent="0.1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173"/>
      <c r="Q923" s="60"/>
      <c r="R923" s="60"/>
    </row>
    <row r="924" spans="1:18" ht="13" x14ac:dyDescent="0.1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173"/>
      <c r="Q924" s="60"/>
      <c r="R924" s="60"/>
    </row>
    <row r="925" spans="1:18" ht="13" x14ac:dyDescent="0.1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173"/>
      <c r="Q925" s="60"/>
      <c r="R925" s="60"/>
    </row>
    <row r="926" spans="1:18" ht="13" x14ac:dyDescent="0.1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173"/>
      <c r="Q926" s="60"/>
      <c r="R926" s="60"/>
    </row>
    <row r="927" spans="1:18" ht="13" x14ac:dyDescent="0.1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173"/>
      <c r="Q927" s="60"/>
      <c r="R927" s="60"/>
    </row>
    <row r="928" spans="1:18" ht="13" x14ac:dyDescent="0.1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173"/>
      <c r="Q928" s="60"/>
      <c r="R928" s="60"/>
    </row>
    <row r="929" spans="1:18" ht="13" x14ac:dyDescent="0.1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173"/>
      <c r="Q929" s="60"/>
      <c r="R929" s="60"/>
    </row>
    <row r="930" spans="1:18" ht="13" x14ac:dyDescent="0.1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173"/>
      <c r="Q930" s="60"/>
      <c r="R930" s="60"/>
    </row>
    <row r="931" spans="1:18" ht="13" x14ac:dyDescent="0.1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173"/>
      <c r="Q931" s="60"/>
      <c r="R931" s="60"/>
    </row>
    <row r="932" spans="1:18" ht="13" x14ac:dyDescent="0.1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173"/>
      <c r="Q932" s="60"/>
      <c r="R932" s="60"/>
    </row>
    <row r="933" spans="1:18" ht="13" x14ac:dyDescent="0.1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173"/>
      <c r="Q933" s="60"/>
      <c r="R933" s="60"/>
    </row>
    <row r="934" spans="1:18" ht="13" x14ac:dyDescent="0.1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173"/>
      <c r="Q934" s="60"/>
      <c r="R934" s="60"/>
    </row>
    <row r="935" spans="1:18" ht="13" x14ac:dyDescent="0.1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173"/>
      <c r="Q935" s="60"/>
      <c r="R935" s="60"/>
    </row>
    <row r="936" spans="1:18" ht="13" x14ac:dyDescent="0.1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173"/>
      <c r="Q936" s="60"/>
      <c r="R936" s="60"/>
    </row>
    <row r="937" spans="1:18" ht="13" x14ac:dyDescent="0.1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173"/>
      <c r="Q937" s="60"/>
      <c r="R937" s="60"/>
    </row>
    <row r="938" spans="1:18" ht="13" x14ac:dyDescent="0.1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173"/>
      <c r="Q938" s="60"/>
      <c r="R938" s="60"/>
    </row>
    <row r="939" spans="1:18" ht="13" x14ac:dyDescent="0.1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173"/>
      <c r="Q939" s="60"/>
      <c r="R939" s="60"/>
    </row>
    <row r="940" spans="1:18" ht="13" x14ac:dyDescent="0.1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173"/>
      <c r="Q940" s="60"/>
      <c r="R940" s="60"/>
    </row>
    <row r="941" spans="1:18" ht="13" x14ac:dyDescent="0.1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173"/>
      <c r="Q941" s="60"/>
      <c r="R941" s="60"/>
    </row>
    <row r="942" spans="1:18" ht="13" x14ac:dyDescent="0.1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173"/>
      <c r="Q942" s="60"/>
      <c r="R942" s="60"/>
    </row>
    <row r="943" spans="1:18" ht="13" x14ac:dyDescent="0.1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173"/>
      <c r="Q943" s="60"/>
      <c r="R943" s="60"/>
    </row>
    <row r="944" spans="1:18" ht="13" x14ac:dyDescent="0.1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173"/>
      <c r="Q944" s="60"/>
      <c r="R944" s="60"/>
    </row>
    <row r="945" spans="1:18" ht="13" x14ac:dyDescent="0.1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173"/>
      <c r="Q945" s="60"/>
      <c r="R945" s="60"/>
    </row>
    <row r="946" spans="1:18" ht="13" x14ac:dyDescent="0.1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173"/>
      <c r="Q946" s="60"/>
      <c r="R946" s="60"/>
    </row>
    <row r="947" spans="1:18" ht="13" x14ac:dyDescent="0.1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173"/>
      <c r="Q947" s="60"/>
      <c r="R947" s="60"/>
    </row>
    <row r="948" spans="1:18" ht="13" x14ac:dyDescent="0.1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173"/>
      <c r="Q948" s="60"/>
      <c r="R948" s="60"/>
    </row>
    <row r="949" spans="1:18" ht="13" x14ac:dyDescent="0.1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173"/>
      <c r="Q949" s="60"/>
      <c r="R949" s="60"/>
    </row>
    <row r="950" spans="1:18" ht="13" x14ac:dyDescent="0.1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173"/>
      <c r="Q950" s="60"/>
      <c r="R950" s="60"/>
    </row>
    <row r="951" spans="1:18" ht="13" x14ac:dyDescent="0.1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173"/>
      <c r="Q951" s="60"/>
      <c r="R951" s="60"/>
    </row>
    <row r="952" spans="1:18" ht="13" x14ac:dyDescent="0.1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173"/>
      <c r="Q952" s="60"/>
      <c r="R952" s="60"/>
    </row>
    <row r="953" spans="1:18" ht="13" x14ac:dyDescent="0.1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173"/>
      <c r="Q953" s="60"/>
      <c r="R953" s="60"/>
    </row>
    <row r="954" spans="1:18" ht="13" x14ac:dyDescent="0.1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173"/>
      <c r="Q954" s="60"/>
      <c r="R954" s="60"/>
    </row>
    <row r="955" spans="1:18" ht="13" x14ac:dyDescent="0.1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173"/>
      <c r="Q955" s="60"/>
      <c r="R955" s="60"/>
    </row>
    <row r="956" spans="1:18" ht="13" x14ac:dyDescent="0.1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173"/>
      <c r="Q956" s="60"/>
      <c r="R956" s="60"/>
    </row>
    <row r="957" spans="1:18" ht="13" x14ac:dyDescent="0.1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173"/>
      <c r="Q957" s="60"/>
      <c r="R957" s="60"/>
    </row>
    <row r="958" spans="1:18" ht="13" x14ac:dyDescent="0.1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173"/>
      <c r="Q958" s="60"/>
      <c r="R958" s="60"/>
    </row>
    <row r="959" spans="1:18" ht="13" x14ac:dyDescent="0.1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173"/>
      <c r="Q959" s="60"/>
      <c r="R959" s="60"/>
    </row>
    <row r="960" spans="1:18" ht="13" x14ac:dyDescent="0.1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173"/>
      <c r="Q960" s="60"/>
      <c r="R960" s="60"/>
    </row>
    <row r="961" spans="1:18" ht="13" x14ac:dyDescent="0.1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173"/>
      <c r="Q961" s="60"/>
      <c r="R961" s="60"/>
    </row>
    <row r="962" spans="1:18" ht="13" x14ac:dyDescent="0.1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173"/>
      <c r="Q962" s="60"/>
      <c r="R962" s="60"/>
    </row>
    <row r="963" spans="1:18" ht="13" x14ac:dyDescent="0.1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173"/>
      <c r="Q963" s="60"/>
      <c r="R963" s="60"/>
    </row>
    <row r="964" spans="1:18" ht="13" x14ac:dyDescent="0.1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173"/>
      <c r="Q964" s="60"/>
      <c r="R964" s="60"/>
    </row>
    <row r="965" spans="1:18" ht="13" x14ac:dyDescent="0.1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173"/>
      <c r="Q965" s="60"/>
      <c r="R965" s="60"/>
    </row>
    <row r="966" spans="1:18" ht="13" x14ac:dyDescent="0.1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173"/>
      <c r="Q966" s="60"/>
      <c r="R966" s="60"/>
    </row>
    <row r="967" spans="1:18" ht="13" x14ac:dyDescent="0.1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173"/>
      <c r="Q967" s="60"/>
      <c r="R967" s="60"/>
    </row>
    <row r="968" spans="1:18" ht="13" x14ac:dyDescent="0.1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173"/>
      <c r="Q968" s="60"/>
      <c r="R968" s="60"/>
    </row>
    <row r="969" spans="1:18" ht="13" x14ac:dyDescent="0.1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173"/>
      <c r="Q969" s="60"/>
      <c r="R969" s="60"/>
    </row>
    <row r="970" spans="1:18" ht="13" x14ac:dyDescent="0.1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173"/>
      <c r="Q970" s="60"/>
      <c r="R970" s="60"/>
    </row>
    <row r="971" spans="1:18" ht="13" x14ac:dyDescent="0.1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173"/>
      <c r="Q971" s="60"/>
      <c r="R971" s="60"/>
    </row>
    <row r="972" spans="1:18" ht="13" x14ac:dyDescent="0.1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173"/>
      <c r="Q972" s="60"/>
      <c r="R972" s="60"/>
    </row>
    <row r="973" spans="1:18" ht="13" x14ac:dyDescent="0.1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173"/>
      <c r="Q973" s="60"/>
      <c r="R973" s="60"/>
    </row>
    <row r="974" spans="1:18" ht="13" x14ac:dyDescent="0.1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173"/>
      <c r="Q974" s="60"/>
      <c r="R974" s="60"/>
    </row>
    <row r="975" spans="1:18" ht="13" x14ac:dyDescent="0.1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173"/>
      <c r="Q975" s="60"/>
      <c r="R975" s="60"/>
    </row>
    <row r="976" spans="1:18" ht="13" x14ac:dyDescent="0.1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173"/>
      <c r="Q976" s="60"/>
      <c r="R976" s="60"/>
    </row>
    <row r="977" spans="1:18" ht="13" x14ac:dyDescent="0.1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173"/>
      <c r="Q977" s="60"/>
      <c r="R977" s="60"/>
    </row>
    <row r="978" spans="1:18" ht="13" x14ac:dyDescent="0.1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173"/>
      <c r="Q978" s="60"/>
      <c r="R978" s="60"/>
    </row>
    <row r="979" spans="1:18" ht="13" x14ac:dyDescent="0.1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173"/>
      <c r="Q979" s="60"/>
      <c r="R979" s="60"/>
    </row>
    <row r="980" spans="1:18" ht="13" x14ac:dyDescent="0.1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173"/>
      <c r="Q980" s="60"/>
      <c r="R980" s="60"/>
    </row>
    <row r="981" spans="1:18" ht="13" x14ac:dyDescent="0.1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173"/>
      <c r="Q981" s="60"/>
      <c r="R981" s="60"/>
    </row>
    <row r="982" spans="1:18" ht="13" x14ac:dyDescent="0.1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173"/>
      <c r="Q982" s="60"/>
      <c r="R982" s="60"/>
    </row>
    <row r="983" spans="1:18" ht="13" x14ac:dyDescent="0.1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173"/>
      <c r="Q983" s="60"/>
      <c r="R983" s="60"/>
    </row>
    <row r="984" spans="1:18" ht="13" x14ac:dyDescent="0.1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173"/>
      <c r="Q984" s="60"/>
      <c r="R984" s="60"/>
    </row>
    <row r="985" spans="1:18" ht="13" x14ac:dyDescent="0.1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173"/>
      <c r="Q985" s="60"/>
      <c r="R985" s="60"/>
    </row>
    <row r="986" spans="1:18" ht="13" x14ac:dyDescent="0.1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173"/>
      <c r="Q986" s="60"/>
      <c r="R986" s="60"/>
    </row>
    <row r="987" spans="1:18" ht="13" x14ac:dyDescent="0.1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173"/>
      <c r="Q987" s="60"/>
      <c r="R987" s="60"/>
    </row>
    <row r="988" spans="1:18" ht="13" x14ac:dyDescent="0.1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173"/>
      <c r="Q988" s="60"/>
      <c r="R988" s="60"/>
    </row>
    <row r="989" spans="1:18" ht="13" x14ac:dyDescent="0.1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173"/>
      <c r="Q989" s="60"/>
      <c r="R989" s="60"/>
    </row>
    <row r="990" spans="1:18" ht="13" x14ac:dyDescent="0.1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173"/>
      <c r="Q990" s="60"/>
      <c r="R990" s="60"/>
    </row>
    <row r="991" spans="1:18" ht="13" x14ac:dyDescent="0.1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173"/>
      <c r="Q991" s="60"/>
      <c r="R991" s="60"/>
    </row>
    <row r="992" spans="1:18" ht="13" x14ac:dyDescent="0.15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173"/>
      <c r="Q992" s="60"/>
      <c r="R992" s="60"/>
    </row>
    <row r="993" spans="1:18" ht="13" x14ac:dyDescent="0.15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173"/>
      <c r="Q993" s="60"/>
      <c r="R993" s="60"/>
    </row>
    <row r="994" spans="1:18" ht="13" x14ac:dyDescent="0.15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173"/>
      <c r="Q994" s="60"/>
      <c r="R994" s="60"/>
    </row>
    <row r="995" spans="1:18" ht="13" x14ac:dyDescent="0.1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173"/>
      <c r="Q995" s="60"/>
      <c r="R995" s="60"/>
    </row>
    <row r="996" spans="1:18" ht="13" x14ac:dyDescent="0.15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173"/>
      <c r="Q996" s="60"/>
      <c r="R996" s="60"/>
    </row>
    <row r="997" spans="1:18" ht="13" x14ac:dyDescent="0.15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173"/>
      <c r="Q997" s="60"/>
      <c r="R997" s="60"/>
    </row>
    <row r="998" spans="1:18" ht="13" x14ac:dyDescent="0.15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173"/>
      <c r="Q998" s="60"/>
      <c r="R998" s="60"/>
    </row>
    <row r="999" spans="1:18" ht="13" x14ac:dyDescent="0.15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173"/>
      <c r="Q999" s="60"/>
      <c r="R999" s="60"/>
    </row>
    <row r="1000" spans="1:18" ht="13" x14ac:dyDescent="0.15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173"/>
      <c r="Q1000" s="60"/>
      <c r="R1000" s="60"/>
    </row>
    <row r="1001" spans="1:18" ht="13" x14ac:dyDescent="0.15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173"/>
      <c r="Q1001" s="60"/>
      <c r="R1001" s="60"/>
    </row>
    <row r="1002" spans="1:18" ht="13" x14ac:dyDescent="0.15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173"/>
      <c r="Q1002" s="60"/>
      <c r="R1002" s="60"/>
    </row>
    <row r="1003" spans="1:18" ht="13" x14ac:dyDescent="0.15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173"/>
      <c r="Q1003" s="60"/>
      <c r="R1003" s="60"/>
    </row>
    <row r="1004" spans="1:18" ht="13" x14ac:dyDescent="0.15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173"/>
      <c r="Q1004" s="60"/>
      <c r="R1004" s="60"/>
    </row>
    <row r="1005" spans="1:18" ht="13" x14ac:dyDescent="0.15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173"/>
      <c r="Q1005" s="60"/>
      <c r="R1005" s="60"/>
    </row>
    <row r="1006" spans="1:18" ht="13" x14ac:dyDescent="0.15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173"/>
      <c r="Q1006" s="60"/>
      <c r="R1006" s="60"/>
    </row>
    <row r="1007" spans="1:18" ht="13" x14ac:dyDescent="0.15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173"/>
      <c r="Q1007" s="60"/>
      <c r="R1007" s="60"/>
    </row>
    <row r="1008" spans="1:18" ht="13" x14ac:dyDescent="0.15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173"/>
      <c r="Q1008" s="60"/>
      <c r="R1008" s="60"/>
    </row>
    <row r="1009" spans="1:18" ht="13" x14ac:dyDescent="0.15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173"/>
      <c r="Q1009" s="60"/>
      <c r="R1009" s="60"/>
    </row>
    <row r="1010" spans="1:18" ht="13" x14ac:dyDescent="0.15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173"/>
      <c r="Q1010" s="60"/>
      <c r="R1010" s="60"/>
    </row>
    <row r="1011" spans="1:18" ht="13" x14ac:dyDescent="0.15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173"/>
      <c r="Q1011" s="60"/>
      <c r="R1011" s="60"/>
    </row>
    <row r="1012" spans="1:18" ht="13" x14ac:dyDescent="0.15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173"/>
      <c r="Q1012" s="60"/>
      <c r="R1012" s="60"/>
    </row>
    <row r="1013" spans="1:18" ht="13" x14ac:dyDescent="0.15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173"/>
      <c r="Q1013" s="60"/>
      <c r="R1013" s="60"/>
    </row>
    <row r="1014" spans="1:18" ht="13" x14ac:dyDescent="0.15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173"/>
      <c r="Q1014" s="60"/>
      <c r="R1014" s="60"/>
    </row>
    <row r="1015" spans="1:18" ht="13" x14ac:dyDescent="0.15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173"/>
      <c r="Q1015" s="60"/>
      <c r="R1015" s="60"/>
    </row>
    <row r="1016" spans="1:18" ht="13" x14ac:dyDescent="0.15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  <c r="P1016" s="173"/>
      <c r="Q1016" s="60"/>
      <c r="R1016" s="60"/>
    </row>
    <row r="1017" spans="1:18" ht="13" x14ac:dyDescent="0.15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  <c r="P1017" s="173"/>
      <c r="Q1017" s="60"/>
      <c r="R1017" s="60"/>
    </row>
    <row r="1018" spans="1:18" ht="13" x14ac:dyDescent="0.15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  <c r="P1018" s="173"/>
      <c r="Q1018" s="60"/>
      <c r="R1018" s="60"/>
    </row>
    <row r="1019" spans="1:18" ht="13" x14ac:dyDescent="0.15">
      <c r="A1019" s="60"/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  <c r="P1019" s="173"/>
      <c r="Q1019" s="60"/>
      <c r="R1019" s="60"/>
    </row>
    <row r="1020" spans="1:18" ht="13" x14ac:dyDescent="0.15">
      <c r="A1020" s="60"/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  <c r="P1020" s="173"/>
      <c r="Q1020" s="60"/>
      <c r="R1020" s="60"/>
    </row>
    <row r="1021" spans="1:18" ht="13" x14ac:dyDescent="0.15">
      <c r="A1021" s="60"/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  <c r="P1021" s="173"/>
      <c r="Q1021" s="60"/>
      <c r="R1021" s="60"/>
    </row>
    <row r="1022" spans="1:18" ht="13" x14ac:dyDescent="0.15">
      <c r="A1022" s="60"/>
      <c r="B1022" s="60"/>
      <c r="C1022" s="60"/>
      <c r="D1022" s="60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  <c r="O1022" s="60"/>
      <c r="P1022" s="173"/>
      <c r="Q1022" s="60"/>
      <c r="R1022" s="60"/>
    </row>
    <row r="1023" spans="1:18" ht="13" x14ac:dyDescent="0.15">
      <c r="A1023" s="60"/>
      <c r="B1023" s="60"/>
      <c r="C1023" s="60"/>
      <c r="D1023" s="60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  <c r="O1023" s="60"/>
      <c r="P1023" s="173"/>
      <c r="Q1023" s="60"/>
      <c r="R1023" s="60"/>
    </row>
    <row r="1024" spans="1:18" ht="13" x14ac:dyDescent="0.15">
      <c r="A1024" s="60"/>
      <c r="B1024" s="60"/>
      <c r="C1024" s="60"/>
      <c r="D1024" s="60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  <c r="O1024" s="60"/>
      <c r="P1024" s="173"/>
      <c r="Q1024" s="60"/>
      <c r="R1024" s="60"/>
    </row>
    <row r="1025" spans="1:18" ht="13" x14ac:dyDescent="0.15">
      <c r="A1025" s="60"/>
      <c r="B1025" s="60"/>
      <c r="C1025" s="60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  <c r="P1025" s="173"/>
      <c r="Q1025" s="60"/>
      <c r="R1025" s="60"/>
    </row>
    <row r="1026" spans="1:18" ht="13" x14ac:dyDescent="0.15">
      <c r="A1026" s="60"/>
      <c r="B1026" s="60"/>
      <c r="C1026" s="60"/>
      <c r="D1026" s="60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  <c r="O1026" s="60"/>
      <c r="P1026" s="173"/>
      <c r="Q1026" s="60"/>
      <c r="R1026" s="60"/>
    </row>
    <row r="1027" spans="1:18" ht="13" x14ac:dyDescent="0.15">
      <c r="A1027" s="60"/>
      <c r="B1027" s="60"/>
      <c r="C1027" s="60"/>
      <c r="D1027" s="60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  <c r="O1027" s="60"/>
      <c r="P1027" s="173"/>
      <c r="Q1027" s="60"/>
      <c r="R1027" s="60"/>
    </row>
    <row r="1028" spans="1:18" ht="13" x14ac:dyDescent="0.15">
      <c r="A1028" s="60"/>
      <c r="B1028" s="60"/>
      <c r="C1028" s="60"/>
      <c r="D1028" s="60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  <c r="O1028" s="60"/>
      <c r="P1028" s="173"/>
      <c r="Q1028" s="60"/>
      <c r="R1028" s="60"/>
    </row>
    <row r="1029" spans="1:18" ht="13" x14ac:dyDescent="0.15">
      <c r="A1029" s="60"/>
      <c r="B1029" s="60"/>
      <c r="C1029" s="60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  <c r="P1029" s="173"/>
      <c r="Q1029" s="60"/>
      <c r="R1029" s="60"/>
    </row>
    <row r="1030" spans="1:18" ht="13" x14ac:dyDescent="0.15">
      <c r="A1030" s="60"/>
      <c r="B1030" s="60"/>
      <c r="C1030" s="60"/>
      <c r="D1030" s="60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  <c r="O1030" s="60"/>
      <c r="P1030" s="173"/>
      <c r="Q1030" s="60"/>
      <c r="R1030" s="60"/>
    </row>
    <row r="1031" spans="1:18" ht="13" x14ac:dyDescent="0.15">
      <c r="A1031" s="60"/>
      <c r="B1031" s="60"/>
      <c r="C1031" s="60"/>
      <c r="D1031" s="60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  <c r="O1031" s="60"/>
      <c r="P1031" s="173"/>
      <c r="Q1031" s="60"/>
      <c r="R1031" s="60"/>
    </row>
    <row r="1032" spans="1:18" ht="13" x14ac:dyDescent="0.15">
      <c r="A1032" s="60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  <c r="O1032" s="60"/>
      <c r="P1032" s="173"/>
      <c r="Q1032" s="60"/>
      <c r="R1032" s="60"/>
    </row>
    <row r="1033" spans="1:18" ht="13" x14ac:dyDescent="0.15">
      <c r="A1033" s="60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  <c r="P1033" s="173"/>
      <c r="Q1033" s="60"/>
      <c r="R1033" s="60"/>
    </row>
    <row r="1034" spans="1:18" ht="13" x14ac:dyDescent="0.15">
      <c r="A1034" s="60"/>
      <c r="B1034" s="60"/>
      <c r="C1034" s="60"/>
      <c r="D1034" s="60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  <c r="O1034" s="60"/>
      <c r="P1034" s="173"/>
      <c r="Q1034" s="60"/>
      <c r="R1034" s="60"/>
    </row>
    <row r="1035" spans="1:18" ht="13" x14ac:dyDescent="0.15">
      <c r="A1035" s="60"/>
      <c r="B1035" s="60"/>
      <c r="C1035" s="60"/>
      <c r="D1035" s="60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  <c r="O1035" s="60"/>
      <c r="P1035" s="173"/>
      <c r="Q1035" s="60"/>
      <c r="R1035" s="60"/>
    </row>
    <row r="1036" spans="1:18" ht="13" x14ac:dyDescent="0.15">
      <c r="A1036" s="60"/>
      <c r="B1036" s="60"/>
      <c r="C1036" s="60"/>
      <c r="D1036" s="60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  <c r="O1036" s="60"/>
      <c r="P1036" s="173"/>
      <c r="Q1036" s="60"/>
      <c r="R1036" s="60"/>
    </row>
    <row r="1037" spans="1:18" ht="13" x14ac:dyDescent="0.15">
      <c r="A1037" s="60"/>
      <c r="B1037" s="60"/>
      <c r="C1037" s="60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  <c r="P1037" s="173"/>
      <c r="Q1037" s="60"/>
      <c r="R1037" s="60"/>
    </row>
    <row r="1038" spans="1:18" ht="13" x14ac:dyDescent="0.15">
      <c r="A1038" s="60"/>
      <c r="B1038" s="60"/>
      <c r="C1038" s="60"/>
      <c r="D1038" s="60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  <c r="O1038" s="60"/>
      <c r="P1038" s="173"/>
      <c r="Q1038" s="60"/>
      <c r="R1038" s="60"/>
    </row>
    <row r="1039" spans="1:18" ht="13" x14ac:dyDescent="0.15">
      <c r="A1039" s="60"/>
      <c r="B1039" s="60"/>
      <c r="C1039" s="60"/>
      <c r="D1039" s="60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  <c r="O1039" s="60"/>
      <c r="P1039" s="173"/>
      <c r="Q1039" s="60"/>
      <c r="R1039" s="60"/>
    </row>
    <row r="1040" spans="1:18" ht="13" x14ac:dyDescent="0.15">
      <c r="A1040" s="60"/>
      <c r="B1040" s="60"/>
      <c r="C1040" s="60"/>
      <c r="D1040" s="60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  <c r="O1040" s="60"/>
      <c r="P1040" s="173"/>
      <c r="Q1040" s="60"/>
      <c r="R1040" s="60"/>
    </row>
    <row r="1041" spans="1:18" ht="13" x14ac:dyDescent="0.15">
      <c r="A1041" s="60"/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  <c r="P1041" s="173"/>
      <c r="Q1041" s="60"/>
      <c r="R1041" s="60"/>
    </row>
    <row r="1042" spans="1:18" ht="13" x14ac:dyDescent="0.15">
      <c r="A1042" s="60"/>
      <c r="B1042" s="60"/>
      <c r="C1042" s="60"/>
      <c r="D1042" s="60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  <c r="O1042" s="60"/>
      <c r="P1042" s="173"/>
      <c r="Q1042" s="60"/>
      <c r="R1042" s="60"/>
    </row>
    <row r="1043" spans="1:18" ht="13" x14ac:dyDescent="0.15">
      <c r="A1043" s="60"/>
      <c r="B1043" s="60"/>
      <c r="C1043" s="60"/>
      <c r="D1043" s="60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  <c r="O1043" s="60"/>
      <c r="P1043" s="173"/>
      <c r="Q1043" s="60"/>
      <c r="R1043" s="60"/>
    </row>
    <row r="1044" spans="1:18" ht="13" x14ac:dyDescent="0.15">
      <c r="A1044" s="60"/>
      <c r="B1044" s="60"/>
      <c r="C1044" s="60"/>
      <c r="D1044" s="60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  <c r="O1044" s="60"/>
      <c r="P1044" s="173"/>
      <c r="Q1044" s="60"/>
      <c r="R1044" s="60"/>
    </row>
    <row r="1045" spans="1:18" ht="13" x14ac:dyDescent="0.15">
      <c r="A1045" s="60"/>
      <c r="B1045" s="60"/>
      <c r="C1045" s="60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  <c r="P1045" s="173"/>
      <c r="Q1045" s="60"/>
      <c r="R1045" s="60"/>
    </row>
    <row r="1046" spans="1:18" ht="13" x14ac:dyDescent="0.15">
      <c r="A1046" s="60"/>
      <c r="B1046" s="60"/>
      <c r="C1046" s="60"/>
      <c r="D1046" s="60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  <c r="O1046" s="60"/>
      <c r="P1046" s="173"/>
      <c r="Q1046" s="60"/>
      <c r="R1046" s="60"/>
    </row>
    <row r="1047" spans="1:18" ht="13" x14ac:dyDescent="0.15">
      <c r="A1047" s="60"/>
      <c r="B1047" s="60"/>
      <c r="C1047" s="60"/>
      <c r="D1047" s="60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  <c r="O1047" s="60"/>
      <c r="P1047" s="173"/>
      <c r="Q1047" s="60"/>
      <c r="R1047" s="60"/>
    </row>
    <row r="1048" spans="1:18" ht="13" x14ac:dyDescent="0.15">
      <c r="A1048" s="60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  <c r="O1048" s="60"/>
      <c r="P1048" s="173"/>
      <c r="Q1048" s="60"/>
      <c r="R1048" s="60"/>
    </row>
    <row r="1049" spans="1:18" ht="13" x14ac:dyDescent="0.15">
      <c r="A1049" s="60"/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  <c r="P1049" s="173"/>
      <c r="Q1049" s="60"/>
      <c r="R1049" s="60"/>
    </row>
    <row r="1050" spans="1:18" ht="13" x14ac:dyDescent="0.15">
      <c r="A1050" s="60"/>
      <c r="B1050" s="60"/>
      <c r="C1050" s="60"/>
      <c r="D1050" s="60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  <c r="O1050" s="60"/>
      <c r="P1050" s="173"/>
      <c r="Q1050" s="60"/>
      <c r="R1050" s="60"/>
    </row>
    <row r="1051" spans="1:18" ht="13" x14ac:dyDescent="0.15">
      <c r="A1051" s="60"/>
      <c r="B1051" s="60"/>
      <c r="C1051" s="60"/>
      <c r="D1051" s="60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  <c r="O1051" s="60"/>
      <c r="P1051" s="173"/>
      <c r="Q1051" s="60"/>
      <c r="R1051" s="60"/>
    </row>
    <row r="1052" spans="1:18" ht="13" x14ac:dyDescent="0.15">
      <c r="A1052" s="60"/>
      <c r="B1052" s="60"/>
      <c r="C1052" s="60"/>
      <c r="D1052" s="60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  <c r="O1052" s="60"/>
      <c r="P1052" s="173"/>
      <c r="Q1052" s="60"/>
      <c r="R1052" s="60"/>
    </row>
    <row r="1053" spans="1:18" ht="13" x14ac:dyDescent="0.15">
      <c r="A1053" s="60"/>
      <c r="B1053" s="60"/>
      <c r="C1053" s="60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  <c r="P1053" s="173"/>
      <c r="Q1053" s="60"/>
      <c r="R1053" s="60"/>
    </row>
    <row r="1054" spans="1:18" ht="13" x14ac:dyDescent="0.15">
      <c r="A1054" s="60"/>
      <c r="B1054" s="60"/>
      <c r="C1054" s="60"/>
      <c r="D1054" s="60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  <c r="O1054" s="60"/>
      <c r="P1054" s="173"/>
      <c r="Q1054" s="60"/>
      <c r="R1054" s="6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155CC"/>
  </sheetPr>
  <dimension ref="A1:T30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2" max="2" width="10.1640625" customWidth="1"/>
    <col min="3" max="8" width="7.83203125" customWidth="1"/>
    <col min="9" max="9" width="7" customWidth="1"/>
    <col min="10" max="10" width="12.5" customWidth="1"/>
    <col min="12" max="12" width="7.83203125" customWidth="1"/>
  </cols>
  <sheetData>
    <row r="1" spans="1:19" ht="15.75" customHeight="1" x14ac:dyDescent="0.15">
      <c r="A1" s="42" t="s">
        <v>62</v>
      </c>
      <c r="K1" s="42" t="s">
        <v>63</v>
      </c>
    </row>
    <row r="2" spans="1:19" ht="15.75" customHeight="1" x14ac:dyDescent="0.15">
      <c r="A2" s="57" t="s">
        <v>64</v>
      </c>
      <c r="B2" s="60"/>
      <c r="C2" s="60"/>
      <c r="D2" s="60"/>
      <c r="E2" s="60"/>
      <c r="F2" s="60"/>
      <c r="G2" s="60"/>
      <c r="H2" s="60"/>
      <c r="K2" s="42" t="s">
        <v>64</v>
      </c>
    </row>
    <row r="3" spans="1:19" ht="15.75" customHeight="1" x14ac:dyDescent="0.15">
      <c r="A3" s="57" t="s">
        <v>65</v>
      </c>
      <c r="B3" s="57" t="s">
        <v>54</v>
      </c>
      <c r="C3" s="57" t="s">
        <v>66</v>
      </c>
      <c r="D3" s="57" t="s">
        <v>26</v>
      </c>
      <c r="E3" s="57" t="s">
        <v>18</v>
      </c>
      <c r="F3" s="57" t="s">
        <v>67</v>
      </c>
      <c r="G3" s="57" t="s">
        <v>19</v>
      </c>
      <c r="H3" s="57" t="s">
        <v>68</v>
      </c>
      <c r="I3" s="42" t="s">
        <v>69</v>
      </c>
      <c r="J3" s="42" t="s">
        <v>11</v>
      </c>
      <c r="K3" s="42" t="s">
        <v>71</v>
      </c>
      <c r="L3" s="42" t="s">
        <v>72</v>
      </c>
      <c r="M3" s="42" t="s">
        <v>11</v>
      </c>
      <c r="O3" s="42" t="s">
        <v>38</v>
      </c>
      <c r="P3" s="57" t="s">
        <v>17</v>
      </c>
      <c r="Q3" s="57" t="s">
        <v>18</v>
      </c>
      <c r="R3" s="57" t="s">
        <v>19</v>
      </c>
      <c r="S3" s="22" t="s">
        <v>25</v>
      </c>
    </row>
    <row r="4" spans="1:19" ht="15.75" customHeight="1" x14ac:dyDescent="0.15">
      <c r="A4" s="75" t="s">
        <v>61</v>
      </c>
      <c r="B4" s="77">
        <f>B54+B49+B44+B38+B33+B27+B22+B17+B11+B6</f>
        <v>2531</v>
      </c>
      <c r="C4" s="77"/>
      <c r="D4" s="77">
        <f t="shared" ref="D4:E4" si="0">D54+D49+D44+D38+D27+D22+D17+D11+D6+D33</f>
        <v>3276</v>
      </c>
      <c r="E4" s="77">
        <f t="shared" si="0"/>
        <v>1732</v>
      </c>
      <c r="F4" s="77"/>
      <c r="G4" s="77">
        <f>G54+G49+G44+G38+G27+G22+G17+G11+G6+G33</f>
        <v>1544</v>
      </c>
      <c r="H4" s="77"/>
      <c r="I4" s="77">
        <f>SUM(I54+I49+I44+I38+I27+I22+I17+I11+I6+I33)</f>
        <v>5780</v>
      </c>
      <c r="J4" s="84">
        <f>SUM(J6+J11+J17+J22+J27+J33+J38+J44+J49+J54)</f>
        <v>53624.76</v>
      </c>
      <c r="K4" s="85">
        <v>42005</v>
      </c>
      <c r="L4" s="22">
        <v>310</v>
      </c>
      <c r="M4" s="13">
        <v>2770.16</v>
      </c>
      <c r="O4" s="86">
        <v>42491</v>
      </c>
      <c r="P4" s="22">
        <v>265</v>
      </c>
      <c r="Q4" s="22">
        <v>134</v>
      </c>
      <c r="R4" s="22">
        <v>153</v>
      </c>
      <c r="S4">
        <f t="shared" ref="S4:S7" si="1">P4+Q4+R4</f>
        <v>552</v>
      </c>
    </row>
    <row r="5" spans="1:19" ht="15.75" customHeight="1" x14ac:dyDescent="0.15">
      <c r="A5" s="51" t="s">
        <v>48</v>
      </c>
      <c r="B5" s="52">
        <f>B66+B61+B54+B49+B44+B38+B33+B27+B22+B17+B11+B6</f>
        <v>2767</v>
      </c>
      <c r="C5" s="52"/>
      <c r="D5" s="52">
        <f t="shared" ref="D5:E5" si="2">D66+D61+D54+D49+D44+D38+D33+D27+D22+D17+D11+D6</f>
        <v>3603</v>
      </c>
      <c r="E5" s="52">
        <f t="shared" si="2"/>
        <v>1948</v>
      </c>
      <c r="F5" s="52"/>
      <c r="G5" s="52">
        <f>G66+G61+G54+G49+G44+G38+G33+G27+G22+G17+G11+G6</f>
        <v>1655</v>
      </c>
      <c r="H5" s="52"/>
      <c r="I5" s="52">
        <f>I66+I61+I54+I49+I44+I38+I33+I27+I22+I17+I11+I6</f>
        <v>6337</v>
      </c>
      <c r="J5" s="54">
        <f>SUM(J6+J11+J17+J22+J27+J33+J38+J44+J49+J54+J61+J66)</f>
        <v>63385.82</v>
      </c>
      <c r="K5" s="85">
        <v>42036</v>
      </c>
      <c r="L5" s="22">
        <v>317</v>
      </c>
      <c r="M5" s="13">
        <v>2267</v>
      </c>
      <c r="O5" s="86">
        <v>42522</v>
      </c>
      <c r="P5" s="22">
        <f>63+87+102+95</f>
        <v>347</v>
      </c>
      <c r="Q5" s="22">
        <f>28+21+18+27</f>
        <v>94</v>
      </c>
      <c r="R5" s="22">
        <f>52+20+25+15</f>
        <v>112</v>
      </c>
      <c r="S5">
        <f t="shared" si="1"/>
        <v>553</v>
      </c>
    </row>
    <row r="6" spans="1:19" ht="15.75" customHeight="1" x14ac:dyDescent="0.15">
      <c r="A6" s="95" t="s">
        <v>80</v>
      </c>
      <c r="B6" s="95"/>
      <c r="C6" s="95"/>
      <c r="D6" s="95"/>
      <c r="E6" s="95"/>
      <c r="F6" s="95"/>
      <c r="G6" s="95"/>
      <c r="H6" s="95"/>
      <c r="I6" s="95"/>
      <c r="J6" s="96"/>
      <c r="K6" s="85">
        <v>42064</v>
      </c>
      <c r="L6" s="22">
        <v>413</v>
      </c>
      <c r="M6" s="13">
        <v>2980.97</v>
      </c>
      <c r="O6" s="86">
        <v>42552</v>
      </c>
      <c r="P6" s="22">
        <v>353</v>
      </c>
      <c r="Q6" s="22">
        <v>121</v>
      </c>
      <c r="R6" s="22">
        <v>114</v>
      </c>
      <c r="S6">
        <f t="shared" si="1"/>
        <v>588</v>
      </c>
    </row>
    <row r="7" spans="1:19" ht="15.75" customHeight="1" x14ac:dyDescent="0.15">
      <c r="A7" s="97">
        <v>43100</v>
      </c>
      <c r="B7" s="95"/>
      <c r="C7" s="95"/>
      <c r="D7" s="95"/>
      <c r="E7" s="95"/>
      <c r="F7" s="95"/>
      <c r="G7" s="95"/>
      <c r="H7" s="95"/>
      <c r="I7" s="95"/>
      <c r="J7" s="96"/>
      <c r="K7" s="85">
        <v>42095</v>
      </c>
      <c r="L7" s="22">
        <v>409</v>
      </c>
      <c r="M7" s="13">
        <v>3122.98</v>
      </c>
      <c r="O7" s="86">
        <v>42583</v>
      </c>
      <c r="P7" s="22">
        <v>390</v>
      </c>
      <c r="Q7" s="22">
        <v>163</v>
      </c>
      <c r="R7" s="22">
        <v>106</v>
      </c>
      <c r="S7">
        <f t="shared" si="1"/>
        <v>659</v>
      </c>
    </row>
    <row r="8" spans="1:19" ht="15.75" customHeight="1" x14ac:dyDescent="0.15">
      <c r="A8" s="97">
        <v>43093</v>
      </c>
      <c r="B8" s="95"/>
      <c r="C8" s="95"/>
      <c r="D8" s="95"/>
      <c r="E8" s="95"/>
      <c r="F8" s="95"/>
      <c r="G8" s="95"/>
      <c r="H8" s="95"/>
      <c r="I8" s="95"/>
      <c r="J8" s="96"/>
      <c r="K8" s="86">
        <v>42125</v>
      </c>
      <c r="L8" s="22">
        <v>340</v>
      </c>
      <c r="M8" s="13">
        <v>2797.91</v>
      </c>
      <c r="O8" s="42" t="s">
        <v>38</v>
      </c>
      <c r="P8" s="57" t="s">
        <v>17</v>
      </c>
      <c r="Q8" s="57" t="s">
        <v>18</v>
      </c>
      <c r="R8" s="57" t="s">
        <v>19</v>
      </c>
      <c r="S8" s="22" t="s">
        <v>25</v>
      </c>
    </row>
    <row r="9" spans="1:19" ht="15.75" customHeight="1" x14ac:dyDescent="0.15">
      <c r="A9" s="97">
        <v>43086</v>
      </c>
      <c r="B9" s="95"/>
      <c r="C9" s="95"/>
      <c r="D9" s="95"/>
      <c r="E9" s="95"/>
      <c r="F9" s="95"/>
      <c r="G9" s="95"/>
      <c r="H9" s="95"/>
      <c r="I9" s="95"/>
      <c r="J9" s="96"/>
      <c r="K9" s="86"/>
      <c r="L9" s="22"/>
      <c r="M9" s="13"/>
      <c r="O9" s="86">
        <v>42614</v>
      </c>
      <c r="P9" s="22">
        <f>80+68+82+68</f>
        <v>298</v>
      </c>
      <c r="Q9" s="22">
        <f>26+25+40+39</f>
        <v>130</v>
      </c>
      <c r="R9" s="22">
        <f>25+28+19+24</f>
        <v>96</v>
      </c>
      <c r="S9">
        <f t="shared" ref="S9:S14" si="3">P9+Q9+R9</f>
        <v>524</v>
      </c>
    </row>
    <row r="10" spans="1:19" ht="15.75" customHeight="1" x14ac:dyDescent="0.15">
      <c r="A10" s="97">
        <v>43079</v>
      </c>
      <c r="B10" s="95"/>
      <c r="C10" s="95"/>
      <c r="D10" s="95"/>
      <c r="E10" s="95"/>
      <c r="F10" s="95"/>
      <c r="G10" s="95"/>
      <c r="H10" s="95"/>
      <c r="I10" s="95"/>
      <c r="J10" s="96"/>
      <c r="K10" s="86">
        <v>42156</v>
      </c>
      <c r="L10" s="22">
        <v>333</v>
      </c>
      <c r="M10" s="13">
        <v>2458.81</v>
      </c>
      <c r="O10" s="86">
        <v>42644</v>
      </c>
      <c r="P10" s="22">
        <v>277</v>
      </c>
      <c r="Q10" s="22">
        <v>130</v>
      </c>
      <c r="R10" s="22">
        <v>147</v>
      </c>
      <c r="S10">
        <f t="shared" si="3"/>
        <v>554</v>
      </c>
    </row>
    <row r="11" spans="1:19" ht="15.75" customHeight="1" x14ac:dyDescent="0.15">
      <c r="A11" s="95" t="s">
        <v>82</v>
      </c>
      <c r="B11" s="95">
        <f t="shared" ref="B11:I11" si="4">SUM(B12:B16)</f>
        <v>366</v>
      </c>
      <c r="C11" s="95">
        <f t="shared" si="4"/>
        <v>2980.0299999999997</v>
      </c>
      <c r="D11" s="95">
        <f t="shared" si="4"/>
        <v>321</v>
      </c>
      <c r="E11" s="95">
        <f t="shared" si="4"/>
        <v>215</v>
      </c>
      <c r="F11" s="95">
        <f t="shared" si="4"/>
        <v>1988.56</v>
      </c>
      <c r="G11" s="95">
        <f t="shared" si="4"/>
        <v>106</v>
      </c>
      <c r="H11" s="95">
        <f t="shared" si="4"/>
        <v>1566.7</v>
      </c>
      <c r="I11" s="95">
        <f t="shared" si="4"/>
        <v>687</v>
      </c>
      <c r="J11" s="96">
        <v>5762.73</v>
      </c>
      <c r="K11" s="86">
        <v>42186</v>
      </c>
      <c r="L11" s="22">
        <v>291</v>
      </c>
      <c r="M11" s="13">
        <v>2188.75</v>
      </c>
      <c r="O11" s="86">
        <v>42675</v>
      </c>
      <c r="P11" s="22">
        <v>278</v>
      </c>
      <c r="Q11" s="22">
        <v>136</v>
      </c>
      <c r="R11" s="22">
        <v>70</v>
      </c>
      <c r="S11">
        <f t="shared" si="3"/>
        <v>484</v>
      </c>
    </row>
    <row r="12" spans="1:19" ht="15.75" customHeight="1" x14ac:dyDescent="0.15">
      <c r="A12" s="97">
        <v>43072</v>
      </c>
      <c r="B12" s="95">
        <v>87</v>
      </c>
      <c r="C12" s="95">
        <v>550.6</v>
      </c>
      <c r="D12" s="95">
        <f t="shared" ref="D12:D16" si="5">SUM(E12,G12)</f>
        <v>69</v>
      </c>
      <c r="E12" s="95">
        <v>48</v>
      </c>
      <c r="F12" s="95">
        <v>350.66</v>
      </c>
      <c r="G12" s="95">
        <v>21</v>
      </c>
      <c r="H12" s="95">
        <v>462.47</v>
      </c>
      <c r="I12" s="95">
        <f t="shared" ref="I12:I16" si="6">SUM(B12,E12,G12)</f>
        <v>156</v>
      </c>
      <c r="J12" s="96"/>
      <c r="K12" s="86">
        <v>42217</v>
      </c>
      <c r="L12" s="22">
        <v>330</v>
      </c>
      <c r="M12" s="13">
        <v>2205.3000000000002</v>
      </c>
      <c r="O12" s="86">
        <v>42705</v>
      </c>
      <c r="P12" s="22">
        <v>230</v>
      </c>
      <c r="Q12" s="22">
        <v>123</v>
      </c>
      <c r="R12" s="22">
        <v>65</v>
      </c>
      <c r="S12">
        <f t="shared" si="3"/>
        <v>418</v>
      </c>
    </row>
    <row r="13" spans="1:19" ht="15.75" customHeight="1" x14ac:dyDescent="0.15">
      <c r="A13" s="97">
        <v>43065</v>
      </c>
      <c r="B13" s="95">
        <v>63</v>
      </c>
      <c r="C13" s="95">
        <v>624.15</v>
      </c>
      <c r="D13" s="95">
        <f t="shared" si="5"/>
        <v>25</v>
      </c>
      <c r="E13" s="95">
        <v>15</v>
      </c>
      <c r="F13" s="95">
        <v>394.28</v>
      </c>
      <c r="G13" s="95">
        <v>10</v>
      </c>
      <c r="H13" s="95">
        <v>116.78</v>
      </c>
      <c r="I13" s="95">
        <f t="shared" si="6"/>
        <v>88</v>
      </c>
      <c r="J13" s="96"/>
      <c r="K13" s="86">
        <v>42248</v>
      </c>
      <c r="L13" s="22">
        <v>297</v>
      </c>
      <c r="M13" s="13">
        <v>1821.77</v>
      </c>
      <c r="O13" s="86">
        <v>42736</v>
      </c>
      <c r="P13" s="22">
        <v>139</v>
      </c>
      <c r="Q13" s="22">
        <v>132</v>
      </c>
      <c r="R13" s="22">
        <v>47</v>
      </c>
      <c r="S13">
        <f t="shared" si="3"/>
        <v>318</v>
      </c>
    </row>
    <row r="14" spans="1:19" ht="15.75" customHeight="1" x14ac:dyDescent="0.15">
      <c r="A14" s="97">
        <v>43058</v>
      </c>
      <c r="B14" s="95">
        <v>63</v>
      </c>
      <c r="C14" s="95">
        <v>546.41999999999996</v>
      </c>
      <c r="D14" s="95">
        <f t="shared" si="5"/>
        <v>79</v>
      </c>
      <c r="E14" s="95">
        <v>58</v>
      </c>
      <c r="F14" s="95">
        <v>514.94000000000005</v>
      </c>
      <c r="G14" s="95">
        <v>21</v>
      </c>
      <c r="H14" s="95">
        <v>370.56</v>
      </c>
      <c r="I14" s="95">
        <f t="shared" si="6"/>
        <v>142</v>
      </c>
      <c r="J14" s="96"/>
      <c r="K14" s="86">
        <v>42278</v>
      </c>
      <c r="L14" s="22">
        <v>397</v>
      </c>
      <c r="M14" s="17">
        <v>3054.37</v>
      </c>
      <c r="O14" s="86">
        <v>42767</v>
      </c>
      <c r="P14" s="22">
        <v>97</v>
      </c>
      <c r="Q14" s="22">
        <v>84</v>
      </c>
      <c r="R14" s="22">
        <v>64</v>
      </c>
      <c r="S14">
        <f t="shared" si="3"/>
        <v>245</v>
      </c>
    </row>
    <row r="15" spans="1:19" ht="15.75" customHeight="1" x14ac:dyDescent="0.15">
      <c r="A15" s="97">
        <v>43051</v>
      </c>
      <c r="B15" s="95">
        <v>91</v>
      </c>
      <c r="C15" s="95">
        <v>775.89</v>
      </c>
      <c r="D15" s="95">
        <f t="shared" si="5"/>
        <v>63</v>
      </c>
      <c r="E15" s="95">
        <v>37</v>
      </c>
      <c r="F15" s="95">
        <v>265.14</v>
      </c>
      <c r="G15" s="95">
        <v>26</v>
      </c>
      <c r="H15" s="95">
        <v>252.48</v>
      </c>
      <c r="I15" s="95">
        <f t="shared" si="6"/>
        <v>154</v>
      </c>
      <c r="J15" s="96"/>
      <c r="K15" s="86">
        <v>42309</v>
      </c>
      <c r="L15" s="22">
        <v>380</v>
      </c>
      <c r="M15" s="17">
        <v>2157.15</v>
      </c>
      <c r="O15" s="86">
        <v>42795</v>
      </c>
      <c r="P15" s="105">
        <v>217</v>
      </c>
      <c r="Q15" s="105">
        <v>150</v>
      </c>
      <c r="R15" s="105">
        <v>300</v>
      </c>
      <c r="S15" s="60">
        <f>SUM(P15:R15)</f>
        <v>667</v>
      </c>
    </row>
    <row r="16" spans="1:19" ht="15.75" customHeight="1" x14ac:dyDescent="0.15">
      <c r="A16" s="97">
        <v>43044</v>
      </c>
      <c r="B16" s="95">
        <v>62</v>
      </c>
      <c r="C16" s="95">
        <v>482.97</v>
      </c>
      <c r="D16" s="95">
        <f t="shared" si="5"/>
        <v>85</v>
      </c>
      <c r="E16" s="95">
        <v>57</v>
      </c>
      <c r="F16" s="95">
        <v>463.54</v>
      </c>
      <c r="G16" s="95">
        <v>28</v>
      </c>
      <c r="H16" s="95">
        <v>364.41</v>
      </c>
      <c r="I16" s="95">
        <f t="shared" si="6"/>
        <v>147</v>
      </c>
      <c r="J16" s="96"/>
      <c r="K16" s="86">
        <v>42339</v>
      </c>
      <c r="L16" s="22">
        <v>263</v>
      </c>
      <c r="M16" s="17">
        <v>2514.4299999999998</v>
      </c>
      <c r="O16" s="86">
        <v>42826</v>
      </c>
      <c r="P16" s="22">
        <v>246</v>
      </c>
      <c r="Q16" s="22">
        <v>128</v>
      </c>
      <c r="R16" s="22">
        <v>279</v>
      </c>
      <c r="S16">
        <f t="shared" ref="S16:S18" si="7">R16+Q16+P16</f>
        <v>653</v>
      </c>
    </row>
    <row r="17" spans="1:19" ht="15.75" customHeight="1" x14ac:dyDescent="0.15">
      <c r="A17" s="95" t="s">
        <v>83</v>
      </c>
      <c r="B17" s="95">
        <f t="shared" ref="B17:I17" si="8">SUM(B18:B21)</f>
        <v>230</v>
      </c>
      <c r="C17" s="95">
        <f t="shared" si="8"/>
        <v>2015.1499999999999</v>
      </c>
      <c r="D17" s="95">
        <f t="shared" si="8"/>
        <v>259</v>
      </c>
      <c r="E17" s="95">
        <f t="shared" si="8"/>
        <v>162</v>
      </c>
      <c r="F17" s="95">
        <f t="shared" si="8"/>
        <v>1457.89</v>
      </c>
      <c r="G17" s="95">
        <f t="shared" si="8"/>
        <v>97</v>
      </c>
      <c r="H17" s="95">
        <f t="shared" si="8"/>
        <v>2689.93</v>
      </c>
      <c r="I17" s="95">
        <f t="shared" si="8"/>
        <v>489</v>
      </c>
      <c r="J17" s="96">
        <v>5426.57</v>
      </c>
      <c r="K17" s="86">
        <v>42370</v>
      </c>
      <c r="L17" s="22">
        <v>318</v>
      </c>
      <c r="M17" s="107">
        <v>2557.86</v>
      </c>
      <c r="O17" s="86">
        <v>42856</v>
      </c>
      <c r="P17" s="22">
        <v>292</v>
      </c>
      <c r="Q17" s="22">
        <v>169</v>
      </c>
      <c r="R17" s="22">
        <v>246</v>
      </c>
      <c r="S17">
        <f t="shared" si="7"/>
        <v>707</v>
      </c>
    </row>
    <row r="18" spans="1:19" ht="15.75" customHeight="1" x14ac:dyDescent="0.15">
      <c r="A18" s="97">
        <v>43037</v>
      </c>
      <c r="B18" s="95">
        <v>62</v>
      </c>
      <c r="C18" s="95">
        <v>403.49</v>
      </c>
      <c r="D18" s="95">
        <f t="shared" ref="D18:D21" si="9">SUM(E18,G18)</f>
        <v>66</v>
      </c>
      <c r="E18" s="95">
        <v>42</v>
      </c>
      <c r="F18" s="95">
        <v>339.29</v>
      </c>
      <c r="G18" s="95">
        <v>24</v>
      </c>
      <c r="H18" s="95">
        <v>434.55</v>
      </c>
      <c r="I18" s="95">
        <f t="shared" ref="I18:I21" si="10">SUM(B18,E18,G18)</f>
        <v>128</v>
      </c>
      <c r="J18" s="96"/>
      <c r="K18" s="86">
        <v>42401</v>
      </c>
      <c r="L18" s="22">
        <v>397</v>
      </c>
      <c r="M18" s="107">
        <v>4203.1499999999996</v>
      </c>
      <c r="O18" s="86">
        <v>42887</v>
      </c>
      <c r="P18" s="22">
        <v>266</v>
      </c>
      <c r="Q18" s="22">
        <v>196</v>
      </c>
      <c r="R18" s="22">
        <v>116</v>
      </c>
      <c r="S18">
        <f t="shared" si="7"/>
        <v>578</v>
      </c>
    </row>
    <row r="19" spans="1:19" ht="15.75" customHeight="1" x14ac:dyDescent="0.15">
      <c r="A19" s="97">
        <v>43030</v>
      </c>
      <c r="B19" s="95">
        <v>64</v>
      </c>
      <c r="C19" s="95">
        <v>579.91999999999996</v>
      </c>
      <c r="D19" s="95">
        <f t="shared" si="9"/>
        <v>69</v>
      </c>
      <c r="E19" s="95">
        <v>35</v>
      </c>
      <c r="F19" s="95">
        <v>372.42</v>
      </c>
      <c r="G19" s="95">
        <v>34</v>
      </c>
      <c r="H19" s="95">
        <v>1536.82</v>
      </c>
      <c r="I19" s="95">
        <f t="shared" si="10"/>
        <v>133</v>
      </c>
      <c r="J19" s="96"/>
      <c r="K19" s="86">
        <v>42430</v>
      </c>
      <c r="L19" s="22">
        <v>527</v>
      </c>
      <c r="M19" s="13">
        <v>4886.01</v>
      </c>
      <c r="O19" s="86">
        <v>42917</v>
      </c>
      <c r="P19" s="22">
        <v>314</v>
      </c>
      <c r="Q19" s="22">
        <v>207</v>
      </c>
      <c r="R19" s="22">
        <v>165</v>
      </c>
      <c r="S19">
        <f t="shared" ref="S19:S20" si="11">P19+Q19+R19</f>
        <v>686</v>
      </c>
    </row>
    <row r="20" spans="1:19" ht="15.75" customHeight="1" x14ac:dyDescent="0.15">
      <c r="A20" s="97">
        <v>43023</v>
      </c>
      <c r="B20" s="95">
        <v>52</v>
      </c>
      <c r="C20" s="95">
        <v>422.94</v>
      </c>
      <c r="D20" s="95">
        <f t="shared" si="9"/>
        <v>52</v>
      </c>
      <c r="E20" s="95">
        <v>41</v>
      </c>
      <c r="F20" s="95">
        <v>260.7</v>
      </c>
      <c r="G20" s="95">
        <v>11</v>
      </c>
      <c r="H20" s="95">
        <v>170.44</v>
      </c>
      <c r="I20" s="95">
        <f t="shared" si="10"/>
        <v>104</v>
      </c>
      <c r="J20" s="96"/>
      <c r="K20" s="86">
        <v>42461</v>
      </c>
      <c r="L20" s="22">
        <v>556</v>
      </c>
      <c r="M20" s="13">
        <v>5126.29</v>
      </c>
      <c r="O20" s="86">
        <v>42948</v>
      </c>
      <c r="P20" s="22">
        <v>303</v>
      </c>
      <c r="Q20" s="22">
        <v>287</v>
      </c>
      <c r="R20" s="22">
        <v>113</v>
      </c>
      <c r="S20" s="22">
        <f t="shared" si="11"/>
        <v>703</v>
      </c>
    </row>
    <row r="21" spans="1:19" ht="15.75" customHeight="1" x14ac:dyDescent="0.15">
      <c r="A21" s="97">
        <v>43016</v>
      </c>
      <c r="B21" s="95">
        <v>52</v>
      </c>
      <c r="C21" s="95">
        <v>608.79999999999995</v>
      </c>
      <c r="D21" s="95">
        <f t="shared" si="9"/>
        <v>72</v>
      </c>
      <c r="E21" s="95">
        <v>44</v>
      </c>
      <c r="F21" s="95">
        <v>485.48</v>
      </c>
      <c r="G21" s="95">
        <v>28</v>
      </c>
      <c r="H21" s="95">
        <v>548.12</v>
      </c>
      <c r="I21" s="95">
        <f t="shared" si="10"/>
        <v>124</v>
      </c>
      <c r="J21" s="96"/>
      <c r="K21" s="86">
        <v>42491</v>
      </c>
      <c r="L21" s="22">
        <v>552</v>
      </c>
      <c r="M21" s="13">
        <v>4858.24</v>
      </c>
      <c r="O21" s="86">
        <v>42979</v>
      </c>
      <c r="P21" s="22">
        <v>241</v>
      </c>
      <c r="Q21" s="22">
        <v>202</v>
      </c>
      <c r="R21" s="22">
        <v>96</v>
      </c>
      <c r="S21" s="22">
        <f>SUM(P21:R21)</f>
        <v>539</v>
      </c>
    </row>
    <row r="22" spans="1:19" ht="15.75" customHeight="1" x14ac:dyDescent="0.15">
      <c r="A22" s="95" t="s">
        <v>86</v>
      </c>
      <c r="B22" s="95">
        <f t="shared" ref="B22:I22" si="12">SUM(B23:B26)</f>
        <v>241</v>
      </c>
      <c r="C22" s="95">
        <f t="shared" si="12"/>
        <v>2337.7199999999998</v>
      </c>
      <c r="D22" s="95">
        <f t="shared" si="12"/>
        <v>298</v>
      </c>
      <c r="E22" s="95">
        <f t="shared" si="12"/>
        <v>202</v>
      </c>
      <c r="F22" s="95">
        <f t="shared" si="12"/>
        <v>2042.79</v>
      </c>
      <c r="G22" s="95">
        <f t="shared" si="12"/>
        <v>96</v>
      </c>
      <c r="H22" s="95">
        <f t="shared" si="12"/>
        <v>1444.37</v>
      </c>
      <c r="I22" s="95">
        <f t="shared" si="12"/>
        <v>539</v>
      </c>
      <c r="J22" s="96">
        <v>5953.19</v>
      </c>
      <c r="K22" s="86">
        <v>42522</v>
      </c>
      <c r="L22" s="22">
        <v>553</v>
      </c>
      <c r="M22" s="13">
        <v>6003.12</v>
      </c>
      <c r="O22" s="86">
        <v>43009</v>
      </c>
      <c r="P22" s="22">
        <v>230</v>
      </c>
      <c r="Q22" s="22">
        <v>162</v>
      </c>
      <c r="R22" s="22">
        <v>97</v>
      </c>
      <c r="S22" s="22">
        <v>489</v>
      </c>
    </row>
    <row r="23" spans="1:19" ht="15.75" customHeight="1" x14ac:dyDescent="0.15">
      <c r="A23" s="97">
        <v>43009</v>
      </c>
      <c r="B23" s="95">
        <v>58</v>
      </c>
      <c r="C23" s="95">
        <v>502.71</v>
      </c>
      <c r="D23" s="95">
        <f t="shared" ref="D23:D26" si="13">E23+G23</f>
        <v>86</v>
      </c>
      <c r="E23" s="95">
        <v>49</v>
      </c>
      <c r="F23" s="95">
        <v>512.23</v>
      </c>
      <c r="G23" s="95">
        <v>37</v>
      </c>
      <c r="H23" s="95">
        <v>595.67999999999995</v>
      </c>
      <c r="I23" s="95">
        <f t="shared" ref="I23:I26" si="14">G23+E23+B23</f>
        <v>144</v>
      </c>
      <c r="J23" s="96"/>
      <c r="K23" s="86">
        <v>42552</v>
      </c>
      <c r="L23" s="22">
        <v>588</v>
      </c>
      <c r="M23" s="17">
        <v>5291.97</v>
      </c>
      <c r="O23" s="86">
        <v>43040</v>
      </c>
      <c r="P23" s="22">
        <v>366</v>
      </c>
      <c r="Q23" s="22">
        <v>215</v>
      </c>
      <c r="R23" s="22">
        <v>106</v>
      </c>
      <c r="S23" s="22">
        <v>687</v>
      </c>
    </row>
    <row r="24" spans="1:19" ht="15.75" customHeight="1" x14ac:dyDescent="0.15">
      <c r="A24" s="97">
        <v>43002</v>
      </c>
      <c r="B24" s="95">
        <v>52</v>
      </c>
      <c r="C24" s="95">
        <v>404.39</v>
      </c>
      <c r="D24" s="95">
        <f t="shared" si="13"/>
        <v>57</v>
      </c>
      <c r="E24" s="95">
        <v>42</v>
      </c>
      <c r="F24" s="95">
        <v>352.62</v>
      </c>
      <c r="G24" s="95">
        <v>15</v>
      </c>
      <c r="H24" s="95">
        <v>260.5</v>
      </c>
      <c r="I24" s="95">
        <f t="shared" si="14"/>
        <v>109</v>
      </c>
      <c r="J24" s="96"/>
      <c r="K24" s="86">
        <v>42583</v>
      </c>
      <c r="L24" s="22">
        <v>659</v>
      </c>
      <c r="M24" s="17">
        <v>5606.64</v>
      </c>
    </row>
    <row r="25" spans="1:19" ht="15.75" customHeight="1" x14ac:dyDescent="0.15">
      <c r="A25" s="97">
        <v>42995</v>
      </c>
      <c r="B25" s="95">
        <v>81</v>
      </c>
      <c r="C25" s="95">
        <v>687.33</v>
      </c>
      <c r="D25" s="95">
        <f t="shared" si="13"/>
        <v>71</v>
      </c>
      <c r="E25" s="95">
        <v>56</v>
      </c>
      <c r="F25" s="95">
        <v>453.26</v>
      </c>
      <c r="G25" s="95">
        <v>15</v>
      </c>
      <c r="H25" s="95">
        <v>245.55</v>
      </c>
      <c r="I25" s="95">
        <f t="shared" si="14"/>
        <v>152</v>
      </c>
      <c r="J25" s="96"/>
      <c r="K25" s="42" t="s">
        <v>71</v>
      </c>
      <c r="L25" s="42" t="s">
        <v>72</v>
      </c>
      <c r="M25" s="42" t="s">
        <v>11</v>
      </c>
    </row>
    <row r="26" spans="1:19" ht="15.75" customHeight="1" x14ac:dyDescent="0.15">
      <c r="A26" s="97">
        <v>42988</v>
      </c>
      <c r="B26" s="95">
        <v>50</v>
      </c>
      <c r="C26" s="95">
        <v>743.29</v>
      </c>
      <c r="D26" s="95">
        <f t="shared" si="13"/>
        <v>84</v>
      </c>
      <c r="E26" s="95">
        <v>55</v>
      </c>
      <c r="F26" s="95">
        <v>724.68</v>
      </c>
      <c r="G26" s="95">
        <v>29</v>
      </c>
      <c r="H26" s="95">
        <v>342.64</v>
      </c>
      <c r="I26" s="95">
        <f t="shared" si="14"/>
        <v>134</v>
      </c>
      <c r="J26" s="96"/>
      <c r="K26" s="86">
        <v>42614</v>
      </c>
      <c r="L26">
        <f>131+121+141+131</f>
        <v>524</v>
      </c>
      <c r="M26" s="17">
        <v>5298.52</v>
      </c>
    </row>
    <row r="27" spans="1:19" ht="15.75" customHeight="1" x14ac:dyDescent="0.15">
      <c r="A27" s="95" t="s">
        <v>87</v>
      </c>
      <c r="B27" s="95">
        <f>SUM(B28:B32)</f>
        <v>303</v>
      </c>
      <c r="C27" s="95"/>
      <c r="D27" s="95">
        <f t="shared" ref="D27:E27" si="15">SUM(D28:D32)</f>
        <v>400</v>
      </c>
      <c r="E27" s="95">
        <f t="shared" si="15"/>
        <v>287</v>
      </c>
      <c r="F27" s="95"/>
      <c r="G27" s="95">
        <f>SUM(G28:G32)</f>
        <v>113</v>
      </c>
      <c r="H27" s="95"/>
      <c r="I27" s="95">
        <f>SUM(I28:I32)</f>
        <v>703</v>
      </c>
      <c r="J27" s="96">
        <v>4915.55</v>
      </c>
      <c r="K27" s="86">
        <v>42644</v>
      </c>
      <c r="L27" s="22">
        <v>554</v>
      </c>
      <c r="M27" s="108">
        <v>4818.63</v>
      </c>
    </row>
    <row r="28" spans="1:19" ht="15.75" customHeight="1" x14ac:dyDescent="0.15">
      <c r="A28" s="97">
        <v>42981</v>
      </c>
      <c r="B28" s="95">
        <v>50</v>
      </c>
      <c r="C28" s="95">
        <v>743.29</v>
      </c>
      <c r="D28" s="95">
        <f t="shared" ref="D28:D32" si="16">E28+G28</f>
        <v>84</v>
      </c>
      <c r="E28" s="95">
        <v>55</v>
      </c>
      <c r="F28" s="95">
        <v>724.68</v>
      </c>
      <c r="G28" s="95">
        <v>29</v>
      </c>
      <c r="H28" s="95">
        <v>342.64</v>
      </c>
      <c r="I28" s="95">
        <f t="shared" ref="I28:I36" si="17">G28+E28+B28</f>
        <v>134</v>
      </c>
      <c r="J28" s="96"/>
      <c r="K28" s="86">
        <v>42675</v>
      </c>
      <c r="L28" s="22">
        <v>485</v>
      </c>
      <c r="M28" s="17">
        <v>5681.48</v>
      </c>
    </row>
    <row r="29" spans="1:19" ht="15.75" customHeight="1" x14ac:dyDescent="0.15">
      <c r="A29" s="97">
        <v>42974</v>
      </c>
      <c r="B29" s="95">
        <v>55</v>
      </c>
      <c r="C29" s="95">
        <v>439.61</v>
      </c>
      <c r="D29" s="95">
        <f t="shared" si="16"/>
        <v>52</v>
      </c>
      <c r="E29" s="95">
        <v>45</v>
      </c>
      <c r="F29" s="95">
        <v>342</v>
      </c>
      <c r="G29" s="95">
        <v>7</v>
      </c>
      <c r="H29" s="95">
        <v>46.21</v>
      </c>
      <c r="I29" s="95">
        <f t="shared" si="17"/>
        <v>107</v>
      </c>
      <c r="J29" s="96"/>
      <c r="K29" s="86">
        <v>42705</v>
      </c>
      <c r="L29" s="22">
        <v>418</v>
      </c>
      <c r="M29" s="17">
        <v>3902.51</v>
      </c>
    </row>
    <row r="30" spans="1:19" ht="15.75" customHeight="1" x14ac:dyDescent="0.15">
      <c r="A30" s="97">
        <v>42967</v>
      </c>
      <c r="B30" s="95">
        <v>54</v>
      </c>
      <c r="C30" s="95">
        <v>331.23</v>
      </c>
      <c r="D30" s="95">
        <f t="shared" si="16"/>
        <v>86</v>
      </c>
      <c r="E30" s="95">
        <v>67</v>
      </c>
      <c r="F30" s="95">
        <v>539.13</v>
      </c>
      <c r="G30" s="95">
        <v>19</v>
      </c>
      <c r="H30" s="95">
        <v>211.03</v>
      </c>
      <c r="I30" s="95">
        <f t="shared" si="17"/>
        <v>140</v>
      </c>
      <c r="J30" s="96"/>
      <c r="K30" s="86">
        <v>42736</v>
      </c>
      <c r="L30">
        <f>I66</f>
        <v>318</v>
      </c>
      <c r="M30" s="108">
        <v>5159.17</v>
      </c>
    </row>
    <row r="31" spans="1:19" ht="15.75" customHeight="1" x14ac:dyDescent="0.15">
      <c r="A31" s="97">
        <v>42960</v>
      </c>
      <c r="B31" s="95">
        <v>68</v>
      </c>
      <c r="C31" s="95">
        <v>545.6</v>
      </c>
      <c r="D31" s="95">
        <f t="shared" si="16"/>
        <v>81</v>
      </c>
      <c r="E31" s="95">
        <v>62</v>
      </c>
      <c r="F31" s="95">
        <v>427.26</v>
      </c>
      <c r="G31" s="95">
        <v>19</v>
      </c>
      <c r="H31" s="95">
        <v>323.77999999999997</v>
      </c>
      <c r="I31" s="95">
        <f t="shared" si="17"/>
        <v>149</v>
      </c>
      <c r="J31" s="96"/>
      <c r="K31" s="86">
        <v>42767</v>
      </c>
      <c r="L31">
        <f>I61</f>
        <v>239</v>
      </c>
      <c r="M31" s="50">
        <v>4601.8900000000003</v>
      </c>
    </row>
    <row r="32" spans="1:19" ht="15.75" customHeight="1" x14ac:dyDescent="0.15">
      <c r="A32" s="97">
        <v>42953</v>
      </c>
      <c r="B32" s="95">
        <v>76</v>
      </c>
      <c r="C32" s="95">
        <v>663.03</v>
      </c>
      <c r="D32" s="95">
        <f t="shared" si="16"/>
        <v>97</v>
      </c>
      <c r="E32" s="95">
        <v>58</v>
      </c>
      <c r="F32" s="95">
        <v>374.81</v>
      </c>
      <c r="G32" s="95">
        <v>39</v>
      </c>
      <c r="H32" s="95">
        <v>419.45</v>
      </c>
      <c r="I32" s="95">
        <f t="shared" si="17"/>
        <v>173</v>
      </c>
      <c r="J32" s="96"/>
      <c r="K32" s="86">
        <v>42810</v>
      </c>
      <c r="L32" s="105">
        <v>667</v>
      </c>
      <c r="M32" s="109">
        <v>5671.4</v>
      </c>
    </row>
    <row r="33" spans="1:13" ht="15.75" customHeight="1" x14ac:dyDescent="0.15">
      <c r="A33" s="95" t="s">
        <v>88</v>
      </c>
      <c r="B33" s="95">
        <f t="shared" ref="B33:H33" si="18">SUM(B34:B37)</f>
        <v>314</v>
      </c>
      <c r="C33" s="95">
        <f t="shared" si="18"/>
        <v>2326.2799999999997</v>
      </c>
      <c r="D33" s="95">
        <f t="shared" si="18"/>
        <v>372</v>
      </c>
      <c r="E33" s="95">
        <f t="shared" si="18"/>
        <v>207</v>
      </c>
      <c r="F33" s="95">
        <f t="shared" si="18"/>
        <v>1796.52</v>
      </c>
      <c r="G33" s="95">
        <f t="shared" si="18"/>
        <v>165</v>
      </c>
      <c r="H33" s="95">
        <f t="shared" si="18"/>
        <v>1893.34</v>
      </c>
      <c r="I33" s="95">
        <f t="shared" si="17"/>
        <v>686</v>
      </c>
      <c r="J33" s="96">
        <v>6930.06</v>
      </c>
      <c r="K33" s="86">
        <v>42843</v>
      </c>
      <c r="L33" s="22">
        <v>626</v>
      </c>
      <c r="M33" s="70">
        <v>6725.01</v>
      </c>
    </row>
    <row r="34" spans="1:13" ht="15.75" customHeight="1" x14ac:dyDescent="0.15">
      <c r="A34" s="97">
        <v>42947</v>
      </c>
      <c r="B34" s="95">
        <v>74</v>
      </c>
      <c r="C34" s="95">
        <v>570.79</v>
      </c>
      <c r="D34" s="95">
        <f t="shared" ref="D34:D37" si="19">E34+G34</f>
        <v>111</v>
      </c>
      <c r="E34" s="95">
        <v>60</v>
      </c>
      <c r="F34" s="95">
        <v>502</v>
      </c>
      <c r="G34" s="95">
        <v>51</v>
      </c>
      <c r="H34" s="95">
        <v>589.86</v>
      </c>
      <c r="I34" s="95">
        <f t="shared" si="17"/>
        <v>185</v>
      </c>
      <c r="J34" s="96"/>
      <c r="K34" s="86">
        <v>42856</v>
      </c>
      <c r="L34" s="22">
        <v>707</v>
      </c>
      <c r="M34" s="109">
        <v>5947.9</v>
      </c>
    </row>
    <row r="35" spans="1:13" ht="15.75" customHeight="1" x14ac:dyDescent="0.15">
      <c r="A35" s="97">
        <v>42940</v>
      </c>
      <c r="B35" s="95">
        <v>93</v>
      </c>
      <c r="C35" s="95">
        <v>611.21</v>
      </c>
      <c r="D35" s="95">
        <f t="shared" si="19"/>
        <v>99</v>
      </c>
      <c r="E35" s="95">
        <v>54</v>
      </c>
      <c r="F35" s="95">
        <v>463.45</v>
      </c>
      <c r="G35" s="95">
        <v>45</v>
      </c>
      <c r="H35" s="95">
        <v>432.71</v>
      </c>
      <c r="I35" s="95">
        <f t="shared" si="17"/>
        <v>192</v>
      </c>
      <c r="J35" s="96"/>
      <c r="K35" s="86">
        <v>42887</v>
      </c>
      <c r="L35" s="22">
        <v>578</v>
      </c>
      <c r="M35" s="50">
        <v>6292.35</v>
      </c>
    </row>
    <row r="36" spans="1:13" ht="15.75" customHeight="1" x14ac:dyDescent="0.15">
      <c r="A36" s="97">
        <v>42933</v>
      </c>
      <c r="B36" s="95">
        <v>74</v>
      </c>
      <c r="C36" s="110">
        <v>456.08</v>
      </c>
      <c r="D36" s="95">
        <f t="shared" si="19"/>
        <v>75</v>
      </c>
      <c r="E36" s="95">
        <v>37</v>
      </c>
      <c r="F36" s="95">
        <v>365.11</v>
      </c>
      <c r="G36" s="95">
        <v>38</v>
      </c>
      <c r="H36" s="95">
        <v>481.05</v>
      </c>
      <c r="I36" s="95">
        <f t="shared" si="17"/>
        <v>149</v>
      </c>
      <c r="J36" s="96"/>
      <c r="K36" s="86">
        <v>42917</v>
      </c>
      <c r="L36" s="22">
        <v>686</v>
      </c>
      <c r="M36" s="50">
        <v>6930.06</v>
      </c>
    </row>
    <row r="37" spans="1:13" ht="15.75" customHeight="1" x14ac:dyDescent="0.15">
      <c r="A37" s="97">
        <v>42926</v>
      </c>
      <c r="B37" s="95">
        <v>73</v>
      </c>
      <c r="C37" s="95">
        <v>688.2</v>
      </c>
      <c r="D37" s="95">
        <f t="shared" si="19"/>
        <v>87</v>
      </c>
      <c r="E37" s="95">
        <v>56</v>
      </c>
      <c r="F37" s="95">
        <v>465.96</v>
      </c>
      <c r="G37" s="95">
        <v>31</v>
      </c>
      <c r="H37" s="95">
        <v>389.72</v>
      </c>
      <c r="I37" s="95">
        <v>160</v>
      </c>
      <c r="J37" s="96"/>
      <c r="K37" s="86">
        <v>42948</v>
      </c>
      <c r="L37" s="22">
        <v>701</v>
      </c>
      <c r="M37" s="50">
        <v>4915.55</v>
      </c>
    </row>
    <row r="38" spans="1:13" ht="15.75" customHeight="1" x14ac:dyDescent="0.15">
      <c r="A38" s="95" t="s">
        <v>89</v>
      </c>
      <c r="B38" s="95">
        <f t="shared" ref="B38:I38" si="20">SUM(B40:B43)</f>
        <v>266</v>
      </c>
      <c r="C38" s="95">
        <f t="shared" si="20"/>
        <v>1664.8500000000001</v>
      </c>
      <c r="D38" s="95">
        <f t="shared" si="20"/>
        <v>312</v>
      </c>
      <c r="E38" s="95">
        <f t="shared" si="20"/>
        <v>196</v>
      </c>
      <c r="F38" s="95">
        <f t="shared" si="20"/>
        <v>1558.1800000000003</v>
      </c>
      <c r="G38" s="95">
        <f t="shared" si="20"/>
        <v>116</v>
      </c>
      <c r="H38" s="95">
        <f t="shared" si="20"/>
        <v>1177.3499999999999</v>
      </c>
      <c r="I38" s="95">
        <f t="shared" si="20"/>
        <v>578</v>
      </c>
      <c r="J38" s="59">
        <v>6292.35</v>
      </c>
      <c r="K38" s="86">
        <v>42979</v>
      </c>
      <c r="L38" s="22">
        <v>405</v>
      </c>
      <c r="M38" s="70">
        <v>5953.19</v>
      </c>
    </row>
    <row r="39" spans="1:13" ht="15.75" customHeight="1" x14ac:dyDescent="0.15">
      <c r="A39" s="97">
        <v>42919</v>
      </c>
      <c r="B39" s="95">
        <v>69</v>
      </c>
      <c r="C39" s="95">
        <v>489.21</v>
      </c>
      <c r="D39" s="95">
        <f t="shared" ref="D39:D43" si="21">E39+G39</f>
        <v>76</v>
      </c>
      <c r="E39" s="95">
        <v>42</v>
      </c>
      <c r="F39" s="95">
        <v>332.33</v>
      </c>
      <c r="G39" s="95">
        <v>34</v>
      </c>
      <c r="H39" s="95">
        <v>399.12</v>
      </c>
      <c r="I39" s="95">
        <v>145</v>
      </c>
      <c r="J39" s="96"/>
      <c r="K39" s="86">
        <v>43009</v>
      </c>
      <c r="L39" s="22">
        <v>489</v>
      </c>
      <c r="M39" s="109">
        <v>5426.57</v>
      </c>
    </row>
    <row r="40" spans="1:13" ht="15.75" customHeight="1" x14ac:dyDescent="0.15">
      <c r="A40" s="97">
        <v>42912</v>
      </c>
      <c r="B40" s="95">
        <v>68</v>
      </c>
      <c r="C40" s="95">
        <v>416.71</v>
      </c>
      <c r="D40" s="95">
        <f t="shared" si="21"/>
        <v>59</v>
      </c>
      <c r="E40" s="95">
        <v>45</v>
      </c>
      <c r="F40" s="95">
        <v>366.23</v>
      </c>
      <c r="G40" s="95">
        <v>14</v>
      </c>
      <c r="H40" s="95">
        <v>181.55</v>
      </c>
      <c r="I40" s="95">
        <f t="shared" ref="I40:I43" si="22">G40+E40+B40</f>
        <v>127</v>
      </c>
      <c r="J40" s="96"/>
      <c r="K40" s="86">
        <v>43040</v>
      </c>
      <c r="L40" s="22">
        <v>687</v>
      </c>
      <c r="M40" s="22">
        <v>5762.73</v>
      </c>
    </row>
    <row r="41" spans="1:13" ht="15.75" customHeight="1" x14ac:dyDescent="0.15">
      <c r="A41" s="97">
        <v>42905</v>
      </c>
      <c r="B41" s="95">
        <v>79</v>
      </c>
      <c r="C41" s="95">
        <v>408.82</v>
      </c>
      <c r="D41" s="95">
        <f t="shared" si="21"/>
        <v>77</v>
      </c>
      <c r="E41" s="95">
        <v>58</v>
      </c>
      <c r="F41" s="95">
        <v>472.16</v>
      </c>
      <c r="G41" s="95">
        <v>19</v>
      </c>
      <c r="H41" s="95">
        <v>253.16</v>
      </c>
      <c r="I41" s="95">
        <f t="shared" si="22"/>
        <v>156</v>
      </c>
      <c r="J41" s="96"/>
    </row>
    <row r="42" spans="1:13" ht="15.75" customHeight="1" x14ac:dyDescent="0.15">
      <c r="A42" s="97">
        <v>42898</v>
      </c>
      <c r="B42" s="95">
        <v>62</v>
      </c>
      <c r="C42" s="95">
        <v>443.91</v>
      </c>
      <c r="D42" s="95">
        <f t="shared" si="21"/>
        <v>123</v>
      </c>
      <c r="E42" s="95">
        <v>61</v>
      </c>
      <c r="F42" s="95">
        <v>486.6</v>
      </c>
      <c r="G42" s="95">
        <v>62</v>
      </c>
      <c r="H42" s="95">
        <v>443.57</v>
      </c>
      <c r="I42" s="95">
        <f t="shared" si="22"/>
        <v>185</v>
      </c>
      <c r="J42" s="96"/>
    </row>
    <row r="43" spans="1:13" ht="15.75" customHeight="1" x14ac:dyDescent="0.15">
      <c r="A43" s="97">
        <v>42891</v>
      </c>
      <c r="B43" s="95">
        <v>57</v>
      </c>
      <c r="C43" s="95">
        <v>395.41</v>
      </c>
      <c r="D43" s="95">
        <f t="shared" si="21"/>
        <v>53</v>
      </c>
      <c r="E43" s="95">
        <v>32</v>
      </c>
      <c r="F43" s="95">
        <v>233.19</v>
      </c>
      <c r="G43" s="95">
        <v>21</v>
      </c>
      <c r="H43" s="95">
        <v>299.07</v>
      </c>
      <c r="I43" s="95">
        <f t="shared" si="22"/>
        <v>110</v>
      </c>
      <c r="J43" s="96"/>
    </row>
    <row r="44" spans="1:13" ht="15.75" customHeight="1" x14ac:dyDescent="0.15">
      <c r="A44" s="95" t="s">
        <v>90</v>
      </c>
      <c r="B44" s="95">
        <f>SUM(B45:B48)</f>
        <v>292</v>
      </c>
      <c r="C44" s="95"/>
      <c r="D44" s="95">
        <f t="shared" ref="D44:E44" si="23">SUM(D45:D48)</f>
        <v>415</v>
      </c>
      <c r="E44" s="95">
        <f t="shared" si="23"/>
        <v>169</v>
      </c>
      <c r="F44" s="95"/>
      <c r="G44" s="95">
        <f>SUM(G45:G48)</f>
        <v>246</v>
      </c>
      <c r="H44" s="95"/>
      <c r="I44" s="95">
        <f>SUM(I45:I48)</f>
        <v>707</v>
      </c>
      <c r="J44" s="96">
        <v>5947.9</v>
      </c>
    </row>
    <row r="45" spans="1:13" ht="15.75" customHeight="1" x14ac:dyDescent="0.15">
      <c r="A45" s="97">
        <v>42884</v>
      </c>
      <c r="B45" s="95">
        <v>77</v>
      </c>
      <c r="C45" s="95"/>
      <c r="D45" s="95">
        <f t="shared" ref="D45:D48" si="24">E45+G45</f>
        <v>78</v>
      </c>
      <c r="E45" s="95">
        <v>37</v>
      </c>
      <c r="F45" s="95"/>
      <c r="G45" s="95">
        <v>41</v>
      </c>
      <c r="H45" s="95"/>
      <c r="I45" s="95">
        <f t="shared" ref="I45:I46" si="25">D45+B45</f>
        <v>155</v>
      </c>
      <c r="J45" s="96"/>
    </row>
    <row r="46" spans="1:13" ht="15.75" customHeight="1" x14ac:dyDescent="0.15">
      <c r="A46" s="97">
        <v>42877</v>
      </c>
      <c r="B46" s="95">
        <v>65</v>
      </c>
      <c r="C46" s="95"/>
      <c r="D46" s="95">
        <f t="shared" si="24"/>
        <v>88</v>
      </c>
      <c r="E46" s="95">
        <v>33</v>
      </c>
      <c r="F46" s="95"/>
      <c r="G46" s="95">
        <v>55</v>
      </c>
      <c r="H46" s="95"/>
      <c r="I46" s="95">
        <f t="shared" si="25"/>
        <v>153</v>
      </c>
      <c r="J46" s="96"/>
    </row>
    <row r="47" spans="1:13" ht="15.75" customHeight="1" x14ac:dyDescent="0.15">
      <c r="A47" s="97">
        <v>42870</v>
      </c>
      <c r="B47" s="95">
        <v>76</v>
      </c>
      <c r="C47" s="95"/>
      <c r="D47" s="95">
        <f t="shared" si="24"/>
        <v>167</v>
      </c>
      <c r="E47" s="95">
        <v>65</v>
      </c>
      <c r="F47" s="95"/>
      <c r="G47" s="95">
        <v>102</v>
      </c>
      <c r="H47" s="95"/>
      <c r="I47" s="95">
        <f>B47+D47</f>
        <v>243</v>
      </c>
      <c r="J47" s="96"/>
    </row>
    <row r="48" spans="1:13" ht="15.75" customHeight="1" x14ac:dyDescent="0.15">
      <c r="A48" s="97">
        <v>42863</v>
      </c>
      <c r="B48" s="95">
        <v>74</v>
      </c>
      <c r="C48" s="95"/>
      <c r="D48" s="95">
        <f t="shared" si="24"/>
        <v>82</v>
      </c>
      <c r="E48" s="95">
        <v>34</v>
      </c>
      <c r="F48" s="95"/>
      <c r="G48" s="95">
        <v>48</v>
      </c>
      <c r="H48" s="95"/>
      <c r="I48" s="95">
        <f>B48+E48+G48</f>
        <v>156</v>
      </c>
      <c r="J48" s="96"/>
      <c r="K48" s="22"/>
    </row>
    <row r="49" spans="1:11" ht="15.75" customHeight="1" x14ac:dyDescent="0.15">
      <c r="A49" s="95" t="s">
        <v>91</v>
      </c>
      <c r="B49" s="95">
        <f>SUM(B50:B53)</f>
        <v>246</v>
      </c>
      <c r="C49" s="95"/>
      <c r="D49" s="95">
        <f t="shared" ref="D49:E49" si="26">SUM(D50:D53)</f>
        <v>407</v>
      </c>
      <c r="E49" s="95">
        <f t="shared" si="26"/>
        <v>128</v>
      </c>
      <c r="F49" s="95"/>
      <c r="G49" s="95">
        <f>SUM(G50:G53)</f>
        <v>279</v>
      </c>
      <c r="H49" s="95"/>
      <c r="I49" s="95">
        <f>SUM(I50:I53)</f>
        <v>626</v>
      </c>
      <c r="J49" s="96">
        <v>6725.01</v>
      </c>
      <c r="K49" s="111">
        <f>(J49-J54)/J49</f>
        <v>0.15667039900312424</v>
      </c>
    </row>
    <row r="50" spans="1:11" ht="15.75" customHeight="1" x14ac:dyDescent="0.15">
      <c r="A50" s="97">
        <v>42856</v>
      </c>
      <c r="B50" s="95">
        <v>57</v>
      </c>
      <c r="C50" s="95"/>
      <c r="D50" s="95">
        <f t="shared" ref="D50:D53" si="27">E50+G50</f>
        <v>137</v>
      </c>
      <c r="E50" s="95">
        <v>34</v>
      </c>
      <c r="F50" s="95"/>
      <c r="G50" s="95">
        <v>103</v>
      </c>
      <c r="H50" s="95"/>
      <c r="I50" s="95">
        <f t="shared" ref="I50:I51" si="28">G50+E50+B50</f>
        <v>194</v>
      </c>
      <c r="J50" s="96"/>
      <c r="K50" s="22"/>
    </row>
    <row r="51" spans="1:11" ht="15.75" customHeight="1" x14ac:dyDescent="0.15">
      <c r="A51" s="97">
        <v>42849</v>
      </c>
      <c r="B51" s="95">
        <v>71</v>
      </c>
      <c r="C51" s="95"/>
      <c r="D51" s="95">
        <f t="shared" si="27"/>
        <v>93</v>
      </c>
      <c r="E51" s="95">
        <v>36</v>
      </c>
      <c r="F51" s="95"/>
      <c r="G51" s="95">
        <v>57</v>
      </c>
      <c r="H51" s="95"/>
      <c r="I51" s="95">
        <f t="shared" si="28"/>
        <v>164</v>
      </c>
      <c r="J51" s="96"/>
    </row>
    <row r="52" spans="1:11" ht="13" x14ac:dyDescent="0.15">
      <c r="A52" s="97">
        <v>42842</v>
      </c>
      <c r="B52" s="95">
        <v>71</v>
      </c>
      <c r="C52" s="95"/>
      <c r="D52" s="95">
        <f t="shared" si="27"/>
        <v>70</v>
      </c>
      <c r="E52" s="95">
        <v>27</v>
      </c>
      <c r="F52" s="95"/>
      <c r="G52" s="95">
        <v>43</v>
      </c>
      <c r="H52" s="95"/>
      <c r="I52" s="95">
        <f>G52+B52</f>
        <v>114</v>
      </c>
      <c r="J52" s="96"/>
    </row>
    <row r="53" spans="1:11" ht="13" x14ac:dyDescent="0.15">
      <c r="A53" s="97">
        <v>42835</v>
      </c>
      <c r="B53" s="95">
        <v>47</v>
      </c>
      <c r="C53" s="95"/>
      <c r="D53" s="95">
        <f t="shared" si="27"/>
        <v>107</v>
      </c>
      <c r="E53" s="95">
        <v>31</v>
      </c>
      <c r="F53" s="95"/>
      <c r="G53" s="95">
        <v>76</v>
      </c>
      <c r="H53" s="95"/>
      <c r="I53" s="95">
        <f>G53+E53+B53</f>
        <v>154</v>
      </c>
      <c r="J53" s="96"/>
    </row>
    <row r="54" spans="1:11" ht="13" x14ac:dyDescent="0.15">
      <c r="A54" s="95" t="s">
        <v>92</v>
      </c>
      <c r="B54" s="112">
        <f>SUM(B55:B59)</f>
        <v>273</v>
      </c>
      <c r="C54" s="112"/>
      <c r="D54" s="112">
        <f t="shared" ref="D54:E54" si="29">SUM(D55:D59)</f>
        <v>492</v>
      </c>
      <c r="E54" s="112">
        <f t="shared" si="29"/>
        <v>166</v>
      </c>
      <c r="F54" s="112"/>
      <c r="G54" s="112">
        <f>SUM(G55:G59)</f>
        <v>326</v>
      </c>
      <c r="H54" s="112"/>
      <c r="I54" s="112">
        <f>SUM(I55:I59)</f>
        <v>765</v>
      </c>
      <c r="J54" s="96">
        <v>5671.4</v>
      </c>
      <c r="K54" s="42"/>
    </row>
    <row r="55" spans="1:11" ht="13" x14ac:dyDescent="0.15">
      <c r="A55" s="113">
        <v>42828</v>
      </c>
      <c r="B55" s="58">
        <v>56</v>
      </c>
      <c r="C55" s="56"/>
      <c r="D55" s="56">
        <f t="shared" ref="D55:D59" si="30">E55+G55</f>
        <v>42</v>
      </c>
      <c r="E55" s="58">
        <v>16</v>
      </c>
      <c r="F55" s="58"/>
      <c r="G55" s="58">
        <v>26</v>
      </c>
      <c r="H55" s="58"/>
      <c r="I55" s="56">
        <f>G55+E55+B55</f>
        <v>98</v>
      </c>
      <c r="J55" s="56"/>
      <c r="K55" s="85"/>
    </row>
    <row r="56" spans="1:11" ht="13" x14ac:dyDescent="0.15">
      <c r="A56" s="97">
        <v>42821</v>
      </c>
      <c r="B56" s="95">
        <v>71</v>
      </c>
      <c r="C56" s="112"/>
      <c r="D56" s="112">
        <f t="shared" si="30"/>
        <v>172</v>
      </c>
      <c r="E56" s="95">
        <v>48</v>
      </c>
      <c r="F56" s="95"/>
      <c r="G56" s="95">
        <v>124</v>
      </c>
      <c r="H56" s="95"/>
      <c r="I56" s="95">
        <v>243</v>
      </c>
      <c r="J56" s="112"/>
      <c r="K56" s="85"/>
    </row>
    <row r="57" spans="1:11" ht="13" x14ac:dyDescent="0.15">
      <c r="A57" s="97">
        <v>42814</v>
      </c>
      <c r="B57" s="95">
        <v>53</v>
      </c>
      <c r="C57" s="112"/>
      <c r="D57" s="112">
        <f t="shared" si="30"/>
        <v>66</v>
      </c>
      <c r="E57" s="95">
        <v>33</v>
      </c>
      <c r="F57" s="95"/>
      <c r="G57" s="95">
        <v>33</v>
      </c>
      <c r="H57" s="95"/>
      <c r="I57" s="95">
        <v>119</v>
      </c>
      <c r="J57" s="112"/>
    </row>
    <row r="58" spans="1:11" ht="13" x14ac:dyDescent="0.15">
      <c r="A58" s="97">
        <v>42807</v>
      </c>
      <c r="B58" s="95">
        <v>71</v>
      </c>
      <c r="C58" s="112"/>
      <c r="D58" s="112">
        <f t="shared" si="30"/>
        <v>174</v>
      </c>
      <c r="E58" s="95">
        <v>50</v>
      </c>
      <c r="F58" s="95"/>
      <c r="G58" s="95">
        <v>124</v>
      </c>
      <c r="H58" s="95"/>
      <c r="I58" s="95">
        <v>245</v>
      </c>
      <c r="J58" s="112"/>
      <c r="K58" s="42"/>
    </row>
    <row r="59" spans="1:11" ht="13" x14ac:dyDescent="0.15">
      <c r="A59" s="97">
        <v>42800</v>
      </c>
      <c r="B59" s="95">
        <v>22</v>
      </c>
      <c r="C59" s="112"/>
      <c r="D59" s="112">
        <f t="shared" si="30"/>
        <v>38</v>
      </c>
      <c r="E59" s="95">
        <v>19</v>
      </c>
      <c r="F59" s="95"/>
      <c r="G59" s="95">
        <v>19</v>
      </c>
      <c r="H59" s="95"/>
      <c r="I59" s="95">
        <v>60</v>
      </c>
      <c r="J59" s="112"/>
    </row>
    <row r="60" spans="1:11" ht="13" x14ac:dyDescent="0.15">
      <c r="A60" s="80" t="s">
        <v>78</v>
      </c>
      <c r="B60" s="81">
        <f>B61+B66+SUM(B72:B115)</f>
        <v>3634</v>
      </c>
      <c r="C60" s="81"/>
      <c r="D60" s="81">
        <f t="shared" ref="D60:E60" si="31">D61+D66+SUM(D72:D115)</f>
        <v>3011</v>
      </c>
      <c r="E60" s="81">
        <f t="shared" si="31"/>
        <v>1551</v>
      </c>
      <c r="F60" s="81"/>
      <c r="G60" s="81">
        <f>G61+G66+SUM(G72:G115)</f>
        <v>1271</v>
      </c>
      <c r="H60" s="81"/>
      <c r="I60" s="81">
        <f>I61+I66+SUM(I72:I115)</f>
        <v>6643</v>
      </c>
      <c r="J60" s="83">
        <f>SUM(M20:M31)</f>
        <v>56348.46</v>
      </c>
    </row>
    <row r="61" spans="1:11" ht="13" x14ac:dyDescent="0.15">
      <c r="A61" s="88" t="s">
        <v>98</v>
      </c>
      <c r="B61" s="89">
        <f>SUM(B62:B65)</f>
        <v>97</v>
      </c>
      <c r="C61" s="89"/>
      <c r="D61" s="89">
        <f t="shared" ref="D61:E61" si="32">SUM(D62:D65)</f>
        <v>148</v>
      </c>
      <c r="E61" s="89">
        <f t="shared" si="32"/>
        <v>84</v>
      </c>
      <c r="F61" s="89"/>
      <c r="G61" s="89">
        <f>SUM(G62:G65)</f>
        <v>64</v>
      </c>
      <c r="H61" s="89"/>
      <c r="I61" s="89">
        <f>SUM(I62:I65)</f>
        <v>239</v>
      </c>
      <c r="J61" s="118">
        <v>4601.8900000000003</v>
      </c>
    </row>
    <row r="62" spans="1:11" ht="13" x14ac:dyDescent="0.15">
      <c r="A62" s="119">
        <v>42793</v>
      </c>
      <c r="B62" s="88">
        <v>24</v>
      </c>
      <c r="C62" s="89"/>
      <c r="D62" s="89">
        <f t="shared" ref="D62:D65" si="33">E62+G62</f>
        <v>29</v>
      </c>
      <c r="E62" s="88">
        <v>21</v>
      </c>
      <c r="F62" s="88"/>
      <c r="G62" s="88">
        <v>8</v>
      </c>
      <c r="H62" s="88"/>
      <c r="I62" s="89">
        <f>G62+E62+B62</f>
        <v>53</v>
      </c>
      <c r="J62" s="88">
        <v>950.76</v>
      </c>
    </row>
    <row r="63" spans="1:11" ht="13" x14ac:dyDescent="0.15">
      <c r="A63" s="119">
        <v>42786</v>
      </c>
      <c r="B63" s="88">
        <v>24</v>
      </c>
      <c r="C63" s="89"/>
      <c r="D63" s="89">
        <f t="shared" si="33"/>
        <v>39</v>
      </c>
      <c r="E63" s="88">
        <v>20</v>
      </c>
      <c r="F63" s="88"/>
      <c r="G63" s="88">
        <v>19</v>
      </c>
      <c r="H63" s="88"/>
      <c r="I63" s="88">
        <v>63</v>
      </c>
      <c r="J63" s="88">
        <v>1269.81</v>
      </c>
    </row>
    <row r="64" spans="1:11" ht="13" x14ac:dyDescent="0.15">
      <c r="A64" s="119">
        <v>42779</v>
      </c>
      <c r="B64" s="88">
        <v>27</v>
      </c>
      <c r="C64" s="89"/>
      <c r="D64" s="89">
        <f t="shared" si="33"/>
        <v>38</v>
      </c>
      <c r="E64" s="88">
        <v>24</v>
      </c>
      <c r="F64" s="88"/>
      <c r="G64" s="88">
        <v>14</v>
      </c>
      <c r="H64" s="88"/>
      <c r="I64" s="89">
        <f>B64+E64+G64</f>
        <v>65</v>
      </c>
      <c r="J64" s="118">
        <v>1230.29</v>
      </c>
    </row>
    <row r="65" spans="1:11" ht="13" x14ac:dyDescent="0.15">
      <c r="A65" s="119">
        <v>42772</v>
      </c>
      <c r="B65" s="88">
        <v>22</v>
      </c>
      <c r="C65" s="89"/>
      <c r="D65" s="89">
        <f t="shared" si="33"/>
        <v>42</v>
      </c>
      <c r="E65" s="88">
        <v>19</v>
      </c>
      <c r="F65" s="88"/>
      <c r="G65" s="88">
        <v>23</v>
      </c>
      <c r="H65" s="88"/>
      <c r="I65" s="88">
        <v>58</v>
      </c>
      <c r="J65" s="88">
        <v>1171.7</v>
      </c>
    </row>
    <row r="66" spans="1:11" ht="13" x14ac:dyDescent="0.15">
      <c r="A66" s="88" t="s">
        <v>99</v>
      </c>
      <c r="B66" s="89">
        <f>SUM(B67:B70)</f>
        <v>139</v>
      </c>
      <c r="C66" s="89"/>
      <c r="D66" s="89">
        <f t="shared" ref="D66:E66" si="34">SUM(D67:D70)</f>
        <v>179</v>
      </c>
      <c r="E66" s="89">
        <f t="shared" si="34"/>
        <v>132</v>
      </c>
      <c r="F66" s="89"/>
      <c r="G66" s="89">
        <f>SUM(G67:G70)</f>
        <v>47</v>
      </c>
      <c r="H66" s="89"/>
      <c r="I66" s="89">
        <f>SUM(I67:I70)</f>
        <v>318</v>
      </c>
      <c r="J66" s="120">
        <v>5159.17</v>
      </c>
    </row>
    <row r="67" spans="1:11" ht="13" x14ac:dyDescent="0.15">
      <c r="A67" s="119">
        <v>42765</v>
      </c>
      <c r="B67" s="88">
        <v>20</v>
      </c>
      <c r="C67" s="89"/>
      <c r="D67" s="89">
        <f t="shared" ref="D67:D70" si="35">E67+G67</f>
        <v>29</v>
      </c>
      <c r="E67" s="88">
        <v>22</v>
      </c>
      <c r="F67" s="88"/>
      <c r="G67" s="88">
        <v>7</v>
      </c>
      <c r="H67" s="88"/>
      <c r="I67" s="89">
        <f t="shared" ref="I67:I70" si="36">G67+E67+B67</f>
        <v>49</v>
      </c>
      <c r="J67" s="118">
        <v>721.68</v>
      </c>
    </row>
    <row r="68" spans="1:11" ht="13" x14ac:dyDescent="0.15">
      <c r="A68" s="119">
        <v>42758</v>
      </c>
      <c r="B68" s="88">
        <v>44</v>
      </c>
      <c r="C68" s="89"/>
      <c r="D68" s="89">
        <f t="shared" si="35"/>
        <v>40</v>
      </c>
      <c r="E68" s="88">
        <v>26</v>
      </c>
      <c r="F68" s="88"/>
      <c r="G68" s="88">
        <v>14</v>
      </c>
      <c r="H68" s="88"/>
      <c r="I68" s="89">
        <f t="shared" si="36"/>
        <v>84</v>
      </c>
      <c r="J68" s="88"/>
      <c r="K68" s="85"/>
    </row>
    <row r="69" spans="1:11" ht="13" x14ac:dyDescent="0.15">
      <c r="A69" s="119">
        <v>42751</v>
      </c>
      <c r="B69" s="88">
        <v>47</v>
      </c>
      <c r="C69" s="89"/>
      <c r="D69" s="89">
        <f t="shared" si="35"/>
        <v>60</v>
      </c>
      <c r="E69" s="88">
        <v>43</v>
      </c>
      <c r="F69" s="88"/>
      <c r="G69" s="88">
        <v>17</v>
      </c>
      <c r="H69" s="88"/>
      <c r="I69" s="89">
        <f t="shared" si="36"/>
        <v>107</v>
      </c>
      <c r="J69" s="89"/>
      <c r="K69" s="85"/>
    </row>
    <row r="70" spans="1:11" ht="13" x14ac:dyDescent="0.15">
      <c r="A70" s="119">
        <v>42744</v>
      </c>
      <c r="B70" s="88">
        <v>28</v>
      </c>
      <c r="C70" s="89"/>
      <c r="D70" s="89">
        <f t="shared" si="35"/>
        <v>50</v>
      </c>
      <c r="E70" s="88">
        <v>41</v>
      </c>
      <c r="F70" s="88"/>
      <c r="G70" s="88">
        <v>9</v>
      </c>
      <c r="H70" s="88"/>
      <c r="I70" s="89">
        <f t="shared" si="36"/>
        <v>78</v>
      </c>
      <c r="J70" s="89"/>
      <c r="K70" s="85"/>
    </row>
    <row r="71" spans="1:11" ht="13" x14ac:dyDescent="0.15">
      <c r="A71" s="122">
        <v>2016</v>
      </c>
      <c r="B71" s="51">
        <f>SUM(B72:B123)</f>
        <v>3736</v>
      </c>
      <c r="C71" s="51"/>
      <c r="D71" s="51">
        <f t="shared" ref="D71:E71" si="37">SUM(D72:D123)</f>
        <v>3061</v>
      </c>
      <c r="E71" s="51">
        <f t="shared" si="37"/>
        <v>1449</v>
      </c>
      <c r="F71" s="51"/>
      <c r="G71" s="51">
        <f>SUM(G72:G123)</f>
        <v>1270</v>
      </c>
      <c r="H71" s="51"/>
      <c r="I71" s="51">
        <f>SUM(I72:I123)</f>
        <v>6801</v>
      </c>
      <c r="J71" s="51"/>
      <c r="K71" s="85"/>
    </row>
    <row r="72" spans="1:11" ht="13" x14ac:dyDescent="0.15">
      <c r="A72" s="123">
        <v>42732</v>
      </c>
      <c r="B72" s="88">
        <v>64</v>
      </c>
      <c r="C72" s="88"/>
      <c r="D72" s="88">
        <f t="shared" ref="D72:D83" si="38">E72+G72</f>
        <v>54</v>
      </c>
      <c r="E72" s="88">
        <v>36</v>
      </c>
      <c r="F72" s="88"/>
      <c r="G72" s="88">
        <v>18</v>
      </c>
      <c r="H72" s="88"/>
      <c r="I72" s="88">
        <v>118</v>
      </c>
      <c r="J72" s="89"/>
      <c r="K72" s="85"/>
    </row>
    <row r="73" spans="1:11" ht="13" x14ac:dyDescent="0.15">
      <c r="A73" s="119">
        <v>42725</v>
      </c>
      <c r="B73" s="88">
        <v>46</v>
      </c>
      <c r="C73" s="89"/>
      <c r="D73" s="89">
        <f t="shared" si="38"/>
        <v>34</v>
      </c>
      <c r="E73" s="88">
        <v>28</v>
      </c>
      <c r="F73" s="88"/>
      <c r="G73" s="88">
        <v>6</v>
      </c>
      <c r="H73" s="88"/>
      <c r="I73" s="88">
        <v>80</v>
      </c>
      <c r="J73" s="89"/>
      <c r="K73" s="85"/>
    </row>
    <row r="74" spans="1:11" ht="13" x14ac:dyDescent="0.15">
      <c r="A74" s="119">
        <v>42718</v>
      </c>
      <c r="B74" s="88">
        <v>68</v>
      </c>
      <c r="C74" s="88"/>
      <c r="D74" s="88">
        <f t="shared" si="38"/>
        <v>51</v>
      </c>
      <c r="E74" s="88">
        <v>32</v>
      </c>
      <c r="F74" s="88"/>
      <c r="G74" s="88">
        <v>19</v>
      </c>
      <c r="H74" s="88"/>
      <c r="I74" s="88">
        <v>119</v>
      </c>
      <c r="J74" s="89"/>
      <c r="K74" s="85"/>
    </row>
    <row r="75" spans="1:11" ht="13" x14ac:dyDescent="0.15">
      <c r="A75" s="119">
        <v>42710</v>
      </c>
      <c r="B75" s="88">
        <v>52</v>
      </c>
      <c r="C75" s="89"/>
      <c r="D75" s="89">
        <f t="shared" si="38"/>
        <v>49</v>
      </c>
      <c r="E75" s="88">
        <v>27</v>
      </c>
      <c r="F75" s="88"/>
      <c r="G75" s="88">
        <v>22</v>
      </c>
      <c r="H75" s="88"/>
      <c r="I75" s="88">
        <v>101</v>
      </c>
      <c r="J75" s="89"/>
      <c r="K75" s="85"/>
    </row>
    <row r="76" spans="1:11" ht="13" x14ac:dyDescent="0.15">
      <c r="A76" s="124">
        <v>42704</v>
      </c>
      <c r="B76" s="88">
        <v>53</v>
      </c>
      <c r="C76" s="89"/>
      <c r="D76" s="89">
        <f t="shared" si="38"/>
        <v>20</v>
      </c>
      <c r="E76" s="88">
        <v>17</v>
      </c>
      <c r="F76" s="88"/>
      <c r="G76" s="88">
        <v>3</v>
      </c>
      <c r="H76" s="88"/>
      <c r="I76" s="88">
        <v>73</v>
      </c>
      <c r="J76" s="89"/>
      <c r="K76" s="85"/>
    </row>
    <row r="77" spans="1:11" ht="13" x14ac:dyDescent="0.15">
      <c r="A77" s="124">
        <v>42697</v>
      </c>
      <c r="B77" s="88">
        <v>73</v>
      </c>
      <c r="C77" s="89"/>
      <c r="D77" s="89">
        <f t="shared" si="38"/>
        <v>75</v>
      </c>
      <c r="E77" s="88">
        <v>52</v>
      </c>
      <c r="F77" s="88"/>
      <c r="G77" s="88">
        <v>23</v>
      </c>
      <c r="H77" s="88"/>
      <c r="I77" s="88">
        <v>148</v>
      </c>
      <c r="J77" s="89"/>
      <c r="K77" s="85"/>
    </row>
    <row r="78" spans="1:11" ht="13" x14ac:dyDescent="0.15">
      <c r="A78" s="124">
        <v>42690</v>
      </c>
      <c r="B78" s="88">
        <v>65</v>
      </c>
      <c r="C78" s="89"/>
      <c r="D78" s="89">
        <f t="shared" si="38"/>
        <v>54</v>
      </c>
      <c r="E78" s="88">
        <v>35</v>
      </c>
      <c r="F78" s="88"/>
      <c r="G78" s="88">
        <v>19</v>
      </c>
      <c r="H78" s="88"/>
      <c r="I78" s="88">
        <v>119</v>
      </c>
      <c r="J78" s="89"/>
      <c r="K78" s="85"/>
    </row>
    <row r="79" spans="1:11" ht="13" x14ac:dyDescent="0.15">
      <c r="A79" s="124">
        <v>42683</v>
      </c>
      <c r="B79" s="88">
        <v>87</v>
      </c>
      <c r="C79" s="89"/>
      <c r="D79" s="89">
        <f t="shared" si="38"/>
        <v>57</v>
      </c>
      <c r="E79" s="88">
        <v>32</v>
      </c>
      <c r="F79" s="88"/>
      <c r="G79" s="88">
        <v>25</v>
      </c>
      <c r="H79" s="88"/>
      <c r="I79" s="88">
        <v>145</v>
      </c>
      <c r="J79" s="89"/>
      <c r="K79" s="85"/>
    </row>
    <row r="80" spans="1:11" ht="13" x14ac:dyDescent="0.15">
      <c r="A80" s="124">
        <v>42676</v>
      </c>
      <c r="B80" s="88">
        <v>73</v>
      </c>
      <c r="C80" s="89"/>
      <c r="D80" s="89">
        <f t="shared" si="38"/>
        <v>77</v>
      </c>
      <c r="E80" s="88">
        <v>36</v>
      </c>
      <c r="F80" s="88"/>
      <c r="G80" s="88">
        <v>41</v>
      </c>
      <c r="H80" s="88"/>
      <c r="I80" s="88">
        <v>150</v>
      </c>
      <c r="J80" s="89"/>
      <c r="K80" s="85"/>
    </row>
    <row r="81" spans="1:11" ht="13" x14ac:dyDescent="0.15">
      <c r="A81" s="124">
        <v>42669</v>
      </c>
      <c r="B81" s="88">
        <v>74</v>
      </c>
      <c r="C81" s="89"/>
      <c r="D81" s="89">
        <f t="shared" si="38"/>
        <v>67</v>
      </c>
      <c r="E81" s="88">
        <v>29</v>
      </c>
      <c r="F81" s="88"/>
      <c r="G81" s="88">
        <v>38</v>
      </c>
      <c r="H81" s="88"/>
      <c r="I81" s="88">
        <v>141</v>
      </c>
      <c r="J81" s="89"/>
      <c r="K81" s="85"/>
    </row>
    <row r="82" spans="1:11" ht="13" x14ac:dyDescent="0.15">
      <c r="A82" s="124">
        <v>42662</v>
      </c>
      <c r="B82" s="88">
        <v>68</v>
      </c>
      <c r="C82" s="89"/>
      <c r="D82" s="89">
        <f t="shared" si="38"/>
        <v>87</v>
      </c>
      <c r="E82" s="88">
        <v>38</v>
      </c>
      <c r="F82" s="88"/>
      <c r="G82" s="88">
        <v>49</v>
      </c>
      <c r="H82" s="88"/>
      <c r="I82" s="88">
        <v>155</v>
      </c>
      <c r="J82" s="89"/>
      <c r="K82" s="85"/>
    </row>
    <row r="83" spans="1:11" ht="13" x14ac:dyDescent="0.15">
      <c r="A83" s="124">
        <v>42655</v>
      </c>
      <c r="B83" s="88">
        <v>62</v>
      </c>
      <c r="C83" s="89"/>
      <c r="D83" s="89">
        <f t="shared" si="38"/>
        <v>46</v>
      </c>
      <c r="E83" s="88">
        <v>27</v>
      </c>
      <c r="F83" s="88"/>
      <c r="G83" s="88">
        <v>19</v>
      </c>
      <c r="H83" s="88"/>
      <c r="I83" s="88">
        <v>108</v>
      </c>
      <c r="J83" s="89"/>
      <c r="K83" s="85"/>
    </row>
    <row r="84" spans="1:11" ht="13" x14ac:dyDescent="0.15">
      <c r="A84" s="124">
        <v>42648</v>
      </c>
      <c r="B84" s="88">
        <v>67</v>
      </c>
      <c r="C84" s="88"/>
      <c r="D84" s="88">
        <v>59</v>
      </c>
      <c r="E84" s="88">
        <v>59</v>
      </c>
      <c r="F84" s="88"/>
      <c r="G84" s="88">
        <v>4</v>
      </c>
      <c r="H84" s="88"/>
      <c r="I84" s="88">
        <v>126</v>
      </c>
      <c r="J84" s="89"/>
      <c r="K84" s="85"/>
    </row>
    <row r="85" spans="1:11" ht="13" x14ac:dyDescent="0.15">
      <c r="A85" s="124">
        <v>42641</v>
      </c>
      <c r="B85" s="88">
        <v>68</v>
      </c>
      <c r="C85" s="88"/>
      <c r="D85" s="88">
        <v>63</v>
      </c>
      <c r="E85" s="88">
        <v>39</v>
      </c>
      <c r="F85" s="88"/>
      <c r="G85" s="88">
        <v>24</v>
      </c>
      <c r="H85" s="88"/>
      <c r="I85" s="89">
        <f>63+68</f>
        <v>131</v>
      </c>
      <c r="J85" s="89"/>
      <c r="K85" s="85"/>
    </row>
    <row r="86" spans="1:11" ht="13" x14ac:dyDescent="0.15">
      <c r="A86" s="124">
        <v>42634</v>
      </c>
      <c r="B86" s="88">
        <v>82</v>
      </c>
      <c r="C86" s="88"/>
      <c r="D86" s="88">
        <v>56</v>
      </c>
      <c r="E86" s="88">
        <v>40</v>
      </c>
      <c r="F86" s="88"/>
      <c r="G86" s="88">
        <v>19</v>
      </c>
      <c r="H86" s="88"/>
      <c r="I86" s="88">
        <v>141</v>
      </c>
      <c r="J86" s="89"/>
      <c r="K86" s="85"/>
    </row>
    <row r="87" spans="1:11" ht="13" x14ac:dyDescent="0.15">
      <c r="A87" s="124">
        <v>42627</v>
      </c>
      <c r="B87" s="88">
        <v>68</v>
      </c>
      <c r="C87" s="88"/>
      <c r="D87" s="88">
        <v>53</v>
      </c>
      <c r="E87" s="88">
        <v>25</v>
      </c>
      <c r="F87" s="88"/>
      <c r="G87" s="88">
        <v>28</v>
      </c>
      <c r="H87" s="88"/>
      <c r="I87" s="88">
        <v>121</v>
      </c>
      <c r="J87" s="89"/>
      <c r="K87" s="85"/>
    </row>
    <row r="88" spans="1:11" ht="13" x14ac:dyDescent="0.15">
      <c r="A88" s="124">
        <v>42620</v>
      </c>
      <c r="B88" s="88">
        <v>80</v>
      </c>
      <c r="C88" s="88"/>
      <c r="D88" s="88">
        <v>51</v>
      </c>
      <c r="E88" s="88">
        <v>26</v>
      </c>
      <c r="F88" s="88"/>
      <c r="G88" s="88">
        <v>25</v>
      </c>
      <c r="H88" s="88"/>
      <c r="I88" s="88">
        <v>131</v>
      </c>
      <c r="J88" s="89"/>
      <c r="K88" s="85"/>
    </row>
    <row r="89" spans="1:11" ht="13" x14ac:dyDescent="0.15">
      <c r="A89" s="124">
        <v>42613</v>
      </c>
      <c r="B89" s="88">
        <v>82</v>
      </c>
      <c r="C89" s="88"/>
      <c r="D89" s="88">
        <v>39</v>
      </c>
      <c r="E89" s="88">
        <v>19</v>
      </c>
      <c r="F89" s="88"/>
      <c r="G89" s="88">
        <v>20</v>
      </c>
      <c r="H89" s="88"/>
      <c r="I89" s="88">
        <v>121</v>
      </c>
      <c r="J89" s="89"/>
      <c r="K89" s="85"/>
    </row>
    <row r="90" spans="1:11" ht="13" x14ac:dyDescent="0.15">
      <c r="A90" s="124">
        <v>42606</v>
      </c>
      <c r="B90" s="88">
        <v>53</v>
      </c>
      <c r="C90" s="88"/>
      <c r="D90" s="88">
        <v>52</v>
      </c>
      <c r="E90" s="88">
        <v>28</v>
      </c>
      <c r="F90" s="88"/>
      <c r="G90" s="88">
        <v>24</v>
      </c>
      <c r="H90" s="88"/>
      <c r="I90" s="88">
        <v>105</v>
      </c>
      <c r="J90" s="89"/>
      <c r="K90" s="85"/>
    </row>
    <row r="91" spans="1:11" ht="13" x14ac:dyDescent="0.15">
      <c r="A91" s="124">
        <v>42599</v>
      </c>
      <c r="B91" s="88">
        <v>75</v>
      </c>
      <c r="C91" s="88"/>
      <c r="D91" s="88">
        <v>60</v>
      </c>
      <c r="E91" s="88">
        <v>35</v>
      </c>
      <c r="F91" s="88"/>
      <c r="G91" s="88">
        <v>25</v>
      </c>
      <c r="H91" s="88"/>
      <c r="I91" s="88">
        <v>135</v>
      </c>
      <c r="J91" s="89"/>
      <c r="K91" s="85"/>
    </row>
    <row r="92" spans="1:11" ht="13" x14ac:dyDescent="0.15">
      <c r="A92" s="124">
        <v>42592</v>
      </c>
      <c r="B92" s="88">
        <v>100</v>
      </c>
      <c r="C92" s="88"/>
      <c r="D92" s="88">
        <v>63</v>
      </c>
      <c r="E92" s="88">
        <v>30</v>
      </c>
      <c r="F92" s="88"/>
      <c r="G92" s="88">
        <v>33</v>
      </c>
      <c r="H92" s="88"/>
      <c r="I92" s="88">
        <v>163</v>
      </c>
      <c r="J92" s="89"/>
      <c r="K92" s="85"/>
    </row>
    <row r="93" spans="1:11" ht="13" x14ac:dyDescent="0.15">
      <c r="A93" s="124">
        <v>42585</v>
      </c>
      <c r="B93" s="88">
        <v>52</v>
      </c>
      <c r="C93" s="89"/>
      <c r="D93" s="89">
        <f>I93-B93</f>
        <v>57</v>
      </c>
      <c r="E93" s="88">
        <v>25</v>
      </c>
      <c r="F93" s="88"/>
      <c r="G93" s="88">
        <v>32</v>
      </c>
      <c r="H93" s="88"/>
      <c r="I93" s="88">
        <v>109</v>
      </c>
      <c r="J93" s="89"/>
      <c r="K93" s="85"/>
    </row>
    <row r="94" spans="1:11" ht="13" x14ac:dyDescent="0.15">
      <c r="A94" s="124">
        <v>42578</v>
      </c>
      <c r="B94" s="88">
        <v>80</v>
      </c>
      <c r="C94" s="88"/>
      <c r="D94" s="88">
        <v>52</v>
      </c>
      <c r="E94" s="88">
        <v>29</v>
      </c>
      <c r="F94" s="88"/>
      <c r="G94" s="88">
        <v>23</v>
      </c>
      <c r="H94" s="88"/>
      <c r="I94" s="88">
        <v>132</v>
      </c>
      <c r="J94" s="89"/>
      <c r="K94" s="85"/>
    </row>
    <row r="95" spans="1:11" ht="13" x14ac:dyDescent="0.15">
      <c r="A95" s="124">
        <v>42571</v>
      </c>
      <c r="B95" s="88">
        <v>79</v>
      </c>
      <c r="C95" s="89"/>
      <c r="D95" s="89">
        <f>34+19</f>
        <v>53</v>
      </c>
      <c r="E95" s="88">
        <v>34</v>
      </c>
      <c r="F95" s="88"/>
      <c r="G95" s="88">
        <v>19</v>
      </c>
      <c r="H95" s="88"/>
      <c r="I95" s="88">
        <v>132</v>
      </c>
      <c r="J95" s="89"/>
      <c r="K95" s="85"/>
    </row>
    <row r="96" spans="1:11" ht="13" x14ac:dyDescent="0.15">
      <c r="A96" s="124">
        <v>42564</v>
      </c>
      <c r="B96" s="88">
        <v>61</v>
      </c>
      <c r="C96" s="89"/>
      <c r="D96" s="89">
        <f>I96-B96</f>
        <v>31</v>
      </c>
      <c r="E96" s="88">
        <v>15</v>
      </c>
      <c r="F96" s="88"/>
      <c r="G96" s="88">
        <v>16</v>
      </c>
      <c r="H96" s="88"/>
      <c r="I96" s="88">
        <v>92</v>
      </c>
      <c r="J96" s="89"/>
      <c r="K96" s="85"/>
    </row>
    <row r="97" spans="1:11" ht="13" x14ac:dyDescent="0.15">
      <c r="A97" s="124">
        <v>42557</v>
      </c>
      <c r="B97" s="88">
        <v>81</v>
      </c>
      <c r="C97" s="88"/>
      <c r="D97" s="88">
        <v>42</v>
      </c>
      <c r="E97" s="88">
        <v>18</v>
      </c>
      <c r="F97" s="88"/>
      <c r="G97" s="88">
        <v>24</v>
      </c>
      <c r="H97" s="88"/>
      <c r="I97" s="88">
        <v>123</v>
      </c>
      <c r="J97" s="89"/>
      <c r="K97" s="85"/>
    </row>
    <row r="98" spans="1:11" ht="13" x14ac:dyDescent="0.15">
      <c r="A98" s="88" t="s">
        <v>100</v>
      </c>
      <c r="B98" s="88">
        <f t="shared" ref="B98:I98" si="39">SUM(B99:B102)</f>
        <v>347</v>
      </c>
      <c r="C98" s="88">
        <f t="shared" si="39"/>
        <v>0</v>
      </c>
      <c r="D98" s="88">
        <f t="shared" si="39"/>
        <v>206</v>
      </c>
      <c r="E98" s="88">
        <f t="shared" si="39"/>
        <v>94</v>
      </c>
      <c r="F98" s="88">
        <f t="shared" si="39"/>
        <v>0</v>
      </c>
      <c r="G98" s="88">
        <f t="shared" si="39"/>
        <v>112</v>
      </c>
      <c r="H98" s="88">
        <f t="shared" si="39"/>
        <v>0</v>
      </c>
      <c r="I98" s="88">
        <f t="shared" si="39"/>
        <v>553</v>
      </c>
      <c r="J98" s="89"/>
      <c r="K98" s="85"/>
    </row>
    <row r="99" spans="1:11" ht="13" x14ac:dyDescent="0.15">
      <c r="A99" s="124">
        <v>42550</v>
      </c>
      <c r="B99" s="88">
        <v>95</v>
      </c>
      <c r="C99" s="89"/>
      <c r="D99" s="89">
        <f t="shared" ref="D99:D103" si="40">I99-B99</f>
        <v>42</v>
      </c>
      <c r="E99" s="88">
        <v>27</v>
      </c>
      <c r="F99" s="88"/>
      <c r="G99" s="88">
        <v>15</v>
      </c>
      <c r="H99" s="88"/>
      <c r="I99" s="88">
        <v>137</v>
      </c>
      <c r="J99" s="89"/>
      <c r="K99" s="85"/>
    </row>
    <row r="100" spans="1:11" ht="13" x14ac:dyDescent="0.15">
      <c r="A100" s="124">
        <v>42543</v>
      </c>
      <c r="B100" s="88">
        <v>87</v>
      </c>
      <c r="C100" s="89"/>
      <c r="D100" s="89">
        <f t="shared" si="40"/>
        <v>41</v>
      </c>
      <c r="E100" s="88">
        <v>21</v>
      </c>
      <c r="F100" s="88"/>
      <c r="G100" s="88">
        <v>20</v>
      </c>
      <c r="H100" s="88"/>
      <c r="I100" s="88">
        <v>128</v>
      </c>
      <c r="J100" s="89"/>
      <c r="K100" s="85"/>
    </row>
    <row r="101" spans="1:11" ht="13" x14ac:dyDescent="0.15">
      <c r="A101" s="124">
        <v>42536</v>
      </c>
      <c r="B101" s="88">
        <v>102</v>
      </c>
      <c r="C101" s="89"/>
      <c r="D101" s="89">
        <f t="shared" si="40"/>
        <v>43</v>
      </c>
      <c r="E101" s="88">
        <v>18</v>
      </c>
      <c r="F101" s="88"/>
      <c r="G101" s="88">
        <v>25</v>
      </c>
      <c r="H101" s="88"/>
      <c r="I101" s="88">
        <v>145</v>
      </c>
      <c r="J101" s="89"/>
      <c r="K101" s="85"/>
    </row>
    <row r="102" spans="1:11" ht="13" x14ac:dyDescent="0.15">
      <c r="A102" s="124">
        <v>42529</v>
      </c>
      <c r="B102" s="88">
        <v>63</v>
      </c>
      <c r="C102" s="89"/>
      <c r="D102" s="89">
        <f t="shared" si="40"/>
        <v>80</v>
      </c>
      <c r="E102" s="88">
        <v>28</v>
      </c>
      <c r="F102" s="88"/>
      <c r="G102" s="88">
        <v>52</v>
      </c>
      <c r="H102" s="88"/>
      <c r="I102" s="88">
        <v>143</v>
      </c>
      <c r="J102" s="89"/>
      <c r="K102" s="85"/>
    </row>
    <row r="103" spans="1:11" ht="13" x14ac:dyDescent="0.15">
      <c r="A103" s="124">
        <v>42522</v>
      </c>
      <c r="B103" s="88">
        <v>75</v>
      </c>
      <c r="C103" s="89"/>
      <c r="D103" s="89">
        <f t="shared" si="40"/>
        <v>53</v>
      </c>
      <c r="E103" s="88">
        <v>27</v>
      </c>
      <c r="F103" s="88"/>
      <c r="G103" s="88">
        <v>26</v>
      </c>
      <c r="H103" s="88"/>
      <c r="I103" s="88">
        <v>128</v>
      </c>
      <c r="J103" s="89"/>
      <c r="K103" s="85"/>
    </row>
    <row r="104" spans="1:11" ht="13" x14ac:dyDescent="0.15">
      <c r="A104" s="125">
        <v>42515</v>
      </c>
      <c r="B104" s="88">
        <v>54</v>
      </c>
      <c r="C104" s="89"/>
      <c r="D104" s="89">
        <f>40+38</f>
        <v>78</v>
      </c>
      <c r="E104" s="88">
        <v>40</v>
      </c>
      <c r="F104" s="88"/>
      <c r="G104" s="88">
        <v>38</v>
      </c>
      <c r="H104" s="88"/>
      <c r="I104" s="89">
        <f>B104+D104</f>
        <v>132</v>
      </c>
      <c r="J104" s="89"/>
      <c r="K104" s="85"/>
    </row>
    <row r="105" spans="1:11" ht="13" x14ac:dyDescent="0.15">
      <c r="A105" s="125">
        <v>42508</v>
      </c>
      <c r="B105" s="88">
        <v>75</v>
      </c>
      <c r="C105" s="89"/>
      <c r="D105" s="89">
        <f>33+38</f>
        <v>71</v>
      </c>
      <c r="E105" s="88">
        <v>33</v>
      </c>
      <c r="F105" s="88"/>
      <c r="G105" s="88">
        <v>38</v>
      </c>
      <c r="H105" s="88"/>
      <c r="I105" s="88">
        <v>146</v>
      </c>
      <c r="J105" s="89"/>
      <c r="K105" s="85"/>
    </row>
    <row r="106" spans="1:11" ht="13" x14ac:dyDescent="0.15">
      <c r="A106" s="125">
        <v>42501</v>
      </c>
      <c r="B106" s="88">
        <v>70</v>
      </c>
      <c r="C106" s="89"/>
      <c r="D106" s="89">
        <f>34+51</f>
        <v>85</v>
      </c>
      <c r="E106" s="88">
        <v>34</v>
      </c>
      <c r="F106" s="88"/>
      <c r="G106" s="88">
        <v>51</v>
      </c>
      <c r="H106" s="88"/>
      <c r="I106" s="89">
        <f>B106+D106</f>
        <v>155</v>
      </c>
      <c r="J106" s="89"/>
      <c r="K106" s="85"/>
    </row>
    <row r="107" spans="1:11" ht="13" x14ac:dyDescent="0.15">
      <c r="A107" s="125">
        <v>42494</v>
      </c>
      <c r="B107" s="88">
        <v>66</v>
      </c>
      <c r="C107" s="88"/>
      <c r="D107" s="88">
        <v>51</v>
      </c>
      <c r="E107" s="88">
        <v>26</v>
      </c>
      <c r="F107" s="88"/>
      <c r="G107" s="88">
        <v>25</v>
      </c>
      <c r="H107" s="88"/>
      <c r="I107" s="88">
        <v>117</v>
      </c>
      <c r="J107" s="89"/>
      <c r="K107" s="85"/>
    </row>
    <row r="108" spans="1:11" ht="13" x14ac:dyDescent="0.15">
      <c r="A108" s="125">
        <v>42487</v>
      </c>
      <c r="B108" s="88">
        <v>79</v>
      </c>
      <c r="C108" s="88"/>
      <c r="D108" s="88">
        <v>92</v>
      </c>
      <c r="E108" s="88"/>
      <c r="F108" s="88"/>
      <c r="G108" s="88"/>
      <c r="H108" s="88"/>
      <c r="I108" s="88">
        <v>171</v>
      </c>
      <c r="J108" s="89"/>
      <c r="K108" s="85"/>
    </row>
    <row r="109" spans="1:11" ht="13" x14ac:dyDescent="0.15">
      <c r="A109" s="125">
        <v>42480</v>
      </c>
      <c r="B109" s="88">
        <v>68</v>
      </c>
      <c r="C109" s="88"/>
      <c r="D109" s="88">
        <v>45</v>
      </c>
      <c r="E109" s="88"/>
      <c r="F109" s="88"/>
      <c r="G109" s="88"/>
      <c r="H109" s="88"/>
      <c r="I109" s="88">
        <v>113</v>
      </c>
      <c r="J109" s="89"/>
      <c r="K109" s="85"/>
    </row>
    <row r="110" spans="1:11" ht="13" x14ac:dyDescent="0.15">
      <c r="A110" s="125">
        <v>42473</v>
      </c>
      <c r="B110" s="88">
        <v>81</v>
      </c>
      <c r="C110" s="88"/>
      <c r="D110" s="88">
        <v>59</v>
      </c>
      <c r="E110" s="88"/>
      <c r="F110" s="88"/>
      <c r="G110" s="88"/>
      <c r="H110" s="88"/>
      <c r="I110" s="88">
        <v>140</v>
      </c>
      <c r="J110" s="89"/>
      <c r="K110" s="85"/>
    </row>
    <row r="111" spans="1:11" ht="13" x14ac:dyDescent="0.15">
      <c r="A111" s="125">
        <v>42466</v>
      </c>
      <c r="B111" s="88">
        <v>64</v>
      </c>
      <c r="C111" s="88"/>
      <c r="D111" s="88">
        <v>68</v>
      </c>
      <c r="E111" s="88">
        <v>45</v>
      </c>
      <c r="F111" s="88"/>
      <c r="G111" s="88">
        <v>23</v>
      </c>
      <c r="H111" s="88"/>
      <c r="I111" s="88">
        <v>132</v>
      </c>
      <c r="J111" s="89"/>
      <c r="K111" s="85"/>
    </row>
    <row r="112" spans="1:11" ht="13" x14ac:dyDescent="0.15">
      <c r="A112" s="125">
        <v>42459</v>
      </c>
      <c r="B112" s="88">
        <v>44</v>
      </c>
      <c r="C112" s="88"/>
      <c r="D112" s="88">
        <v>28</v>
      </c>
      <c r="E112" s="88">
        <v>12</v>
      </c>
      <c r="F112" s="88"/>
      <c r="G112" s="88">
        <v>16</v>
      </c>
      <c r="H112" s="88"/>
      <c r="I112" s="88">
        <v>72</v>
      </c>
      <c r="J112" s="89"/>
      <c r="K112" s="85"/>
    </row>
    <row r="113" spans="1:11" ht="13" x14ac:dyDescent="0.15">
      <c r="A113" s="125">
        <v>42445</v>
      </c>
      <c r="B113" s="88">
        <v>75</v>
      </c>
      <c r="C113" s="88"/>
      <c r="D113" s="88">
        <v>125</v>
      </c>
      <c r="E113" s="88">
        <v>41</v>
      </c>
      <c r="F113" s="88"/>
      <c r="G113" s="88">
        <v>84</v>
      </c>
      <c r="H113" s="88"/>
      <c r="I113" s="88">
        <v>200</v>
      </c>
      <c r="J113" s="89"/>
      <c r="K113" s="85"/>
    </row>
    <row r="114" spans="1:11" ht="13" x14ac:dyDescent="0.15">
      <c r="A114" s="125">
        <v>42438</v>
      </c>
      <c r="B114" s="88">
        <v>69</v>
      </c>
      <c r="C114" s="88"/>
      <c r="D114" s="88">
        <v>45</v>
      </c>
      <c r="E114" s="88">
        <v>28</v>
      </c>
      <c r="F114" s="88"/>
      <c r="G114" s="88">
        <v>17</v>
      </c>
      <c r="H114" s="88"/>
      <c r="I114" s="88">
        <v>114</v>
      </c>
      <c r="J114" s="89"/>
      <c r="K114" s="85"/>
    </row>
    <row r="115" spans="1:11" ht="13" x14ac:dyDescent="0.15">
      <c r="A115" s="125">
        <v>42431</v>
      </c>
      <c r="B115" s="88">
        <v>71</v>
      </c>
      <c r="C115" s="88"/>
      <c r="D115" s="88">
        <v>70</v>
      </c>
      <c r="E115" s="88">
        <v>50</v>
      </c>
      <c r="F115" s="88"/>
      <c r="G115" s="88">
        <v>20</v>
      </c>
      <c r="H115" s="88"/>
      <c r="I115" s="88">
        <v>141</v>
      </c>
      <c r="J115" s="89"/>
      <c r="K115" s="85"/>
    </row>
    <row r="116" spans="1:11" ht="13" x14ac:dyDescent="0.15">
      <c r="A116" s="132">
        <v>42424</v>
      </c>
      <c r="B116" s="101">
        <v>56</v>
      </c>
      <c r="C116" s="101"/>
      <c r="D116" s="101">
        <v>68</v>
      </c>
      <c r="E116" s="101">
        <v>42</v>
      </c>
      <c r="F116" s="101"/>
      <c r="G116" s="101">
        <v>26</v>
      </c>
      <c r="H116" s="101"/>
      <c r="I116" s="101">
        <v>124</v>
      </c>
      <c r="J116" s="104"/>
      <c r="K116" s="85"/>
    </row>
    <row r="117" spans="1:11" ht="13" x14ac:dyDescent="0.15">
      <c r="A117" s="132">
        <v>42417</v>
      </c>
      <c r="B117" s="101">
        <v>41</v>
      </c>
      <c r="C117" s="101"/>
      <c r="D117" s="101">
        <v>39</v>
      </c>
      <c r="E117" s="101">
        <v>23</v>
      </c>
      <c r="F117" s="101"/>
      <c r="G117" s="101">
        <v>16</v>
      </c>
      <c r="H117" s="101"/>
      <c r="I117" s="101">
        <v>80</v>
      </c>
      <c r="J117" s="104"/>
      <c r="K117" s="85"/>
    </row>
    <row r="118" spans="1:11" ht="13" x14ac:dyDescent="0.15">
      <c r="A118" s="132">
        <v>42410</v>
      </c>
      <c r="B118" s="101">
        <v>39</v>
      </c>
      <c r="C118" s="101"/>
      <c r="D118" s="101">
        <v>67</v>
      </c>
      <c r="E118" s="101">
        <v>26</v>
      </c>
      <c r="F118" s="101"/>
      <c r="G118" s="101">
        <v>41</v>
      </c>
      <c r="H118" s="101"/>
      <c r="I118" s="101">
        <v>106</v>
      </c>
      <c r="J118" s="104"/>
      <c r="K118" s="85"/>
    </row>
    <row r="119" spans="1:11" ht="13" x14ac:dyDescent="0.15">
      <c r="A119" s="132">
        <v>42403</v>
      </c>
      <c r="B119" s="101">
        <v>46</v>
      </c>
      <c r="C119" s="101"/>
      <c r="D119" s="101">
        <v>41</v>
      </c>
      <c r="E119" s="101"/>
      <c r="F119" s="101"/>
      <c r="G119" s="101"/>
      <c r="H119" s="101"/>
      <c r="I119" s="101">
        <v>87</v>
      </c>
      <c r="J119" s="104"/>
      <c r="K119" s="85"/>
    </row>
    <row r="120" spans="1:11" ht="13" x14ac:dyDescent="0.15">
      <c r="A120" s="132">
        <v>42396</v>
      </c>
      <c r="B120" s="101">
        <v>58</v>
      </c>
      <c r="C120" s="101"/>
      <c r="D120" s="101">
        <v>50</v>
      </c>
      <c r="E120" s="101">
        <v>23</v>
      </c>
      <c r="F120" s="101"/>
      <c r="G120" s="101">
        <v>27</v>
      </c>
      <c r="H120" s="101"/>
      <c r="I120" s="101">
        <v>108</v>
      </c>
      <c r="J120" s="104"/>
      <c r="K120" s="85"/>
    </row>
    <row r="121" spans="1:11" ht="13" x14ac:dyDescent="0.15">
      <c r="A121" s="132">
        <v>42389</v>
      </c>
      <c r="B121" s="101">
        <v>47</v>
      </c>
      <c r="C121" s="101"/>
      <c r="D121" s="101">
        <v>40</v>
      </c>
      <c r="E121" s="101"/>
      <c r="F121" s="101"/>
      <c r="G121" s="101"/>
      <c r="H121" s="101"/>
      <c r="I121" s="101">
        <v>87</v>
      </c>
      <c r="J121" s="104"/>
      <c r="K121" s="86"/>
    </row>
    <row r="122" spans="1:11" ht="13" x14ac:dyDescent="0.15">
      <c r="A122" s="132">
        <v>42382</v>
      </c>
      <c r="B122" s="101">
        <v>31</v>
      </c>
      <c r="C122" s="101"/>
      <c r="D122" s="101">
        <v>47</v>
      </c>
      <c r="E122" s="101"/>
      <c r="F122" s="101"/>
      <c r="G122" s="101"/>
      <c r="H122" s="101"/>
      <c r="I122" s="101">
        <v>78</v>
      </c>
      <c r="J122" s="104"/>
    </row>
    <row r="123" spans="1:11" ht="13" x14ac:dyDescent="0.15">
      <c r="A123" s="132">
        <v>42375</v>
      </c>
      <c r="B123" s="101">
        <v>20</v>
      </c>
      <c r="C123" s="101"/>
      <c r="D123" s="101">
        <v>25</v>
      </c>
      <c r="E123" s="101"/>
      <c r="F123" s="101"/>
      <c r="G123" s="101"/>
      <c r="H123" s="101"/>
      <c r="I123" s="101">
        <v>45</v>
      </c>
      <c r="J123" s="104"/>
      <c r="K123" s="42"/>
    </row>
    <row r="124" spans="1:11" ht="13" x14ac:dyDescent="0.15">
      <c r="A124" s="132">
        <v>42368</v>
      </c>
      <c r="B124" s="101">
        <v>0</v>
      </c>
      <c r="C124" s="101"/>
      <c r="D124" s="101">
        <v>0</v>
      </c>
      <c r="E124" s="101"/>
      <c r="F124" s="101"/>
      <c r="G124" s="101"/>
      <c r="H124" s="101"/>
      <c r="I124" s="101">
        <v>0</v>
      </c>
      <c r="J124" s="104"/>
      <c r="K124" s="86"/>
    </row>
    <row r="125" spans="1:11" ht="13" x14ac:dyDescent="0.15">
      <c r="A125" s="132">
        <v>42361</v>
      </c>
      <c r="B125" s="101">
        <v>25</v>
      </c>
      <c r="C125" s="104"/>
      <c r="D125" s="104">
        <f t="shared" ref="D125:D128" si="41">I125-B125</f>
        <v>46</v>
      </c>
      <c r="E125" s="104"/>
      <c r="F125" s="104"/>
      <c r="G125" s="104"/>
      <c r="H125" s="104"/>
      <c r="I125" s="101">
        <v>71</v>
      </c>
      <c r="J125" s="104"/>
      <c r="K125" s="86"/>
    </row>
    <row r="126" spans="1:11" ht="13" x14ac:dyDescent="0.15">
      <c r="A126" s="132">
        <v>42354</v>
      </c>
      <c r="B126" s="101">
        <v>28</v>
      </c>
      <c r="C126" s="104"/>
      <c r="D126" s="104">
        <f t="shared" si="41"/>
        <v>40</v>
      </c>
      <c r="E126" s="104"/>
      <c r="F126" s="104"/>
      <c r="G126" s="104"/>
      <c r="H126" s="104"/>
      <c r="I126" s="101">
        <v>68</v>
      </c>
      <c r="J126" s="104"/>
      <c r="K126" s="86"/>
    </row>
    <row r="127" spans="1:11" ht="13" x14ac:dyDescent="0.15">
      <c r="A127" s="132">
        <v>42347</v>
      </c>
      <c r="B127" s="101">
        <v>38</v>
      </c>
      <c r="C127" s="104"/>
      <c r="D127" s="104">
        <f t="shared" si="41"/>
        <v>38</v>
      </c>
      <c r="E127" s="104"/>
      <c r="F127" s="104"/>
      <c r="G127" s="104"/>
      <c r="H127" s="104"/>
      <c r="I127" s="101">
        <v>76</v>
      </c>
      <c r="J127" s="104"/>
      <c r="K127" s="86"/>
    </row>
    <row r="128" spans="1:11" ht="13" x14ac:dyDescent="0.15">
      <c r="A128" s="132">
        <v>42340</v>
      </c>
      <c r="B128" s="101">
        <v>28</v>
      </c>
      <c r="C128" s="104"/>
      <c r="D128" s="104">
        <f t="shared" si="41"/>
        <v>20</v>
      </c>
      <c r="E128" s="101">
        <v>12</v>
      </c>
      <c r="F128" s="101"/>
      <c r="G128" s="101">
        <v>8</v>
      </c>
      <c r="H128" s="101"/>
      <c r="I128" s="101">
        <v>48</v>
      </c>
      <c r="J128" s="104"/>
      <c r="K128" s="42"/>
    </row>
    <row r="129" spans="1:20" ht="13" x14ac:dyDescent="0.15">
      <c r="A129" s="132">
        <v>42333</v>
      </c>
      <c r="B129" s="101">
        <v>34</v>
      </c>
      <c r="C129" s="101"/>
      <c r="D129" s="101">
        <v>49</v>
      </c>
      <c r="E129" s="101"/>
      <c r="F129" s="101"/>
      <c r="G129" s="101"/>
      <c r="H129" s="101"/>
      <c r="I129" s="101">
        <v>83</v>
      </c>
      <c r="J129" s="104"/>
      <c r="K129" s="86"/>
    </row>
    <row r="130" spans="1:20" ht="13" x14ac:dyDescent="0.15">
      <c r="A130" s="132">
        <v>42326</v>
      </c>
      <c r="B130" s="101">
        <v>36</v>
      </c>
      <c r="C130" s="101"/>
      <c r="D130" s="101">
        <v>61</v>
      </c>
      <c r="E130" s="101"/>
      <c r="F130" s="101"/>
      <c r="G130" s="101"/>
      <c r="H130" s="101"/>
      <c r="I130" s="101">
        <v>97</v>
      </c>
      <c r="J130" s="104"/>
      <c r="K130" s="86"/>
    </row>
    <row r="131" spans="1:20" ht="13" x14ac:dyDescent="0.15">
      <c r="A131" s="132">
        <v>42319</v>
      </c>
      <c r="B131" s="101">
        <v>38</v>
      </c>
      <c r="C131" s="101"/>
      <c r="D131" s="101">
        <v>72</v>
      </c>
      <c r="E131" s="101"/>
      <c r="F131" s="101"/>
      <c r="G131" s="101"/>
      <c r="H131" s="101"/>
      <c r="I131" s="101">
        <v>110</v>
      </c>
      <c r="J131" s="104"/>
      <c r="K131" s="86"/>
    </row>
    <row r="132" spans="1:20" ht="13" x14ac:dyDescent="0.15">
      <c r="A132" s="132">
        <v>42312</v>
      </c>
      <c r="B132" s="101">
        <v>44</v>
      </c>
      <c r="C132" s="101"/>
      <c r="D132" s="101">
        <v>46</v>
      </c>
      <c r="E132" s="101"/>
      <c r="F132" s="101"/>
      <c r="G132" s="101"/>
      <c r="H132" s="101"/>
      <c r="I132" s="101">
        <v>90</v>
      </c>
      <c r="J132" s="104"/>
      <c r="K132" s="86"/>
    </row>
    <row r="133" spans="1:20" ht="13" x14ac:dyDescent="0.15">
      <c r="A133" s="132">
        <v>42305</v>
      </c>
      <c r="B133" s="101">
        <v>66</v>
      </c>
      <c r="C133" s="101"/>
      <c r="D133" s="101">
        <v>34</v>
      </c>
      <c r="E133" s="101"/>
      <c r="F133" s="101"/>
      <c r="G133" s="101"/>
      <c r="H133" s="101"/>
      <c r="I133" s="101">
        <v>100</v>
      </c>
      <c r="J133" s="104"/>
      <c r="K133" s="86"/>
    </row>
    <row r="134" spans="1:20" ht="13" x14ac:dyDescent="0.15">
      <c r="A134" s="132">
        <v>42298</v>
      </c>
      <c r="B134" s="101">
        <v>70</v>
      </c>
      <c r="C134" s="101"/>
      <c r="D134" s="101">
        <v>35</v>
      </c>
      <c r="E134" s="101"/>
      <c r="F134" s="101"/>
      <c r="G134" s="101"/>
      <c r="H134" s="101"/>
      <c r="I134" s="101">
        <v>105</v>
      </c>
      <c r="J134" s="104"/>
      <c r="K134" s="86"/>
      <c r="T134" s="22"/>
    </row>
    <row r="135" spans="1:20" ht="13" x14ac:dyDescent="0.15">
      <c r="A135" s="132">
        <v>42291</v>
      </c>
      <c r="B135" s="101">
        <v>32</v>
      </c>
      <c r="C135" s="101"/>
      <c r="D135" s="101">
        <v>46</v>
      </c>
      <c r="E135" s="101"/>
      <c r="F135" s="101"/>
      <c r="G135" s="101"/>
      <c r="H135" s="101"/>
      <c r="I135" s="101">
        <v>78</v>
      </c>
      <c r="J135" s="104"/>
      <c r="K135" s="86"/>
      <c r="S135" s="22"/>
    </row>
    <row r="136" spans="1:20" ht="13" x14ac:dyDescent="0.15">
      <c r="A136" s="132">
        <v>42284</v>
      </c>
      <c r="B136" s="101">
        <v>53</v>
      </c>
      <c r="C136" s="101"/>
      <c r="D136" s="101">
        <v>61</v>
      </c>
      <c r="E136" s="101"/>
      <c r="F136" s="101"/>
      <c r="G136" s="101"/>
      <c r="H136" s="101"/>
      <c r="I136" s="101">
        <v>114</v>
      </c>
      <c r="J136" s="104"/>
      <c r="K136" s="86"/>
      <c r="S136" s="22"/>
    </row>
    <row r="137" spans="1:20" ht="13" x14ac:dyDescent="0.15">
      <c r="A137" s="132">
        <v>42277</v>
      </c>
      <c r="B137" s="101">
        <v>56</v>
      </c>
      <c r="C137" s="101"/>
      <c r="D137" s="101">
        <v>45</v>
      </c>
      <c r="E137" s="101"/>
      <c r="F137" s="101"/>
      <c r="G137" s="101"/>
      <c r="H137" s="101"/>
      <c r="I137" s="101">
        <v>101</v>
      </c>
      <c r="J137" s="104"/>
      <c r="K137" s="86"/>
      <c r="S137" s="22"/>
    </row>
    <row r="138" spans="1:20" ht="13" x14ac:dyDescent="0.15">
      <c r="A138" s="137">
        <v>42270</v>
      </c>
      <c r="B138" s="138"/>
      <c r="C138" s="138"/>
      <c r="D138" s="138"/>
      <c r="E138" s="138"/>
      <c r="F138" s="138"/>
      <c r="G138" s="138"/>
      <c r="H138" s="138"/>
      <c r="I138" s="139">
        <v>37</v>
      </c>
      <c r="J138" s="104"/>
      <c r="K138" s="86"/>
      <c r="S138" s="22"/>
    </row>
    <row r="139" spans="1:20" ht="13" x14ac:dyDescent="0.15">
      <c r="A139" s="137">
        <v>42263</v>
      </c>
      <c r="B139" s="139">
        <v>15</v>
      </c>
      <c r="C139" s="139"/>
      <c r="D139" s="139">
        <v>21</v>
      </c>
      <c r="E139" s="139"/>
      <c r="F139" s="139"/>
      <c r="G139" s="139"/>
      <c r="H139" s="139"/>
      <c r="I139" s="139">
        <v>36</v>
      </c>
      <c r="J139" s="104"/>
      <c r="K139" s="86"/>
      <c r="P139" s="140"/>
      <c r="Q139" s="140"/>
      <c r="R139" s="140"/>
    </row>
    <row r="140" spans="1:20" ht="13" x14ac:dyDescent="0.15">
      <c r="A140" s="137">
        <v>42256</v>
      </c>
      <c r="B140" s="139">
        <v>22</v>
      </c>
      <c r="C140" s="139"/>
      <c r="D140" s="139">
        <v>27</v>
      </c>
      <c r="E140" s="139"/>
      <c r="F140" s="139"/>
      <c r="G140" s="139"/>
      <c r="H140" s="139"/>
      <c r="I140" s="139">
        <v>59</v>
      </c>
      <c r="J140" s="104"/>
      <c r="K140" s="86"/>
      <c r="P140" s="85"/>
    </row>
    <row r="141" spans="1:20" ht="13" x14ac:dyDescent="0.15">
      <c r="A141" s="137">
        <v>42249</v>
      </c>
      <c r="B141" s="139">
        <v>33</v>
      </c>
      <c r="C141" s="139"/>
      <c r="D141" s="139">
        <v>31</v>
      </c>
      <c r="E141" s="139"/>
      <c r="F141" s="139"/>
      <c r="G141" s="139"/>
      <c r="H141" s="139"/>
      <c r="I141" s="139">
        <v>64</v>
      </c>
      <c r="J141" s="104"/>
      <c r="K141" s="86"/>
      <c r="P141" s="85"/>
      <c r="Q141" s="22"/>
      <c r="R141" s="22"/>
    </row>
    <row r="142" spans="1:20" ht="13" x14ac:dyDescent="0.15">
      <c r="A142" s="137">
        <v>42242</v>
      </c>
      <c r="B142" s="139">
        <v>15</v>
      </c>
      <c r="C142" s="139"/>
      <c r="D142" s="139">
        <v>23</v>
      </c>
      <c r="E142" s="139"/>
      <c r="F142" s="139"/>
      <c r="G142" s="139"/>
      <c r="H142" s="139"/>
      <c r="I142" s="139">
        <v>38</v>
      </c>
      <c r="J142" s="104"/>
      <c r="K142" s="86"/>
      <c r="P142" s="85"/>
      <c r="Q142" s="22"/>
      <c r="R142" s="22"/>
    </row>
    <row r="143" spans="1:20" ht="13" x14ac:dyDescent="0.15">
      <c r="A143" s="137">
        <v>42235</v>
      </c>
      <c r="B143" s="139">
        <v>25</v>
      </c>
      <c r="C143" s="139"/>
      <c r="D143" s="139">
        <v>18</v>
      </c>
      <c r="E143" s="139"/>
      <c r="F143" s="139"/>
      <c r="G143" s="139"/>
      <c r="H143" s="139"/>
      <c r="I143" s="139">
        <v>43</v>
      </c>
      <c r="J143" s="104"/>
      <c r="K143" s="86"/>
      <c r="P143" s="85"/>
      <c r="Q143" s="22"/>
      <c r="R143" s="22"/>
    </row>
    <row r="144" spans="1:20" ht="13" x14ac:dyDescent="0.15">
      <c r="A144" s="137">
        <v>42228</v>
      </c>
      <c r="B144" s="139">
        <v>21</v>
      </c>
      <c r="C144" s="139"/>
      <c r="D144" s="139">
        <v>22</v>
      </c>
      <c r="E144" s="139"/>
      <c r="F144" s="139"/>
      <c r="G144" s="139"/>
      <c r="H144" s="139"/>
      <c r="I144" s="139">
        <v>43</v>
      </c>
      <c r="J144" s="104"/>
      <c r="K144" s="22"/>
      <c r="P144" s="85"/>
      <c r="Q144" s="22"/>
      <c r="R144" s="22"/>
    </row>
    <row r="145" spans="1:18" ht="13" x14ac:dyDescent="0.15">
      <c r="A145" s="137">
        <v>42221</v>
      </c>
      <c r="B145" s="139">
        <v>12</v>
      </c>
      <c r="C145" s="139"/>
      <c r="D145" s="139">
        <v>16</v>
      </c>
      <c r="E145" s="139"/>
      <c r="F145" s="139"/>
      <c r="G145" s="139"/>
      <c r="H145" s="139"/>
      <c r="I145" s="139">
        <v>28</v>
      </c>
      <c r="J145" s="104"/>
      <c r="K145" s="22"/>
      <c r="P145" s="85"/>
      <c r="Q145" s="22"/>
      <c r="R145" s="22"/>
    </row>
    <row r="146" spans="1:18" ht="13" x14ac:dyDescent="0.15">
      <c r="A146" s="137">
        <v>42214</v>
      </c>
      <c r="B146" s="139">
        <v>15</v>
      </c>
      <c r="C146" s="139"/>
      <c r="D146" s="139">
        <v>18</v>
      </c>
      <c r="E146" s="139"/>
      <c r="F146" s="139"/>
      <c r="G146" s="139"/>
      <c r="H146" s="139"/>
      <c r="I146" s="139">
        <v>33</v>
      </c>
      <c r="J146" s="104"/>
      <c r="K146" s="22"/>
      <c r="P146" s="85"/>
      <c r="Q146" s="22"/>
      <c r="R146" s="22"/>
    </row>
    <row r="147" spans="1:18" ht="13" x14ac:dyDescent="0.15">
      <c r="A147" s="132">
        <v>42207</v>
      </c>
      <c r="B147" s="101">
        <v>15</v>
      </c>
      <c r="C147" s="101"/>
      <c r="D147" s="101">
        <v>22</v>
      </c>
      <c r="E147" s="101"/>
      <c r="F147" s="101"/>
      <c r="G147" s="101"/>
      <c r="H147" s="101"/>
      <c r="I147" s="101">
        <v>37</v>
      </c>
      <c r="J147" s="104"/>
      <c r="P147" s="85"/>
      <c r="Q147" s="22"/>
      <c r="R147" s="22"/>
    </row>
    <row r="148" spans="1:18" ht="13" x14ac:dyDescent="0.15">
      <c r="A148" s="137">
        <v>42200</v>
      </c>
      <c r="B148" s="139">
        <v>19</v>
      </c>
      <c r="C148" s="139"/>
      <c r="D148" s="139">
        <v>19</v>
      </c>
      <c r="E148" s="139"/>
      <c r="F148" s="139"/>
      <c r="G148" s="139"/>
      <c r="H148" s="139"/>
      <c r="I148" s="139">
        <v>38</v>
      </c>
      <c r="J148" s="104"/>
      <c r="P148" s="85"/>
    </row>
    <row r="149" spans="1:18" ht="13" x14ac:dyDescent="0.15">
      <c r="A149" s="132">
        <v>42193</v>
      </c>
      <c r="B149" s="101">
        <v>7</v>
      </c>
      <c r="C149" s="101"/>
      <c r="D149" s="101">
        <v>18</v>
      </c>
      <c r="E149" s="101"/>
      <c r="F149" s="101"/>
      <c r="G149" s="101"/>
      <c r="H149" s="101"/>
      <c r="I149" s="101">
        <v>25</v>
      </c>
      <c r="J149" s="104"/>
      <c r="P149" s="85"/>
    </row>
    <row r="150" spans="1:18" ht="13" x14ac:dyDescent="0.15">
      <c r="A150" s="132">
        <v>42186</v>
      </c>
      <c r="B150" s="101">
        <v>33</v>
      </c>
      <c r="C150" s="101"/>
      <c r="D150" s="101">
        <v>27</v>
      </c>
      <c r="E150" s="101"/>
      <c r="F150" s="101"/>
      <c r="G150" s="101"/>
      <c r="H150" s="101"/>
      <c r="I150" s="104">
        <f>SUM(B150:D150)</f>
        <v>60</v>
      </c>
      <c r="J150" s="104"/>
      <c r="K150" s="42"/>
    </row>
    <row r="151" spans="1:18" ht="13" x14ac:dyDescent="0.15">
      <c r="A151" s="137">
        <v>42178</v>
      </c>
      <c r="B151" s="139">
        <v>28</v>
      </c>
      <c r="C151" s="139"/>
      <c r="D151" s="139">
        <v>15</v>
      </c>
      <c r="E151" s="139"/>
      <c r="F151" s="139"/>
      <c r="G151" s="139"/>
      <c r="H151" s="139"/>
      <c r="I151" s="139">
        <v>43</v>
      </c>
      <c r="J151" s="104"/>
      <c r="K151" s="85"/>
      <c r="Q151" s="22"/>
      <c r="R151" s="22"/>
    </row>
    <row r="152" spans="1:18" ht="13" x14ac:dyDescent="0.15">
      <c r="A152" s="137">
        <v>42172</v>
      </c>
      <c r="B152" s="101">
        <v>18</v>
      </c>
      <c r="C152" s="101"/>
      <c r="D152" s="101">
        <v>22</v>
      </c>
      <c r="E152" s="101"/>
      <c r="F152" s="101"/>
      <c r="G152" s="101"/>
      <c r="H152" s="101"/>
      <c r="I152" s="101">
        <v>40</v>
      </c>
      <c r="J152" s="104"/>
      <c r="K152" s="85"/>
      <c r="P152" s="19"/>
    </row>
    <row r="153" spans="1:18" ht="13" x14ac:dyDescent="0.15">
      <c r="A153" s="137">
        <v>42165</v>
      </c>
      <c r="B153" s="139">
        <v>30</v>
      </c>
      <c r="C153" s="139"/>
      <c r="D153" s="139">
        <v>17</v>
      </c>
      <c r="E153" s="139"/>
      <c r="F153" s="139"/>
      <c r="G153" s="139"/>
      <c r="H153" s="139"/>
      <c r="I153" s="139">
        <v>47</v>
      </c>
      <c r="J153" s="104"/>
      <c r="P153" s="19"/>
      <c r="Q153" s="22"/>
      <c r="R153" s="22"/>
    </row>
    <row r="154" spans="1:18" ht="13" x14ac:dyDescent="0.15">
      <c r="A154" s="137">
        <v>42158</v>
      </c>
      <c r="B154" s="139">
        <v>23</v>
      </c>
      <c r="C154" s="139"/>
      <c r="D154" s="139">
        <v>21</v>
      </c>
      <c r="E154" s="139"/>
      <c r="F154" s="139"/>
      <c r="G154" s="139"/>
      <c r="H154" s="139"/>
      <c r="I154" s="139">
        <v>44</v>
      </c>
      <c r="J154" s="104"/>
      <c r="K154" s="42"/>
      <c r="P154" s="19"/>
    </row>
    <row r="155" spans="1:18" ht="13" x14ac:dyDescent="0.15">
      <c r="A155" s="137">
        <v>42151</v>
      </c>
      <c r="B155" s="139">
        <v>26</v>
      </c>
      <c r="C155" s="139"/>
      <c r="D155" s="139">
        <v>23</v>
      </c>
      <c r="E155" s="139"/>
      <c r="F155" s="139"/>
      <c r="G155" s="139"/>
      <c r="H155" s="139"/>
      <c r="I155" s="139">
        <v>49</v>
      </c>
      <c r="J155" s="104"/>
      <c r="P155" s="19"/>
      <c r="Q155" s="22"/>
      <c r="R155" s="22"/>
    </row>
    <row r="156" spans="1:18" ht="13" x14ac:dyDescent="0.15">
      <c r="A156" s="137">
        <v>42144</v>
      </c>
      <c r="B156" s="139">
        <v>20</v>
      </c>
      <c r="C156" s="139"/>
      <c r="D156" s="139">
        <v>31</v>
      </c>
      <c r="E156" s="139"/>
      <c r="F156" s="139"/>
      <c r="G156" s="139"/>
      <c r="H156" s="139"/>
      <c r="I156" s="139">
        <v>51</v>
      </c>
      <c r="J156" s="104"/>
      <c r="P156" s="19"/>
    </row>
    <row r="157" spans="1:18" ht="13" x14ac:dyDescent="0.15">
      <c r="A157" s="137">
        <v>42137</v>
      </c>
      <c r="B157" s="139">
        <v>20</v>
      </c>
      <c r="C157" s="139"/>
      <c r="D157" s="139">
        <v>23</v>
      </c>
      <c r="E157" s="139"/>
      <c r="F157" s="139"/>
      <c r="G157" s="139"/>
      <c r="H157" s="139"/>
      <c r="I157" s="139">
        <v>43</v>
      </c>
      <c r="J157" s="104"/>
      <c r="P157" s="19"/>
      <c r="Q157" s="22"/>
      <c r="R157" s="22"/>
    </row>
    <row r="158" spans="1:18" ht="13" x14ac:dyDescent="0.15">
      <c r="A158" s="137">
        <v>42130</v>
      </c>
      <c r="B158" s="139">
        <v>20</v>
      </c>
      <c r="C158" s="139"/>
      <c r="D158" s="139">
        <v>20</v>
      </c>
      <c r="E158" s="139"/>
      <c r="F158" s="139"/>
      <c r="G158" s="139"/>
      <c r="H158" s="139"/>
      <c r="I158" s="139">
        <v>40</v>
      </c>
      <c r="J158" s="104"/>
      <c r="P158" s="19"/>
    </row>
    <row r="159" spans="1:18" ht="13" x14ac:dyDescent="0.15">
      <c r="A159" s="137">
        <v>42123</v>
      </c>
      <c r="B159" s="139">
        <v>16</v>
      </c>
      <c r="C159" s="139"/>
      <c r="D159" s="139">
        <v>31</v>
      </c>
      <c r="E159" s="139"/>
      <c r="F159" s="139"/>
      <c r="G159" s="139"/>
      <c r="H159" s="139"/>
      <c r="I159" s="138">
        <f>SUM(B159:D159)</f>
        <v>47</v>
      </c>
      <c r="J159" s="104"/>
      <c r="P159" s="19"/>
      <c r="Q159" s="22"/>
      <c r="R159" s="22"/>
    </row>
    <row r="160" spans="1:18" ht="13" x14ac:dyDescent="0.15">
      <c r="A160" s="137">
        <v>42116</v>
      </c>
      <c r="B160" s="139">
        <v>22</v>
      </c>
      <c r="C160" s="139"/>
      <c r="D160" s="139">
        <v>43</v>
      </c>
      <c r="E160" s="139"/>
      <c r="F160" s="139"/>
      <c r="G160" s="139"/>
      <c r="H160" s="139"/>
      <c r="I160" s="139">
        <v>65</v>
      </c>
      <c r="J160" s="104"/>
      <c r="P160" s="22"/>
    </row>
    <row r="161" spans="1:18" ht="13" x14ac:dyDescent="0.15">
      <c r="A161" s="137">
        <v>42109</v>
      </c>
      <c r="B161" s="139">
        <v>26</v>
      </c>
      <c r="C161" s="139"/>
      <c r="D161" s="139">
        <v>30</v>
      </c>
      <c r="E161" s="139"/>
      <c r="F161" s="139"/>
      <c r="G161" s="139"/>
      <c r="H161" s="139"/>
      <c r="I161" s="138">
        <f>SUM(B161:D161)</f>
        <v>56</v>
      </c>
      <c r="J161" s="104"/>
      <c r="P161" s="19"/>
      <c r="Q161" s="22"/>
      <c r="R161" s="22"/>
    </row>
    <row r="162" spans="1:18" ht="13" x14ac:dyDescent="0.15">
      <c r="A162" s="137">
        <v>42102</v>
      </c>
      <c r="B162" s="139">
        <v>17</v>
      </c>
      <c r="C162" s="139"/>
      <c r="D162" s="139">
        <v>47</v>
      </c>
      <c r="E162" s="139"/>
      <c r="F162" s="139"/>
      <c r="G162" s="139"/>
      <c r="H162" s="139"/>
      <c r="I162" s="139">
        <v>64</v>
      </c>
      <c r="J162" s="104"/>
      <c r="P162" s="22"/>
    </row>
    <row r="163" spans="1:18" ht="13" x14ac:dyDescent="0.15">
      <c r="A163" s="137">
        <v>42094</v>
      </c>
      <c r="B163" s="139">
        <v>16</v>
      </c>
      <c r="C163" s="139"/>
      <c r="D163" s="139">
        <v>16</v>
      </c>
      <c r="E163" s="139"/>
      <c r="F163" s="139"/>
      <c r="G163" s="139"/>
      <c r="H163" s="139"/>
      <c r="I163" s="138">
        <f t="shared" ref="I163:I164" si="42">SUM(B163:D163)</f>
        <v>32</v>
      </c>
      <c r="J163" s="104"/>
      <c r="P163" s="19"/>
      <c r="Q163" s="22"/>
      <c r="R163" s="22"/>
    </row>
    <row r="164" spans="1:18" ht="13" x14ac:dyDescent="0.15">
      <c r="A164" s="137">
        <v>42088</v>
      </c>
      <c r="B164" s="139">
        <v>19</v>
      </c>
      <c r="C164" s="139"/>
      <c r="D164" s="139">
        <v>18</v>
      </c>
      <c r="E164" s="139"/>
      <c r="F164" s="139"/>
      <c r="G164" s="139"/>
      <c r="H164" s="139"/>
      <c r="I164" s="138">
        <f t="shared" si="42"/>
        <v>37</v>
      </c>
      <c r="J164" s="104"/>
    </row>
    <row r="165" spans="1:18" ht="13" x14ac:dyDescent="0.15">
      <c r="A165" s="137">
        <v>42081</v>
      </c>
      <c r="B165" s="139">
        <v>26</v>
      </c>
      <c r="C165" s="139"/>
      <c r="D165" s="139">
        <v>48</v>
      </c>
      <c r="E165" s="139"/>
      <c r="F165" s="139"/>
      <c r="G165" s="139"/>
      <c r="H165" s="139"/>
      <c r="I165" s="139">
        <v>74</v>
      </c>
      <c r="J165" s="104"/>
    </row>
    <row r="166" spans="1:18" ht="13" x14ac:dyDescent="0.15">
      <c r="A166" s="137">
        <v>42074</v>
      </c>
      <c r="B166" s="139">
        <v>12</v>
      </c>
      <c r="C166" s="139"/>
      <c r="D166" s="139">
        <v>11</v>
      </c>
      <c r="E166" s="139"/>
      <c r="F166" s="139"/>
      <c r="G166" s="139"/>
      <c r="H166" s="139"/>
      <c r="I166" s="138">
        <f>SUM(B166:D166)</f>
        <v>23</v>
      </c>
      <c r="J166" s="104"/>
    </row>
    <row r="167" spans="1:18" ht="13" x14ac:dyDescent="0.15">
      <c r="A167" s="137">
        <v>42067</v>
      </c>
      <c r="B167" s="139">
        <v>13</v>
      </c>
      <c r="C167" s="139"/>
      <c r="D167" s="139">
        <v>14</v>
      </c>
      <c r="E167" s="139"/>
      <c r="F167" s="139"/>
      <c r="G167" s="139"/>
      <c r="H167" s="139"/>
      <c r="I167" s="139">
        <v>27</v>
      </c>
      <c r="J167" s="104"/>
    </row>
    <row r="168" spans="1:18" ht="13" x14ac:dyDescent="0.15">
      <c r="A168" s="22" t="s">
        <v>102</v>
      </c>
    </row>
    <row r="173" spans="1:18" ht="13" x14ac:dyDescent="0.15">
      <c r="J173" s="60"/>
    </row>
    <row r="174" spans="1:18" ht="13" x14ac:dyDescent="0.15">
      <c r="J174" s="57"/>
    </row>
    <row r="175" spans="1:18" ht="13" x14ac:dyDescent="0.15">
      <c r="J175" s="105"/>
    </row>
    <row r="176" spans="1:18" ht="13" x14ac:dyDescent="0.15">
      <c r="J176" s="105"/>
    </row>
    <row r="177" spans="10:11" ht="13" x14ac:dyDescent="0.15">
      <c r="J177" s="105"/>
    </row>
    <row r="178" spans="10:11" ht="13" x14ac:dyDescent="0.15">
      <c r="J178" s="105"/>
    </row>
    <row r="179" spans="10:11" ht="13" x14ac:dyDescent="0.15">
      <c r="J179" s="105"/>
    </row>
    <row r="180" spans="10:11" ht="13" x14ac:dyDescent="0.15">
      <c r="J180" s="105"/>
    </row>
    <row r="181" spans="10:11" ht="13" x14ac:dyDescent="0.15">
      <c r="J181" s="105"/>
    </row>
    <row r="182" spans="10:11" ht="13" x14ac:dyDescent="0.15">
      <c r="J182" s="105"/>
    </row>
    <row r="183" spans="10:11" ht="13" x14ac:dyDescent="0.15">
      <c r="J183" s="105"/>
    </row>
    <row r="184" spans="10:11" ht="13" x14ac:dyDescent="0.15">
      <c r="J184" s="105"/>
    </row>
    <row r="185" spans="10:11" ht="13" x14ac:dyDescent="0.15">
      <c r="J185" s="105"/>
    </row>
    <row r="186" spans="10:11" ht="13" x14ac:dyDescent="0.15">
      <c r="J186" s="105"/>
      <c r="K186" s="22" t="s">
        <v>103</v>
      </c>
    </row>
    <row r="187" spans="10:11" ht="13" x14ac:dyDescent="0.15">
      <c r="J187" s="105"/>
      <c r="K187" s="22" t="s">
        <v>104</v>
      </c>
    </row>
    <row r="188" spans="10:11" ht="13" x14ac:dyDescent="0.15">
      <c r="J188" s="105"/>
      <c r="K188" s="22" t="s">
        <v>105</v>
      </c>
    </row>
    <row r="189" spans="10:11" ht="13" x14ac:dyDescent="0.15">
      <c r="J189" s="105"/>
      <c r="K189" s="22" t="s">
        <v>106</v>
      </c>
    </row>
    <row r="190" spans="10:11" ht="13" x14ac:dyDescent="0.15">
      <c r="J190" s="105"/>
      <c r="K190" s="22" t="s">
        <v>107</v>
      </c>
    </row>
    <row r="191" spans="10:11" ht="13" x14ac:dyDescent="0.15">
      <c r="J191" s="105"/>
      <c r="K191" s="22" t="s">
        <v>108</v>
      </c>
    </row>
    <row r="192" spans="10:11" ht="13" x14ac:dyDescent="0.15">
      <c r="J192" s="105"/>
      <c r="K192" s="22" t="s">
        <v>109</v>
      </c>
    </row>
    <row r="193" spans="10:11" ht="13" x14ac:dyDescent="0.15">
      <c r="J193" s="105"/>
      <c r="K193" s="22" t="s">
        <v>110</v>
      </c>
    </row>
    <row r="194" spans="10:11" ht="13" x14ac:dyDescent="0.15">
      <c r="J194" s="105"/>
      <c r="K194" s="22" t="s">
        <v>111</v>
      </c>
    </row>
    <row r="195" spans="10:11" ht="13" x14ac:dyDescent="0.15">
      <c r="J195" s="60"/>
      <c r="K195" s="22" t="s">
        <v>112</v>
      </c>
    </row>
    <row r="196" spans="10:11" ht="13" x14ac:dyDescent="0.15">
      <c r="J196" s="105"/>
      <c r="K196" s="22" t="s">
        <v>113</v>
      </c>
    </row>
    <row r="197" spans="10:11" ht="13" x14ac:dyDescent="0.15">
      <c r="J197" s="105"/>
      <c r="K197" s="22" t="s">
        <v>114</v>
      </c>
    </row>
    <row r="198" spans="10:11" ht="13" x14ac:dyDescent="0.15">
      <c r="J198" s="105"/>
      <c r="K198" s="22" t="s">
        <v>115</v>
      </c>
    </row>
    <row r="199" spans="10:11" ht="13" x14ac:dyDescent="0.15">
      <c r="J199" s="105"/>
      <c r="K199" s="22" t="s">
        <v>116</v>
      </c>
    </row>
    <row r="200" spans="10:11" ht="13" x14ac:dyDescent="0.15">
      <c r="J200" s="60"/>
      <c r="K200" s="22" t="s">
        <v>117</v>
      </c>
    </row>
    <row r="201" spans="10:11" ht="13" x14ac:dyDescent="0.15">
      <c r="J201" s="60"/>
      <c r="K201" s="22" t="s">
        <v>118</v>
      </c>
    </row>
    <row r="202" spans="10:11" ht="13" x14ac:dyDescent="0.15">
      <c r="J202" s="60"/>
      <c r="K202" s="22" t="s">
        <v>119</v>
      </c>
    </row>
    <row r="203" spans="10:11" ht="13" x14ac:dyDescent="0.15">
      <c r="J203" s="60"/>
      <c r="K203" s="22" t="s">
        <v>120</v>
      </c>
    </row>
    <row r="204" spans="10:11" ht="13" x14ac:dyDescent="0.15">
      <c r="J204" s="22"/>
      <c r="K204" s="22" t="s">
        <v>121</v>
      </c>
    </row>
    <row r="205" spans="10:11" ht="13" x14ac:dyDescent="0.15">
      <c r="J205" s="105"/>
      <c r="K205" s="22" t="s">
        <v>122</v>
      </c>
    </row>
    <row r="206" spans="10:11" ht="13" x14ac:dyDescent="0.15">
      <c r="J206" s="145"/>
      <c r="K206" s="22" t="s">
        <v>123</v>
      </c>
    </row>
    <row r="207" spans="10:11" ht="13" x14ac:dyDescent="0.15">
      <c r="J207" s="145"/>
      <c r="K207" s="22" t="s">
        <v>124</v>
      </c>
    </row>
    <row r="208" spans="10:11" ht="13" x14ac:dyDescent="0.15">
      <c r="J208" s="105"/>
      <c r="K208" s="22" t="s">
        <v>125</v>
      </c>
    </row>
    <row r="209" spans="10:11" ht="13" x14ac:dyDescent="0.15">
      <c r="J209" s="105"/>
      <c r="K209" s="22" t="s">
        <v>126</v>
      </c>
    </row>
    <row r="210" spans="10:11" ht="13" x14ac:dyDescent="0.15">
      <c r="J210" s="105"/>
      <c r="K210" s="22" t="s">
        <v>127</v>
      </c>
    </row>
    <row r="211" spans="10:11" ht="13" x14ac:dyDescent="0.15">
      <c r="J211" s="105"/>
    </row>
    <row r="212" spans="10:11" ht="13" x14ac:dyDescent="0.15">
      <c r="J212" s="105"/>
    </row>
    <row r="213" spans="10:11" ht="13" x14ac:dyDescent="0.15">
      <c r="J213" s="105"/>
    </row>
    <row r="214" spans="10:11" ht="13" x14ac:dyDescent="0.15">
      <c r="J214" s="105"/>
    </row>
    <row r="215" spans="10:11" ht="13" x14ac:dyDescent="0.15">
      <c r="J215" s="22"/>
    </row>
    <row r="216" spans="10:11" ht="13" x14ac:dyDescent="0.15">
      <c r="J216" s="105"/>
    </row>
    <row r="248" spans="1:16" ht="13" x14ac:dyDescent="0.15">
      <c r="L248" s="22"/>
      <c r="M248" s="42" t="s">
        <v>128</v>
      </c>
      <c r="N248" s="147" t="s">
        <v>17</v>
      </c>
      <c r="O248" s="147" t="s">
        <v>26</v>
      </c>
      <c r="P248" s="42" t="s">
        <v>21</v>
      </c>
    </row>
    <row r="249" spans="1:16" ht="13" x14ac:dyDescent="0.15">
      <c r="L249" s="22"/>
      <c r="M249" s="86">
        <v>42248</v>
      </c>
      <c r="N249" s="22">
        <v>126</v>
      </c>
      <c r="O249" s="22">
        <v>124</v>
      </c>
      <c r="P249" s="22">
        <v>297</v>
      </c>
    </row>
    <row r="250" spans="1:16" ht="13" x14ac:dyDescent="0.15">
      <c r="K250" s="22" t="s">
        <v>17</v>
      </c>
      <c r="L250" s="22"/>
      <c r="M250" s="86">
        <v>42278</v>
      </c>
      <c r="N250" s="22">
        <v>221</v>
      </c>
      <c r="O250" s="22">
        <v>176</v>
      </c>
      <c r="P250" s="22">
        <v>397</v>
      </c>
    </row>
    <row r="251" spans="1:16" ht="13" x14ac:dyDescent="0.15">
      <c r="K251">
        <f>SUM(B107:B110)</f>
        <v>294</v>
      </c>
      <c r="L251" s="22"/>
      <c r="M251" s="86">
        <v>42309</v>
      </c>
      <c r="N251">
        <f>SUM(K336:K339)</f>
        <v>0</v>
      </c>
      <c r="O251" t="e">
        <f t="shared" ref="O251:P251" si="43">SUM(#REF!)</f>
        <v>#REF!</v>
      </c>
      <c r="P251" t="e">
        <f t="shared" si="43"/>
        <v>#REF!</v>
      </c>
    </row>
    <row r="252" spans="1:16" ht="13" x14ac:dyDescent="0.15">
      <c r="K252">
        <f>SUM(B111:B114)</f>
        <v>252</v>
      </c>
      <c r="L252" s="22"/>
      <c r="M252" s="86">
        <v>42339</v>
      </c>
      <c r="N252">
        <f>SUM(K340:K344)</f>
        <v>0</v>
      </c>
      <c r="O252" t="e">
        <f t="shared" ref="O252:P252" si="44">SUM(#REF!)</f>
        <v>#REF!</v>
      </c>
      <c r="P252" t="e">
        <f t="shared" si="44"/>
        <v>#REF!</v>
      </c>
    </row>
    <row r="253" spans="1:16" ht="13" x14ac:dyDescent="0.15">
      <c r="K253">
        <f>SUM(B115:B118)</f>
        <v>207</v>
      </c>
      <c r="M253" s="86">
        <v>42370</v>
      </c>
      <c r="N253">
        <f>SUM(K346:K349)</f>
        <v>0</v>
      </c>
      <c r="O253" t="e">
        <f t="shared" ref="O253:P253" si="45">SUM(#REF!)</f>
        <v>#REF!</v>
      </c>
      <c r="P253" t="e">
        <f t="shared" si="45"/>
        <v>#REF!</v>
      </c>
    </row>
    <row r="254" spans="1:16" ht="13" x14ac:dyDescent="0.15">
      <c r="K254">
        <f>SUM(B67:B72)</f>
        <v>3939</v>
      </c>
      <c r="M254" s="86">
        <v>42401</v>
      </c>
      <c r="N254">
        <f>SUM(K350:K353)</f>
        <v>0</v>
      </c>
      <c r="O254" t="e">
        <f t="shared" ref="O254:P254" si="46">SUM(#REF!)</f>
        <v>#REF!</v>
      </c>
      <c r="P254" t="e">
        <f t="shared" si="46"/>
        <v>#REF!</v>
      </c>
    </row>
    <row r="255" spans="1:16" ht="13" x14ac:dyDescent="0.15">
      <c r="E255" s="22"/>
      <c r="F255" s="22"/>
      <c r="G255" s="22"/>
      <c r="H255" s="22"/>
      <c r="K255">
        <f>SUM(B73:B76)</f>
        <v>219</v>
      </c>
      <c r="M255" s="86">
        <v>42430</v>
      </c>
      <c r="N255">
        <f>SUM(K355:K358)</f>
        <v>0</v>
      </c>
      <c r="O255" t="e">
        <f t="shared" ref="O255:P255" si="47">SUM(#REF!)</f>
        <v>#REF!</v>
      </c>
      <c r="P255" t="e">
        <f t="shared" si="47"/>
        <v>#REF!</v>
      </c>
    </row>
    <row r="256" spans="1:16" ht="13" x14ac:dyDescent="0.15">
      <c r="A256" s="22"/>
      <c r="K256">
        <f>SUM(B77:B80)</f>
        <v>298</v>
      </c>
      <c r="M256" s="86">
        <v>42461</v>
      </c>
      <c r="N256">
        <f>SUM(K359:K362)</f>
        <v>0</v>
      </c>
      <c r="O256" t="e">
        <f t="shared" ref="O256:P256" si="48">SUM(#REF!)</f>
        <v>#REF!</v>
      </c>
      <c r="P256" t="e">
        <f t="shared" si="48"/>
        <v>#REF!</v>
      </c>
    </row>
    <row r="257" spans="1:16" ht="13" x14ac:dyDescent="0.15">
      <c r="K257">
        <f>SUM(B81:B84)</f>
        <v>271</v>
      </c>
      <c r="L257" s="22"/>
      <c r="M257" s="86"/>
    </row>
    <row r="258" spans="1:16" ht="13" x14ac:dyDescent="0.15">
      <c r="K258">
        <f>SUM(B85:B88)</f>
        <v>298</v>
      </c>
      <c r="L258" s="22"/>
      <c r="M258" s="86"/>
    </row>
    <row r="259" spans="1:16" ht="13" x14ac:dyDescent="0.15">
      <c r="L259" s="22"/>
      <c r="M259" s="86"/>
    </row>
    <row r="260" spans="1:16" ht="13" x14ac:dyDescent="0.15">
      <c r="A260" s="19"/>
      <c r="L260" s="22"/>
      <c r="M260" s="86"/>
    </row>
    <row r="261" spans="1:16" ht="13" x14ac:dyDescent="0.15">
      <c r="L261" s="22"/>
      <c r="M261" s="86"/>
    </row>
    <row r="262" spans="1:16" ht="13" x14ac:dyDescent="0.15">
      <c r="L262" s="22"/>
      <c r="M262" s="86"/>
    </row>
    <row r="263" spans="1:16" ht="13" x14ac:dyDescent="0.15">
      <c r="L263" s="22"/>
      <c r="M263" s="86"/>
    </row>
    <row r="264" spans="1:16" ht="13" x14ac:dyDescent="0.15">
      <c r="L264" s="22"/>
      <c r="M264" s="86"/>
    </row>
    <row r="265" spans="1:16" ht="13" x14ac:dyDescent="0.15">
      <c r="L265" s="22"/>
      <c r="M265" s="86"/>
    </row>
    <row r="266" spans="1:16" ht="13" x14ac:dyDescent="0.15">
      <c r="L266" s="22"/>
      <c r="M266" s="86"/>
    </row>
    <row r="267" spans="1:16" ht="13" x14ac:dyDescent="0.15">
      <c r="L267" s="22"/>
      <c r="M267" s="86"/>
    </row>
    <row r="268" spans="1:16" ht="13" x14ac:dyDescent="0.15">
      <c r="L268" s="22"/>
      <c r="M268" s="86"/>
    </row>
    <row r="269" spans="1:16" ht="13" x14ac:dyDescent="0.15">
      <c r="L269" s="22"/>
      <c r="M269" s="86">
        <v>42491</v>
      </c>
      <c r="N269">
        <f>SUM(K363:K366)</f>
        <v>0</v>
      </c>
      <c r="O269" t="e">
        <f t="shared" ref="O269:P269" si="49">SUM(#REF!)</f>
        <v>#REF!</v>
      </c>
      <c r="P269" t="e">
        <f t="shared" si="49"/>
        <v>#REF!</v>
      </c>
    </row>
    <row r="270" spans="1:16" ht="13" x14ac:dyDescent="0.15">
      <c r="M270" s="86">
        <v>42522</v>
      </c>
      <c r="N270">
        <f>SUM(K367:K371)</f>
        <v>0</v>
      </c>
      <c r="O270" t="e">
        <f t="shared" ref="O270:P270" si="50">SUM(#REF!)</f>
        <v>#REF!</v>
      </c>
      <c r="P270" t="e">
        <f t="shared" si="50"/>
        <v>#REF!</v>
      </c>
    </row>
    <row r="271" spans="1:16" ht="13" x14ac:dyDescent="0.15">
      <c r="M271" s="86">
        <v>42552</v>
      </c>
      <c r="N271">
        <f>SUM(K372:K376)</f>
        <v>0</v>
      </c>
      <c r="O271" t="e">
        <f t="shared" ref="O271:P271" si="51">SUM(#REF!)</f>
        <v>#REF!</v>
      </c>
      <c r="P271" t="e">
        <f t="shared" si="51"/>
        <v>#REF!</v>
      </c>
    </row>
    <row r="272" spans="1:16" ht="13" x14ac:dyDescent="0.15">
      <c r="M272" s="86">
        <v>42583</v>
      </c>
      <c r="N272">
        <f>SUM(K377:K381)</f>
        <v>0</v>
      </c>
      <c r="O272" t="e">
        <f t="shared" ref="O272:P272" si="52">SUM(#REF!)</f>
        <v>#REF!</v>
      </c>
      <c r="P272" t="e">
        <f t="shared" si="52"/>
        <v>#REF!</v>
      </c>
    </row>
    <row r="273" spans="13:16" ht="13" x14ac:dyDescent="0.15">
      <c r="M273" s="86">
        <v>42614</v>
      </c>
      <c r="N273">
        <f>SUM(K382:K385)</f>
        <v>0</v>
      </c>
      <c r="O273" t="e">
        <f t="shared" ref="O273:P273" si="53">SUM(#REF!)</f>
        <v>#REF!</v>
      </c>
      <c r="P273" t="e">
        <f t="shared" si="53"/>
        <v>#REF!</v>
      </c>
    </row>
    <row r="291" spans="10:10" ht="13" x14ac:dyDescent="0.15">
      <c r="J291" s="78"/>
    </row>
    <row r="292" spans="10:10" ht="13" x14ac:dyDescent="0.15">
      <c r="J292" s="78"/>
    </row>
    <row r="293" spans="10:10" ht="13" x14ac:dyDescent="0.15">
      <c r="J293" s="78"/>
    </row>
    <row r="294" spans="10:10" ht="13" x14ac:dyDescent="0.15">
      <c r="J294" s="78"/>
    </row>
    <row r="295" spans="10:10" ht="13" x14ac:dyDescent="0.15">
      <c r="J295" s="78"/>
    </row>
    <row r="296" spans="10:10" ht="13" x14ac:dyDescent="0.15">
      <c r="J296" s="78"/>
    </row>
    <row r="297" spans="10:10" ht="13" x14ac:dyDescent="0.15">
      <c r="J297" s="22" t="s">
        <v>38</v>
      </c>
    </row>
    <row r="298" spans="10:10" ht="13" x14ac:dyDescent="0.15">
      <c r="J298" s="78">
        <v>42506</v>
      </c>
    </row>
    <row r="299" spans="10:10" ht="13" x14ac:dyDescent="0.15">
      <c r="J299" s="78">
        <v>42537</v>
      </c>
    </row>
    <row r="300" spans="10:10" ht="13" x14ac:dyDescent="0.15">
      <c r="J300" s="78">
        <v>42567</v>
      </c>
    </row>
    <row r="301" spans="10:10" ht="13" x14ac:dyDescent="0.15">
      <c r="J301" s="78">
        <v>42598</v>
      </c>
    </row>
    <row r="302" spans="10:10" ht="13" x14ac:dyDescent="0.15">
      <c r="J302" s="78">
        <v>42629</v>
      </c>
    </row>
    <row r="303" spans="10:10" ht="13" x14ac:dyDescent="0.15">
      <c r="J303" s="78">
        <v>42659</v>
      </c>
    </row>
    <row r="304" spans="10:10" ht="13" x14ac:dyDescent="0.15">
      <c r="J304" s="78">
        <v>42690</v>
      </c>
    </row>
    <row r="305" spans="10:10" ht="13" x14ac:dyDescent="0.15">
      <c r="J305" s="78">
        <v>43085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FF"/>
  </sheetPr>
  <dimension ref="A1:N17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4" max="4" width="20.1640625" customWidth="1"/>
    <col min="6" max="6" width="17.5" customWidth="1"/>
    <col min="7" max="7" width="11" customWidth="1"/>
  </cols>
  <sheetData>
    <row r="1" spans="1:14" ht="15.75" customHeight="1" x14ac:dyDescent="0.15">
      <c r="A1" s="57" t="s">
        <v>36</v>
      </c>
      <c r="B1" s="57"/>
      <c r="C1" s="57"/>
      <c r="D1" s="57"/>
      <c r="E1" s="57"/>
      <c r="F1" s="57"/>
      <c r="H1" s="42" t="s">
        <v>24</v>
      </c>
      <c r="M1" s="42" t="s">
        <v>93</v>
      </c>
    </row>
    <row r="2" spans="1:14" ht="15.75" customHeight="1" x14ac:dyDescent="0.15">
      <c r="A2" s="57" t="s">
        <v>94</v>
      </c>
      <c r="B2" s="57" t="s">
        <v>54</v>
      </c>
      <c r="C2" s="57" t="s">
        <v>26</v>
      </c>
      <c r="D2" s="57" t="s">
        <v>95</v>
      </c>
      <c r="E2" s="57" t="s">
        <v>93</v>
      </c>
      <c r="F2" s="57" t="s">
        <v>96</v>
      </c>
      <c r="H2" s="22" t="s">
        <v>38</v>
      </c>
      <c r="I2" s="105" t="s">
        <v>54</v>
      </c>
      <c r="J2" s="105" t="s">
        <v>26</v>
      </c>
      <c r="K2" s="105" t="s">
        <v>97</v>
      </c>
      <c r="L2" s="105"/>
      <c r="M2" s="22" t="s">
        <v>38</v>
      </c>
      <c r="N2" s="114" t="s">
        <v>93</v>
      </c>
    </row>
    <row r="3" spans="1:14" ht="15.75" customHeight="1" x14ac:dyDescent="0.15">
      <c r="A3" s="75" t="s">
        <v>61</v>
      </c>
      <c r="B3" s="115">
        <f t="shared" ref="B3:F3" si="0">SUM(B52+B47+B42+B37+B31+B26+B21+B15+B10+B5)</f>
        <v>685</v>
      </c>
      <c r="C3" s="115">
        <f t="shared" si="0"/>
        <v>627</v>
      </c>
      <c r="D3" s="115">
        <f t="shared" si="0"/>
        <v>607</v>
      </c>
      <c r="E3" s="115">
        <f t="shared" si="0"/>
        <v>85</v>
      </c>
      <c r="F3" s="115">
        <f t="shared" si="0"/>
        <v>1989</v>
      </c>
      <c r="H3" s="116">
        <v>42614</v>
      </c>
      <c r="I3" s="105">
        <v>112</v>
      </c>
      <c r="J3" s="105">
        <v>67</v>
      </c>
      <c r="K3" s="105">
        <v>56</v>
      </c>
      <c r="M3" s="116">
        <v>42736</v>
      </c>
      <c r="N3" s="114">
        <v>24</v>
      </c>
    </row>
    <row r="4" spans="1:14" ht="15.75" customHeight="1" x14ac:dyDescent="0.15">
      <c r="A4" s="51" t="s">
        <v>48</v>
      </c>
      <c r="B4" s="117">
        <f>SUM(B64+B52+B59+B47+B42+B37+B31+B26+B21+B15+B10+B5)</f>
        <v>839</v>
      </c>
      <c r="C4" s="117">
        <f t="shared" ref="C4:E4" si="1">SUM(C64+C52+C47+C42+C37+C31+C26+C21+C15+C10+C5+C59)</f>
        <v>778</v>
      </c>
      <c r="D4" s="117">
        <f t="shared" si="1"/>
        <v>746</v>
      </c>
      <c r="E4" s="117">
        <f t="shared" si="1"/>
        <v>134</v>
      </c>
      <c r="F4" s="117">
        <f>SUM(F64+F59+F52+F47+F42+F37+F31+F26+F21+F15+F10+F5)</f>
        <v>2482</v>
      </c>
      <c r="H4" s="116">
        <v>42674</v>
      </c>
      <c r="I4" s="105">
        <v>94</v>
      </c>
      <c r="J4" s="105">
        <v>81</v>
      </c>
      <c r="K4" s="105">
        <v>72</v>
      </c>
      <c r="M4" s="86">
        <v>42767</v>
      </c>
      <c r="N4" s="114">
        <v>25</v>
      </c>
    </row>
    <row r="5" spans="1:14" ht="15.75" customHeight="1" x14ac:dyDescent="0.15">
      <c r="A5" s="95" t="s">
        <v>80</v>
      </c>
      <c r="B5" s="56"/>
      <c r="C5" s="56"/>
      <c r="D5" s="56"/>
      <c r="E5" s="56"/>
      <c r="F5" s="56"/>
      <c r="H5" s="116">
        <v>42675</v>
      </c>
      <c r="I5" s="105">
        <v>68</v>
      </c>
      <c r="J5" s="105">
        <v>73</v>
      </c>
      <c r="K5" s="105">
        <v>72</v>
      </c>
      <c r="M5" s="116">
        <v>42795</v>
      </c>
      <c r="N5" s="114">
        <v>21</v>
      </c>
    </row>
    <row r="6" spans="1:14" ht="15.75" customHeight="1" x14ac:dyDescent="0.15">
      <c r="A6" s="97">
        <v>43094</v>
      </c>
      <c r="B6" s="56"/>
      <c r="C6" s="56"/>
      <c r="D6" s="56"/>
      <c r="E6" s="56"/>
      <c r="F6" s="56"/>
      <c r="H6" s="116">
        <v>42705</v>
      </c>
      <c r="I6" s="105">
        <v>43</v>
      </c>
      <c r="J6" s="105">
        <v>54</v>
      </c>
      <c r="K6" s="105">
        <v>53</v>
      </c>
      <c r="M6" s="116">
        <v>42826</v>
      </c>
      <c r="N6" s="114">
        <v>25</v>
      </c>
    </row>
    <row r="7" spans="1:14" ht="15.75" customHeight="1" x14ac:dyDescent="0.15">
      <c r="A7" s="97">
        <v>43087</v>
      </c>
      <c r="B7" s="56"/>
      <c r="C7" s="56"/>
      <c r="D7" s="56"/>
      <c r="E7" s="56"/>
      <c r="F7" s="56"/>
      <c r="H7" s="116">
        <v>42736</v>
      </c>
      <c r="I7" s="22">
        <v>66</v>
      </c>
      <c r="J7" s="22">
        <v>68</v>
      </c>
      <c r="K7" s="105">
        <v>71</v>
      </c>
      <c r="M7" s="116">
        <v>42856</v>
      </c>
      <c r="N7" s="114">
        <v>12</v>
      </c>
    </row>
    <row r="8" spans="1:14" ht="15.75" customHeight="1" x14ac:dyDescent="0.15">
      <c r="A8" s="97">
        <v>43080</v>
      </c>
      <c r="B8" s="56"/>
      <c r="C8" s="56"/>
      <c r="D8" s="56"/>
      <c r="E8" s="56"/>
      <c r="F8" s="56"/>
      <c r="H8" s="86">
        <v>42767</v>
      </c>
      <c r="I8" s="22">
        <v>88</v>
      </c>
      <c r="J8" s="22">
        <v>83</v>
      </c>
      <c r="K8" s="22">
        <v>68</v>
      </c>
      <c r="M8" s="116">
        <v>42887</v>
      </c>
      <c r="N8" s="105">
        <v>12</v>
      </c>
    </row>
    <row r="9" spans="1:14" ht="15.75" customHeight="1" x14ac:dyDescent="0.15">
      <c r="A9" s="97">
        <v>43073</v>
      </c>
      <c r="B9" s="56"/>
      <c r="C9" s="56"/>
      <c r="D9" s="56"/>
      <c r="E9" s="56"/>
      <c r="F9" s="56"/>
      <c r="H9" s="116">
        <v>42795</v>
      </c>
      <c r="I9" s="105">
        <v>65</v>
      </c>
      <c r="J9" s="105">
        <v>77</v>
      </c>
      <c r="K9" s="105">
        <v>69</v>
      </c>
      <c r="M9" s="116">
        <v>42917</v>
      </c>
      <c r="N9" s="114">
        <v>6</v>
      </c>
    </row>
    <row r="10" spans="1:14" ht="15.75" customHeight="1" x14ac:dyDescent="0.15">
      <c r="A10" s="95" t="s">
        <v>82</v>
      </c>
      <c r="B10" s="56">
        <f t="shared" ref="B10:F10" si="2">SUM(B11:B14)</f>
        <v>71</v>
      </c>
      <c r="C10" s="56">
        <f t="shared" si="2"/>
        <v>79</v>
      </c>
      <c r="D10" s="56">
        <f t="shared" si="2"/>
        <v>64</v>
      </c>
      <c r="E10" s="56">
        <f t="shared" si="2"/>
        <v>0</v>
      </c>
      <c r="F10" s="56">
        <f t="shared" si="2"/>
        <v>214</v>
      </c>
      <c r="H10" s="116">
        <v>42826</v>
      </c>
      <c r="I10" s="105">
        <v>75</v>
      </c>
      <c r="J10" s="105">
        <v>64</v>
      </c>
      <c r="K10" s="105">
        <v>68</v>
      </c>
      <c r="M10" s="116">
        <v>42948</v>
      </c>
      <c r="N10" s="114">
        <v>0</v>
      </c>
    </row>
    <row r="11" spans="1:14" ht="15.75" customHeight="1" x14ac:dyDescent="0.15">
      <c r="A11" s="97">
        <v>43066</v>
      </c>
      <c r="B11" s="58">
        <v>21</v>
      </c>
      <c r="C11" s="58">
        <v>21</v>
      </c>
      <c r="D11" s="58">
        <v>16</v>
      </c>
      <c r="E11" s="58">
        <v>0</v>
      </c>
      <c r="F11" s="56">
        <f t="shared" ref="F11:F14" si="3">SUM(B11:E11)</f>
        <v>58</v>
      </c>
      <c r="H11" s="116">
        <v>42856</v>
      </c>
      <c r="I11" s="105">
        <v>67</v>
      </c>
      <c r="J11" s="105">
        <v>56</v>
      </c>
      <c r="K11" s="105">
        <v>68</v>
      </c>
      <c r="M11" s="86">
        <v>42979</v>
      </c>
      <c r="N11" s="22">
        <v>7</v>
      </c>
    </row>
    <row r="12" spans="1:14" ht="15.75" customHeight="1" x14ac:dyDescent="0.15">
      <c r="A12" s="97">
        <v>43059</v>
      </c>
      <c r="B12" s="58">
        <v>18</v>
      </c>
      <c r="C12" s="58">
        <v>22</v>
      </c>
      <c r="D12" s="58">
        <v>16</v>
      </c>
      <c r="E12" s="58">
        <v>0</v>
      </c>
      <c r="F12" s="56">
        <f t="shared" si="3"/>
        <v>56</v>
      </c>
      <c r="H12" s="116">
        <v>42887</v>
      </c>
      <c r="I12" s="105">
        <v>71</v>
      </c>
      <c r="J12" s="105">
        <v>65</v>
      </c>
      <c r="K12" s="105">
        <v>51</v>
      </c>
      <c r="M12" s="86">
        <v>43009</v>
      </c>
      <c r="N12" s="22">
        <v>2</v>
      </c>
    </row>
    <row r="13" spans="1:14" ht="15.75" customHeight="1" x14ac:dyDescent="0.15">
      <c r="A13" s="97">
        <v>43052</v>
      </c>
      <c r="B13" s="58">
        <v>18</v>
      </c>
      <c r="C13" s="58">
        <v>20</v>
      </c>
      <c r="D13" s="58">
        <v>16</v>
      </c>
      <c r="E13" s="58">
        <v>0</v>
      </c>
      <c r="F13" s="56">
        <f t="shared" si="3"/>
        <v>54</v>
      </c>
      <c r="H13" s="116">
        <v>42917</v>
      </c>
      <c r="I13" s="105">
        <v>79</v>
      </c>
      <c r="J13" s="105">
        <v>100</v>
      </c>
      <c r="K13" s="105">
        <v>79</v>
      </c>
      <c r="M13" s="86">
        <v>43040</v>
      </c>
      <c r="N13" s="22">
        <v>0</v>
      </c>
    </row>
    <row r="14" spans="1:14" ht="15.75" customHeight="1" x14ac:dyDescent="0.15">
      <c r="A14" s="97">
        <v>43045</v>
      </c>
      <c r="B14" s="58">
        <v>14</v>
      </c>
      <c r="C14" s="58">
        <v>16</v>
      </c>
      <c r="D14" s="58">
        <v>16</v>
      </c>
      <c r="E14" s="58">
        <v>0</v>
      </c>
      <c r="F14" s="56">
        <f t="shared" si="3"/>
        <v>46</v>
      </c>
      <c r="H14" s="86">
        <v>42948</v>
      </c>
      <c r="I14" s="22">
        <v>54</v>
      </c>
      <c r="J14" s="22">
        <v>55</v>
      </c>
      <c r="K14" s="22">
        <v>64</v>
      </c>
    </row>
    <row r="15" spans="1:14" ht="15.75" customHeight="1" x14ac:dyDescent="0.15">
      <c r="A15" s="95" t="s">
        <v>83</v>
      </c>
      <c r="B15" s="56">
        <f t="shared" ref="B15:F15" si="4">SUM(B16:B20)</f>
        <v>106</v>
      </c>
      <c r="C15" s="56">
        <f t="shared" si="4"/>
        <v>66</v>
      </c>
      <c r="D15" s="56">
        <f t="shared" si="4"/>
        <v>80</v>
      </c>
      <c r="E15" s="56">
        <f t="shared" si="4"/>
        <v>2</v>
      </c>
      <c r="F15" s="56">
        <f t="shared" si="4"/>
        <v>254</v>
      </c>
      <c r="H15" s="86">
        <v>42979</v>
      </c>
      <c r="I15" s="22">
        <v>82</v>
      </c>
      <c r="J15" s="22">
        <v>65</v>
      </c>
      <c r="K15" s="22">
        <v>64</v>
      </c>
    </row>
    <row r="16" spans="1:14" ht="15.75" customHeight="1" x14ac:dyDescent="0.15">
      <c r="A16" s="97">
        <v>43038</v>
      </c>
      <c r="B16" s="58">
        <v>14</v>
      </c>
      <c r="C16" s="58">
        <v>16</v>
      </c>
      <c r="D16" s="58">
        <v>16</v>
      </c>
      <c r="E16" s="58">
        <v>0</v>
      </c>
      <c r="F16" s="56">
        <f t="shared" ref="F16:F20" si="5">SUM(B16:E16)</f>
        <v>46</v>
      </c>
      <c r="H16" s="86">
        <v>43009</v>
      </c>
      <c r="I16" s="22">
        <v>106</v>
      </c>
      <c r="J16" s="22">
        <v>66</v>
      </c>
      <c r="K16" s="22">
        <v>80</v>
      </c>
    </row>
    <row r="17" spans="1:11" ht="15.75" customHeight="1" x14ac:dyDescent="0.15">
      <c r="A17" s="97">
        <v>43031</v>
      </c>
      <c r="B17" s="58">
        <v>31</v>
      </c>
      <c r="C17" s="58">
        <v>9</v>
      </c>
      <c r="D17" s="58">
        <v>16</v>
      </c>
      <c r="E17" s="58">
        <v>0</v>
      </c>
      <c r="F17" s="56">
        <f t="shared" si="5"/>
        <v>56</v>
      </c>
      <c r="H17" s="86">
        <v>43040</v>
      </c>
      <c r="I17" s="22">
        <v>71</v>
      </c>
      <c r="J17" s="22">
        <v>79</v>
      </c>
      <c r="K17" s="22">
        <v>64</v>
      </c>
    </row>
    <row r="18" spans="1:11" ht="15.75" customHeight="1" x14ac:dyDescent="0.15">
      <c r="A18" s="97">
        <v>43024</v>
      </c>
      <c r="B18" s="58">
        <v>24</v>
      </c>
      <c r="C18" s="58">
        <v>15</v>
      </c>
      <c r="D18" s="58">
        <v>16</v>
      </c>
      <c r="E18" s="58">
        <v>0</v>
      </c>
      <c r="F18" s="56">
        <f t="shared" si="5"/>
        <v>55</v>
      </c>
    </row>
    <row r="19" spans="1:11" ht="15.75" customHeight="1" x14ac:dyDescent="0.15">
      <c r="A19" s="97">
        <v>43017</v>
      </c>
      <c r="B19" s="58">
        <v>15</v>
      </c>
      <c r="C19" s="58">
        <v>6</v>
      </c>
      <c r="D19" s="58">
        <v>16</v>
      </c>
      <c r="E19" s="58">
        <v>0</v>
      </c>
      <c r="F19" s="56">
        <f t="shared" si="5"/>
        <v>37</v>
      </c>
    </row>
    <row r="20" spans="1:11" ht="15.75" customHeight="1" x14ac:dyDescent="0.15">
      <c r="A20" s="97">
        <v>43010</v>
      </c>
      <c r="B20" s="58">
        <v>22</v>
      </c>
      <c r="C20" s="58">
        <v>20</v>
      </c>
      <c r="D20" s="58">
        <v>16</v>
      </c>
      <c r="E20" s="58">
        <v>2</v>
      </c>
      <c r="F20" s="56">
        <f t="shared" si="5"/>
        <v>60</v>
      </c>
    </row>
    <row r="21" spans="1:11" ht="15.75" customHeight="1" x14ac:dyDescent="0.15">
      <c r="A21" s="95" t="s">
        <v>86</v>
      </c>
      <c r="B21" s="56">
        <f t="shared" ref="B21:F21" si="6">SUM(B22:B25)</f>
        <v>82</v>
      </c>
      <c r="C21" s="56">
        <f t="shared" si="6"/>
        <v>65</v>
      </c>
      <c r="D21" s="56">
        <f t="shared" si="6"/>
        <v>64</v>
      </c>
      <c r="E21" s="56">
        <f t="shared" si="6"/>
        <v>7</v>
      </c>
      <c r="F21" s="121">
        <f t="shared" si="6"/>
        <v>218</v>
      </c>
    </row>
    <row r="22" spans="1:11" ht="15.75" customHeight="1" x14ac:dyDescent="0.15">
      <c r="A22" s="97">
        <v>43003</v>
      </c>
      <c r="B22" s="58">
        <v>24</v>
      </c>
      <c r="C22" s="58">
        <v>12</v>
      </c>
      <c r="D22" s="58">
        <v>16</v>
      </c>
      <c r="E22" s="58">
        <v>1</v>
      </c>
      <c r="F22" s="56">
        <f t="shared" ref="F22:F25" si="7">SUM(B22:E22)</f>
        <v>53</v>
      </c>
    </row>
    <row r="23" spans="1:11" ht="15.75" customHeight="1" x14ac:dyDescent="0.15">
      <c r="A23" s="97">
        <v>42996</v>
      </c>
      <c r="B23" s="58">
        <v>26</v>
      </c>
      <c r="C23" s="58">
        <v>21</v>
      </c>
      <c r="D23" s="58">
        <v>16</v>
      </c>
      <c r="E23" s="58">
        <v>6</v>
      </c>
      <c r="F23" s="56">
        <f t="shared" si="7"/>
        <v>69</v>
      </c>
      <c r="H23" s="57"/>
      <c r="I23" s="57"/>
      <c r="J23" s="57"/>
      <c r="K23" s="57"/>
    </row>
    <row r="24" spans="1:11" ht="15.75" customHeight="1" x14ac:dyDescent="0.15">
      <c r="A24" s="97">
        <v>42989</v>
      </c>
      <c r="B24" s="58">
        <v>21</v>
      </c>
      <c r="C24" s="58">
        <v>15</v>
      </c>
      <c r="D24" s="58">
        <v>16</v>
      </c>
      <c r="E24" s="58">
        <v>0</v>
      </c>
      <c r="F24" s="56">
        <f t="shared" si="7"/>
        <v>52</v>
      </c>
      <c r="H24" s="57"/>
      <c r="I24" s="57"/>
      <c r="J24" s="57"/>
      <c r="K24" s="57"/>
    </row>
    <row r="25" spans="1:11" ht="15.75" customHeight="1" x14ac:dyDescent="0.15">
      <c r="A25" s="97">
        <v>42982</v>
      </c>
      <c r="B25" s="58">
        <v>11</v>
      </c>
      <c r="C25" s="58">
        <v>17</v>
      </c>
      <c r="D25" s="58">
        <v>16</v>
      </c>
      <c r="E25" s="58">
        <v>0</v>
      </c>
      <c r="F25" s="56">
        <f t="shared" si="7"/>
        <v>44</v>
      </c>
      <c r="G25" s="22"/>
      <c r="H25" s="57"/>
      <c r="I25" s="57"/>
      <c r="J25" s="57"/>
      <c r="K25" s="57"/>
    </row>
    <row r="26" spans="1:11" ht="15.75" customHeight="1" x14ac:dyDescent="0.15">
      <c r="A26" s="95" t="s">
        <v>87</v>
      </c>
      <c r="B26" s="56">
        <f t="shared" ref="B26:F26" si="8">SUM(B27:B30)</f>
        <v>54</v>
      </c>
      <c r="C26" s="56">
        <f t="shared" si="8"/>
        <v>55</v>
      </c>
      <c r="D26" s="56">
        <f t="shared" si="8"/>
        <v>64</v>
      </c>
      <c r="E26" s="56">
        <f t="shared" si="8"/>
        <v>0</v>
      </c>
      <c r="F26" s="56">
        <f t="shared" si="8"/>
        <v>173</v>
      </c>
      <c r="H26" s="57"/>
      <c r="I26" s="57"/>
      <c r="J26" s="57"/>
      <c r="K26" s="57"/>
    </row>
    <row r="27" spans="1:11" ht="15.75" customHeight="1" x14ac:dyDescent="0.15">
      <c r="A27" s="97">
        <v>42975</v>
      </c>
      <c r="B27" s="58">
        <v>15</v>
      </c>
      <c r="C27" s="58">
        <v>17</v>
      </c>
      <c r="D27" s="58">
        <v>16</v>
      </c>
      <c r="E27" s="58">
        <v>0</v>
      </c>
      <c r="F27" s="56">
        <f t="shared" ref="F27:F30" si="9">SUM(B27:E27)</f>
        <v>48</v>
      </c>
      <c r="H27" s="57"/>
      <c r="I27" s="57"/>
      <c r="J27" s="57"/>
      <c r="K27" s="57"/>
    </row>
    <row r="28" spans="1:11" ht="15.75" customHeight="1" x14ac:dyDescent="0.15">
      <c r="A28" s="97">
        <v>42968</v>
      </c>
      <c r="B28" s="58">
        <v>10</v>
      </c>
      <c r="C28" s="58">
        <v>8</v>
      </c>
      <c r="D28" s="58">
        <v>16</v>
      </c>
      <c r="E28" s="58">
        <v>0</v>
      </c>
      <c r="F28" s="56">
        <f t="shared" si="9"/>
        <v>34</v>
      </c>
      <c r="H28" s="57"/>
      <c r="I28" s="57"/>
      <c r="J28" s="57"/>
      <c r="K28" s="57"/>
    </row>
    <row r="29" spans="1:11" ht="15.75" customHeight="1" x14ac:dyDescent="0.15">
      <c r="A29" s="97">
        <v>42961</v>
      </c>
      <c r="B29" s="58">
        <v>21</v>
      </c>
      <c r="C29" s="58">
        <v>17</v>
      </c>
      <c r="D29" s="58">
        <v>16</v>
      </c>
      <c r="E29" s="58">
        <v>0</v>
      </c>
      <c r="F29" s="56">
        <f t="shared" si="9"/>
        <v>54</v>
      </c>
      <c r="H29" s="57"/>
      <c r="I29" s="57"/>
      <c r="J29" s="57"/>
      <c r="K29" s="57"/>
    </row>
    <row r="30" spans="1:11" ht="15.75" customHeight="1" x14ac:dyDescent="0.15">
      <c r="A30" s="97">
        <v>42954</v>
      </c>
      <c r="B30" s="58">
        <v>8</v>
      </c>
      <c r="C30" s="58">
        <v>13</v>
      </c>
      <c r="D30" s="58">
        <v>16</v>
      </c>
      <c r="E30" s="58">
        <v>0</v>
      </c>
      <c r="F30" s="56">
        <f t="shared" si="9"/>
        <v>37</v>
      </c>
      <c r="H30" s="57"/>
      <c r="I30" s="57"/>
      <c r="J30" s="57"/>
      <c r="K30" s="57"/>
    </row>
    <row r="31" spans="1:11" ht="15.75" customHeight="1" x14ac:dyDescent="0.15">
      <c r="A31" s="95" t="s">
        <v>88</v>
      </c>
      <c r="B31" s="56">
        <f t="shared" ref="B31:F31" si="10">SUM(B32:B36)</f>
        <v>79</v>
      </c>
      <c r="C31" s="56">
        <f t="shared" si="10"/>
        <v>100</v>
      </c>
      <c r="D31" s="56">
        <f t="shared" si="10"/>
        <v>79</v>
      </c>
      <c r="E31" s="56">
        <f t="shared" si="10"/>
        <v>6</v>
      </c>
      <c r="F31" s="56">
        <f t="shared" si="10"/>
        <v>264</v>
      </c>
      <c r="H31" s="57"/>
      <c r="I31" s="57"/>
      <c r="J31" s="57"/>
      <c r="K31" s="57"/>
    </row>
    <row r="32" spans="1:11" ht="15.75" customHeight="1" x14ac:dyDescent="0.15">
      <c r="A32" s="97">
        <v>42947</v>
      </c>
      <c r="B32" s="58">
        <v>20</v>
      </c>
      <c r="C32" s="58">
        <v>17</v>
      </c>
      <c r="D32" s="58">
        <v>16</v>
      </c>
      <c r="E32" s="58">
        <v>0</v>
      </c>
      <c r="F32" s="56">
        <f t="shared" ref="F32:F36" si="11">SUM(B32:E32)</f>
        <v>53</v>
      </c>
      <c r="H32" s="57"/>
      <c r="I32" s="57"/>
      <c r="J32" s="57"/>
      <c r="K32" s="57"/>
    </row>
    <row r="33" spans="1:11" ht="15.75" customHeight="1" x14ac:dyDescent="0.15">
      <c r="A33" s="97">
        <v>42940</v>
      </c>
      <c r="B33" s="58">
        <v>19</v>
      </c>
      <c r="C33" s="58">
        <v>14</v>
      </c>
      <c r="D33" s="58">
        <v>16</v>
      </c>
      <c r="E33" s="58">
        <v>0</v>
      </c>
      <c r="F33" s="56">
        <f t="shared" si="11"/>
        <v>49</v>
      </c>
      <c r="H33" s="57"/>
      <c r="I33" s="57"/>
      <c r="J33" s="57"/>
      <c r="K33" s="57"/>
    </row>
    <row r="34" spans="1:11" ht="15.75" customHeight="1" x14ac:dyDescent="0.15">
      <c r="A34" s="97">
        <v>42933</v>
      </c>
      <c r="B34" s="58">
        <v>13</v>
      </c>
      <c r="C34" s="58">
        <v>20</v>
      </c>
      <c r="D34" s="58">
        <v>16</v>
      </c>
      <c r="E34" s="58">
        <v>1</v>
      </c>
      <c r="F34" s="56">
        <f t="shared" si="11"/>
        <v>50</v>
      </c>
      <c r="H34" s="57"/>
      <c r="I34" s="57"/>
      <c r="J34" s="57"/>
      <c r="K34" s="57"/>
    </row>
    <row r="35" spans="1:11" ht="15.75" customHeight="1" x14ac:dyDescent="0.15">
      <c r="A35" s="97">
        <v>42926</v>
      </c>
      <c r="B35" s="58">
        <v>13</v>
      </c>
      <c r="C35" s="58">
        <v>22</v>
      </c>
      <c r="D35" s="58">
        <v>16</v>
      </c>
      <c r="E35" s="58">
        <v>3</v>
      </c>
      <c r="F35" s="56">
        <f t="shared" si="11"/>
        <v>54</v>
      </c>
      <c r="H35" s="57"/>
      <c r="I35" s="57"/>
      <c r="J35" s="57"/>
      <c r="K35" s="57"/>
    </row>
    <row r="36" spans="1:11" ht="15.75" customHeight="1" x14ac:dyDescent="0.15">
      <c r="A36" s="97">
        <v>42919</v>
      </c>
      <c r="B36" s="58">
        <v>14</v>
      </c>
      <c r="C36" s="58">
        <v>27</v>
      </c>
      <c r="D36" s="58">
        <v>15</v>
      </c>
      <c r="E36" s="58">
        <v>2</v>
      </c>
      <c r="F36" s="56">
        <f t="shared" si="11"/>
        <v>58</v>
      </c>
      <c r="H36" s="57"/>
      <c r="I36" s="57"/>
      <c r="J36" s="57"/>
      <c r="K36" s="57"/>
    </row>
    <row r="37" spans="1:11" ht="15.75" customHeight="1" x14ac:dyDescent="0.15">
      <c r="A37" s="95" t="s">
        <v>89</v>
      </c>
      <c r="B37" s="56">
        <f t="shared" ref="B37:F37" si="12">SUM(B38:B41)</f>
        <v>71</v>
      </c>
      <c r="C37" s="56">
        <f t="shared" si="12"/>
        <v>65</v>
      </c>
      <c r="D37" s="56">
        <f t="shared" si="12"/>
        <v>51</v>
      </c>
      <c r="E37" s="56">
        <f t="shared" si="12"/>
        <v>12</v>
      </c>
      <c r="F37" s="56">
        <f t="shared" si="12"/>
        <v>199</v>
      </c>
      <c r="H37" s="57"/>
      <c r="I37" s="57"/>
      <c r="J37" s="57"/>
      <c r="K37" s="57"/>
    </row>
    <row r="38" spans="1:11" ht="15.75" customHeight="1" x14ac:dyDescent="0.15">
      <c r="A38" s="97">
        <v>42912</v>
      </c>
      <c r="B38" s="58">
        <v>13</v>
      </c>
      <c r="C38" s="58">
        <v>21</v>
      </c>
      <c r="D38" s="58">
        <v>13</v>
      </c>
      <c r="E38" s="58">
        <v>2</v>
      </c>
      <c r="F38" s="56">
        <f t="shared" ref="F38:F41" si="13">SUM(B38:E38)</f>
        <v>49</v>
      </c>
      <c r="H38" s="57"/>
      <c r="I38" s="57"/>
      <c r="J38" s="57"/>
      <c r="K38" s="57"/>
    </row>
    <row r="39" spans="1:11" ht="15.75" customHeight="1" x14ac:dyDescent="0.15">
      <c r="A39" s="97">
        <v>42905</v>
      </c>
      <c r="B39" s="58">
        <v>17</v>
      </c>
      <c r="C39" s="58">
        <v>10</v>
      </c>
      <c r="D39" s="58">
        <v>13</v>
      </c>
      <c r="E39" s="58">
        <v>4</v>
      </c>
      <c r="F39" s="56">
        <f t="shared" si="13"/>
        <v>44</v>
      </c>
      <c r="H39" s="57"/>
      <c r="I39" s="57"/>
      <c r="J39" s="57"/>
      <c r="K39" s="57"/>
    </row>
    <row r="40" spans="1:11" ht="15.75" customHeight="1" x14ac:dyDescent="0.15">
      <c r="A40" s="97">
        <v>42898</v>
      </c>
      <c r="B40" s="58">
        <v>15</v>
      </c>
      <c r="C40" s="58">
        <v>18</v>
      </c>
      <c r="D40" s="58">
        <v>12</v>
      </c>
      <c r="E40" s="58">
        <v>3</v>
      </c>
      <c r="F40" s="56">
        <f t="shared" si="13"/>
        <v>48</v>
      </c>
      <c r="H40" s="57"/>
      <c r="I40" s="57"/>
      <c r="J40" s="57"/>
      <c r="K40" s="57"/>
    </row>
    <row r="41" spans="1:11" ht="15.75" customHeight="1" x14ac:dyDescent="0.15">
      <c r="A41" s="97">
        <v>42891</v>
      </c>
      <c r="B41" s="58">
        <v>26</v>
      </c>
      <c r="C41" s="58">
        <v>16</v>
      </c>
      <c r="D41" s="58">
        <v>13</v>
      </c>
      <c r="E41" s="58">
        <v>3</v>
      </c>
      <c r="F41" s="56">
        <f t="shared" si="13"/>
        <v>58</v>
      </c>
      <c r="H41" s="57"/>
      <c r="I41" s="57"/>
      <c r="J41" s="57"/>
      <c r="K41" s="57"/>
    </row>
    <row r="42" spans="1:11" ht="15.75" customHeight="1" x14ac:dyDescent="0.15">
      <c r="A42" s="95" t="s">
        <v>90</v>
      </c>
      <c r="B42" s="56">
        <f t="shared" ref="B42:F42" si="14">SUM(B43:B46)</f>
        <v>67</v>
      </c>
      <c r="C42" s="56">
        <f t="shared" si="14"/>
        <v>57</v>
      </c>
      <c r="D42" s="56">
        <f t="shared" si="14"/>
        <v>68</v>
      </c>
      <c r="E42" s="56">
        <f t="shared" si="14"/>
        <v>12</v>
      </c>
      <c r="F42" s="56">
        <f t="shared" si="14"/>
        <v>204</v>
      </c>
      <c r="H42" s="57"/>
      <c r="I42" s="57"/>
      <c r="J42" s="57"/>
      <c r="K42" s="57"/>
    </row>
    <row r="43" spans="1:11" ht="15.75" customHeight="1" x14ac:dyDescent="0.15">
      <c r="A43" s="97">
        <v>42884</v>
      </c>
      <c r="B43" s="58">
        <v>16</v>
      </c>
      <c r="C43" s="58">
        <v>8</v>
      </c>
      <c r="D43" s="58">
        <v>17</v>
      </c>
      <c r="E43" s="58">
        <v>0</v>
      </c>
      <c r="F43" s="56">
        <f t="shared" ref="F43:F46" si="15">E43+D43+C43+B43</f>
        <v>41</v>
      </c>
      <c r="H43" s="57"/>
      <c r="I43" s="57"/>
      <c r="J43" s="57"/>
      <c r="K43" s="57"/>
    </row>
    <row r="44" spans="1:11" ht="15.75" customHeight="1" x14ac:dyDescent="0.15">
      <c r="A44" s="97">
        <v>42877</v>
      </c>
      <c r="B44" s="58">
        <v>17</v>
      </c>
      <c r="C44" s="58">
        <v>11</v>
      </c>
      <c r="D44" s="58">
        <v>17</v>
      </c>
      <c r="E44" s="58">
        <v>3</v>
      </c>
      <c r="F44" s="56">
        <f t="shared" si="15"/>
        <v>48</v>
      </c>
      <c r="H44" s="57"/>
      <c r="I44" s="57"/>
      <c r="J44" s="57"/>
      <c r="K44" s="57"/>
    </row>
    <row r="45" spans="1:11" ht="15.75" customHeight="1" x14ac:dyDescent="0.15">
      <c r="A45" s="97">
        <v>42870</v>
      </c>
      <c r="B45" s="58">
        <v>16</v>
      </c>
      <c r="C45" s="58">
        <v>18</v>
      </c>
      <c r="D45" s="58">
        <v>17</v>
      </c>
      <c r="E45" s="58">
        <v>6</v>
      </c>
      <c r="F45" s="56">
        <f t="shared" si="15"/>
        <v>57</v>
      </c>
      <c r="H45" s="57"/>
      <c r="I45" s="57"/>
      <c r="J45" s="57"/>
      <c r="K45" s="57"/>
    </row>
    <row r="46" spans="1:11" ht="15.75" customHeight="1" x14ac:dyDescent="0.15">
      <c r="A46" s="97">
        <v>42863</v>
      </c>
      <c r="B46" s="58">
        <v>18</v>
      </c>
      <c r="C46" s="58">
        <v>20</v>
      </c>
      <c r="D46" s="58">
        <v>17</v>
      </c>
      <c r="E46" s="58">
        <v>3</v>
      </c>
      <c r="F46" s="56">
        <f t="shared" si="15"/>
        <v>58</v>
      </c>
      <c r="H46" s="57"/>
      <c r="I46" s="57"/>
      <c r="J46" s="57"/>
      <c r="K46" s="57"/>
    </row>
    <row r="47" spans="1:11" ht="15.75" customHeight="1" x14ac:dyDescent="0.15">
      <c r="A47" s="95" t="s">
        <v>91</v>
      </c>
      <c r="B47" s="56">
        <f t="shared" ref="B47:F47" si="16">SUM(B48:B51)</f>
        <v>75</v>
      </c>
      <c r="C47" s="56">
        <f t="shared" si="16"/>
        <v>64</v>
      </c>
      <c r="D47" s="56">
        <f t="shared" si="16"/>
        <v>68</v>
      </c>
      <c r="E47" s="56">
        <f t="shared" si="16"/>
        <v>25</v>
      </c>
      <c r="F47" s="56">
        <f t="shared" si="16"/>
        <v>232</v>
      </c>
      <c r="H47" s="85"/>
      <c r="K47" s="22"/>
    </row>
    <row r="48" spans="1:11" ht="15.75" customHeight="1" x14ac:dyDescent="0.15">
      <c r="A48" s="97">
        <v>42856</v>
      </c>
      <c r="B48" s="58">
        <v>20</v>
      </c>
      <c r="C48" s="58">
        <v>15</v>
      </c>
      <c r="D48" s="58">
        <v>17</v>
      </c>
      <c r="E48" s="58">
        <v>7</v>
      </c>
      <c r="F48" s="56">
        <f t="shared" ref="F48:F51" si="17">B48+C48+D48+E48</f>
        <v>59</v>
      </c>
      <c r="H48" s="85"/>
      <c r="K48" s="22"/>
    </row>
    <row r="49" spans="1:11" ht="15.75" customHeight="1" x14ac:dyDescent="0.15">
      <c r="A49" s="97">
        <v>42849</v>
      </c>
      <c r="B49" s="58">
        <v>25</v>
      </c>
      <c r="C49" s="58">
        <v>25</v>
      </c>
      <c r="D49" s="58">
        <v>17</v>
      </c>
      <c r="E49" s="58">
        <v>5</v>
      </c>
      <c r="F49" s="56">
        <f t="shared" si="17"/>
        <v>72</v>
      </c>
      <c r="H49" s="85"/>
      <c r="K49" s="22"/>
    </row>
    <row r="50" spans="1:11" ht="15.75" customHeight="1" x14ac:dyDescent="0.15">
      <c r="A50" s="97">
        <v>42842</v>
      </c>
      <c r="B50" s="58">
        <v>13</v>
      </c>
      <c r="C50" s="58">
        <v>11</v>
      </c>
      <c r="D50" s="58">
        <v>17</v>
      </c>
      <c r="E50" s="58">
        <v>7</v>
      </c>
      <c r="F50" s="56">
        <f t="shared" si="17"/>
        <v>48</v>
      </c>
      <c r="H50" s="85"/>
      <c r="K50" s="22"/>
    </row>
    <row r="51" spans="1:11" ht="13" x14ac:dyDescent="0.15">
      <c r="A51" s="97">
        <v>42835</v>
      </c>
      <c r="B51" s="58">
        <v>17</v>
      </c>
      <c r="C51" s="58">
        <v>13</v>
      </c>
      <c r="D51" s="58">
        <v>17</v>
      </c>
      <c r="E51" s="58">
        <v>6</v>
      </c>
      <c r="F51" s="56">
        <f t="shared" si="17"/>
        <v>53</v>
      </c>
      <c r="H51" s="85"/>
      <c r="K51" s="22"/>
    </row>
    <row r="52" spans="1:11" ht="13" x14ac:dyDescent="0.15">
      <c r="A52" s="95" t="s">
        <v>92</v>
      </c>
      <c r="B52" s="95">
        <f>SUM(B53:B57)</f>
        <v>80</v>
      </c>
      <c r="C52" s="95">
        <f t="shared" ref="C52:F52" si="18">SUM(C53:C56)</f>
        <v>76</v>
      </c>
      <c r="D52" s="95">
        <f t="shared" si="18"/>
        <v>69</v>
      </c>
      <c r="E52" s="95">
        <f t="shared" si="18"/>
        <v>21</v>
      </c>
      <c r="F52" s="95">
        <f t="shared" si="18"/>
        <v>231</v>
      </c>
      <c r="H52" s="85"/>
      <c r="K52" s="22"/>
    </row>
    <row r="53" spans="1:11" ht="13" x14ac:dyDescent="0.15">
      <c r="A53" s="97">
        <v>42828</v>
      </c>
      <c r="B53" s="95">
        <v>15</v>
      </c>
      <c r="C53" s="95">
        <v>17</v>
      </c>
      <c r="D53" s="95">
        <v>17</v>
      </c>
      <c r="E53" s="95">
        <v>7</v>
      </c>
      <c r="F53" s="95">
        <f t="shared" ref="F53:F57" si="19">SUM(B53:E53)</f>
        <v>56</v>
      </c>
      <c r="H53" s="85"/>
      <c r="K53" s="22"/>
    </row>
    <row r="54" spans="1:11" ht="13" x14ac:dyDescent="0.15">
      <c r="A54" s="97">
        <v>42821</v>
      </c>
      <c r="B54" s="95">
        <v>14</v>
      </c>
      <c r="C54" s="95">
        <v>12</v>
      </c>
      <c r="D54" s="95">
        <v>18</v>
      </c>
      <c r="E54" s="95">
        <v>6</v>
      </c>
      <c r="F54" s="95">
        <f t="shared" si="19"/>
        <v>50</v>
      </c>
      <c r="H54" s="85"/>
      <c r="K54" s="22"/>
    </row>
    <row r="55" spans="1:11" ht="13" x14ac:dyDescent="0.15">
      <c r="A55" s="97">
        <v>42814</v>
      </c>
      <c r="B55" s="95">
        <v>19</v>
      </c>
      <c r="C55" s="95">
        <v>25</v>
      </c>
      <c r="D55" s="95">
        <v>17</v>
      </c>
      <c r="E55" s="95">
        <v>4</v>
      </c>
      <c r="F55" s="95">
        <f t="shared" si="19"/>
        <v>65</v>
      </c>
      <c r="H55" s="85"/>
      <c r="K55" s="22"/>
    </row>
    <row r="56" spans="1:11" ht="13" x14ac:dyDescent="0.15">
      <c r="A56" s="97">
        <v>42807</v>
      </c>
      <c r="B56" s="95">
        <v>17</v>
      </c>
      <c r="C56" s="95">
        <v>22</v>
      </c>
      <c r="D56" s="95">
        <v>17</v>
      </c>
      <c r="E56" s="95">
        <v>4</v>
      </c>
      <c r="F56" s="95">
        <f t="shared" si="19"/>
        <v>60</v>
      </c>
      <c r="H56" s="85"/>
      <c r="K56" s="22"/>
    </row>
    <row r="57" spans="1:11" ht="13" x14ac:dyDescent="0.15">
      <c r="A57" s="97">
        <v>42800</v>
      </c>
      <c r="B57" s="95">
        <v>15</v>
      </c>
      <c r="C57" s="95">
        <v>18</v>
      </c>
      <c r="D57" s="95">
        <v>17</v>
      </c>
      <c r="E57" s="95">
        <v>7</v>
      </c>
      <c r="F57" s="95">
        <f t="shared" si="19"/>
        <v>57</v>
      </c>
      <c r="H57" s="85"/>
      <c r="K57" s="22"/>
    </row>
    <row r="58" spans="1:11" ht="14" x14ac:dyDescent="0.15">
      <c r="A58" s="80" t="s">
        <v>78</v>
      </c>
      <c r="B58" s="126">
        <f t="shared" ref="B58:F58" si="20">B59+B64+SUM(B70:B113)</f>
        <v>883</v>
      </c>
      <c r="C58" s="126">
        <f t="shared" si="20"/>
        <v>838</v>
      </c>
      <c r="D58" s="126">
        <f t="shared" si="20"/>
        <v>847</v>
      </c>
      <c r="E58" s="126">
        <f t="shared" si="20"/>
        <v>49</v>
      </c>
      <c r="F58" s="126">
        <f t="shared" si="20"/>
        <v>2617</v>
      </c>
      <c r="H58" s="85"/>
      <c r="K58" s="22"/>
    </row>
    <row r="59" spans="1:11" ht="13" x14ac:dyDescent="0.15">
      <c r="A59" s="88" t="s">
        <v>98</v>
      </c>
      <c r="B59" s="129">
        <f t="shared" ref="B59:F59" si="21">SUM(B60:B63)</f>
        <v>88</v>
      </c>
      <c r="C59" s="129">
        <f t="shared" si="21"/>
        <v>83</v>
      </c>
      <c r="D59" s="129">
        <f t="shared" si="21"/>
        <v>68</v>
      </c>
      <c r="E59" s="129">
        <f t="shared" si="21"/>
        <v>25</v>
      </c>
      <c r="F59" s="129">
        <f t="shared" si="21"/>
        <v>264</v>
      </c>
      <c r="H59" s="85"/>
      <c r="K59" s="22"/>
    </row>
    <row r="60" spans="1:11" ht="13" x14ac:dyDescent="0.15">
      <c r="A60" s="119">
        <v>42793</v>
      </c>
      <c r="B60" s="129">
        <v>20</v>
      </c>
      <c r="C60" s="129">
        <v>20</v>
      </c>
      <c r="D60" s="129">
        <v>17</v>
      </c>
      <c r="E60" s="129">
        <v>5</v>
      </c>
      <c r="F60" s="129">
        <f t="shared" ref="F60:F63" si="22">B60+C60+D60+E60</f>
        <v>62</v>
      </c>
      <c r="H60" s="85"/>
      <c r="K60" s="22"/>
    </row>
    <row r="61" spans="1:11" ht="13" x14ac:dyDescent="0.15">
      <c r="A61" s="119">
        <v>42786</v>
      </c>
      <c r="B61" s="129">
        <v>19</v>
      </c>
      <c r="C61" s="129">
        <v>21</v>
      </c>
      <c r="D61" s="129">
        <v>17</v>
      </c>
      <c r="E61" s="129">
        <v>10</v>
      </c>
      <c r="F61" s="129">
        <f t="shared" si="22"/>
        <v>67</v>
      </c>
      <c r="H61" s="85"/>
      <c r="K61" s="22"/>
    </row>
    <row r="62" spans="1:11" ht="13" x14ac:dyDescent="0.15">
      <c r="A62" s="119">
        <v>42779</v>
      </c>
      <c r="B62" s="129">
        <v>23</v>
      </c>
      <c r="C62" s="129">
        <v>21</v>
      </c>
      <c r="D62" s="129">
        <v>17</v>
      </c>
      <c r="E62" s="129">
        <v>5</v>
      </c>
      <c r="F62" s="129">
        <f t="shared" si="22"/>
        <v>66</v>
      </c>
      <c r="H62" s="85"/>
      <c r="K62" s="22"/>
    </row>
    <row r="63" spans="1:11" ht="13" x14ac:dyDescent="0.15">
      <c r="A63" s="119">
        <v>42772</v>
      </c>
      <c r="B63" s="129">
        <v>26</v>
      </c>
      <c r="C63" s="129">
        <v>21</v>
      </c>
      <c r="D63" s="129">
        <v>17</v>
      </c>
      <c r="E63" s="129">
        <v>5</v>
      </c>
      <c r="F63" s="129">
        <f t="shared" si="22"/>
        <v>69</v>
      </c>
      <c r="H63" s="85"/>
      <c r="K63" s="22"/>
    </row>
    <row r="64" spans="1:11" ht="13" x14ac:dyDescent="0.15">
      <c r="A64" s="88" t="s">
        <v>99</v>
      </c>
      <c r="B64" s="129">
        <f t="shared" ref="B64:F64" si="23">SUM(B65:B68)</f>
        <v>66</v>
      </c>
      <c r="C64" s="129">
        <f t="shared" si="23"/>
        <v>68</v>
      </c>
      <c r="D64" s="129">
        <f t="shared" si="23"/>
        <v>71</v>
      </c>
      <c r="E64" s="129">
        <f t="shared" si="23"/>
        <v>24</v>
      </c>
      <c r="F64" s="129">
        <f t="shared" si="23"/>
        <v>229</v>
      </c>
      <c r="H64" s="85"/>
      <c r="K64" s="22"/>
    </row>
    <row r="65" spans="1:11" ht="13" x14ac:dyDescent="0.15">
      <c r="A65" s="119">
        <v>42765</v>
      </c>
      <c r="B65" s="129">
        <v>19</v>
      </c>
      <c r="C65" s="129">
        <v>21</v>
      </c>
      <c r="D65" s="129">
        <v>17</v>
      </c>
      <c r="E65" s="129">
        <v>6</v>
      </c>
      <c r="F65" s="129">
        <f t="shared" ref="F65:F68" si="24">B65+C65+D65+E65</f>
        <v>63</v>
      </c>
      <c r="H65" s="85"/>
      <c r="K65" s="22"/>
    </row>
    <row r="66" spans="1:11" ht="13" x14ac:dyDescent="0.15">
      <c r="A66" s="119">
        <v>42758</v>
      </c>
      <c r="B66" s="129">
        <v>20</v>
      </c>
      <c r="C66" s="129">
        <v>19</v>
      </c>
      <c r="D66" s="129">
        <v>18</v>
      </c>
      <c r="E66" s="129">
        <v>6</v>
      </c>
      <c r="F66" s="129">
        <f t="shared" si="24"/>
        <v>63</v>
      </c>
      <c r="H66" s="85"/>
      <c r="K66" s="22"/>
    </row>
    <row r="67" spans="1:11" ht="13" x14ac:dyDescent="0.15">
      <c r="A67" s="119">
        <v>42751</v>
      </c>
      <c r="B67" s="129">
        <v>9</v>
      </c>
      <c r="C67" s="129">
        <v>15</v>
      </c>
      <c r="D67" s="129">
        <v>18</v>
      </c>
      <c r="E67" s="129">
        <v>6</v>
      </c>
      <c r="F67" s="129">
        <f t="shared" si="24"/>
        <v>48</v>
      </c>
      <c r="H67" s="85"/>
      <c r="K67" s="22"/>
    </row>
    <row r="68" spans="1:11" ht="13" x14ac:dyDescent="0.15">
      <c r="A68" s="119">
        <v>42744</v>
      </c>
      <c r="B68" s="129">
        <v>18</v>
      </c>
      <c r="C68" s="129">
        <v>13</v>
      </c>
      <c r="D68" s="129">
        <v>18</v>
      </c>
      <c r="E68" s="129">
        <v>6</v>
      </c>
      <c r="F68" s="129">
        <f t="shared" si="24"/>
        <v>55</v>
      </c>
      <c r="H68" s="85"/>
      <c r="K68" s="22"/>
    </row>
    <row r="69" spans="1:11" ht="13" x14ac:dyDescent="0.15">
      <c r="A69" s="122">
        <v>2016</v>
      </c>
      <c r="B69" s="52">
        <f t="shared" ref="B69:F69" si="25">SUM(B70:B121)</f>
        <v>902</v>
      </c>
      <c r="C69" s="52">
        <f t="shared" si="25"/>
        <v>795</v>
      </c>
      <c r="D69" s="52">
        <f t="shared" si="25"/>
        <v>827</v>
      </c>
      <c r="E69" s="52">
        <f t="shared" si="25"/>
        <v>0</v>
      </c>
      <c r="F69" s="52">
        <f t="shared" si="25"/>
        <v>2524</v>
      </c>
      <c r="H69" s="85"/>
      <c r="K69" s="22"/>
    </row>
    <row r="70" spans="1:11" ht="13" x14ac:dyDescent="0.15">
      <c r="A70" s="119">
        <v>42732</v>
      </c>
      <c r="B70" s="88">
        <v>8</v>
      </c>
      <c r="C70" s="88">
        <v>10</v>
      </c>
      <c r="D70" s="88">
        <v>17</v>
      </c>
      <c r="E70" s="89"/>
      <c r="F70" s="89">
        <f t="shared" ref="F70:F71" si="26">B70+C70+D70</f>
        <v>35</v>
      </c>
      <c r="H70" s="85"/>
    </row>
    <row r="71" spans="1:11" ht="13" x14ac:dyDescent="0.15">
      <c r="A71" s="119">
        <v>42725</v>
      </c>
      <c r="B71" s="88">
        <v>16</v>
      </c>
      <c r="C71" s="88">
        <v>27</v>
      </c>
      <c r="D71" s="88">
        <v>18</v>
      </c>
      <c r="E71" s="89"/>
      <c r="F71" s="89">
        <f t="shared" si="26"/>
        <v>61</v>
      </c>
      <c r="H71" s="85"/>
    </row>
    <row r="72" spans="1:11" ht="13" x14ac:dyDescent="0.15">
      <c r="A72" s="119">
        <v>42718</v>
      </c>
      <c r="B72" s="88">
        <v>0</v>
      </c>
      <c r="C72" s="88">
        <v>0</v>
      </c>
      <c r="D72" s="88">
        <v>0</v>
      </c>
      <c r="E72" s="88">
        <v>0</v>
      </c>
      <c r="F72" s="88">
        <v>0</v>
      </c>
      <c r="H72" s="22"/>
    </row>
    <row r="73" spans="1:11" ht="13" x14ac:dyDescent="0.15">
      <c r="A73" s="119">
        <v>42710</v>
      </c>
      <c r="B73" s="88">
        <v>19</v>
      </c>
      <c r="C73" s="88">
        <v>17</v>
      </c>
      <c r="D73" s="88">
        <v>18</v>
      </c>
      <c r="E73" s="88"/>
      <c r="F73" s="88">
        <f t="shared" ref="F73:F77" si="27">B73+C73+D73</f>
        <v>54</v>
      </c>
      <c r="H73" s="85"/>
    </row>
    <row r="74" spans="1:11" ht="13" x14ac:dyDescent="0.15">
      <c r="A74" s="119">
        <v>42704</v>
      </c>
      <c r="B74" s="88">
        <v>17</v>
      </c>
      <c r="C74" s="88">
        <v>19</v>
      </c>
      <c r="D74" s="88">
        <v>18</v>
      </c>
      <c r="E74" s="89"/>
      <c r="F74" s="89">
        <f t="shared" si="27"/>
        <v>54</v>
      </c>
      <c r="H74" s="85"/>
    </row>
    <row r="75" spans="1:11" ht="13" x14ac:dyDescent="0.15">
      <c r="A75" s="119">
        <v>42697</v>
      </c>
      <c r="B75" s="88">
        <v>12</v>
      </c>
      <c r="C75" s="88">
        <v>19</v>
      </c>
      <c r="D75" s="88">
        <v>18</v>
      </c>
      <c r="E75" s="89"/>
      <c r="F75" s="89">
        <f t="shared" si="27"/>
        <v>49</v>
      </c>
      <c r="H75" s="141"/>
    </row>
    <row r="76" spans="1:11" ht="13" x14ac:dyDescent="0.15">
      <c r="A76" s="124">
        <v>42690</v>
      </c>
      <c r="B76" s="88">
        <v>17</v>
      </c>
      <c r="C76" s="88">
        <v>17</v>
      </c>
      <c r="D76" s="88">
        <v>18</v>
      </c>
      <c r="E76" s="89"/>
      <c r="F76" s="89">
        <f t="shared" si="27"/>
        <v>52</v>
      </c>
      <c r="H76" s="141"/>
    </row>
    <row r="77" spans="1:11" ht="13" x14ac:dyDescent="0.15">
      <c r="A77" s="124">
        <v>42683</v>
      </c>
      <c r="B77" s="88">
        <v>22</v>
      </c>
      <c r="C77" s="88">
        <v>18</v>
      </c>
      <c r="D77" s="88">
        <v>18</v>
      </c>
      <c r="E77" s="89"/>
      <c r="F77" s="89">
        <f t="shared" si="27"/>
        <v>58</v>
      </c>
      <c r="H77" s="141"/>
    </row>
    <row r="78" spans="1:11" ht="13" x14ac:dyDescent="0.15">
      <c r="A78" s="124">
        <v>42676</v>
      </c>
      <c r="B78" s="88">
        <v>22</v>
      </c>
      <c r="C78" s="88">
        <v>18</v>
      </c>
      <c r="D78" s="88">
        <v>18</v>
      </c>
      <c r="E78" s="89"/>
      <c r="F78" s="89">
        <f t="shared" ref="F78:F79" si="28">D78+C78+B78</f>
        <v>58</v>
      </c>
      <c r="H78" s="141"/>
    </row>
    <row r="79" spans="1:11" ht="13" x14ac:dyDescent="0.15">
      <c r="A79" s="124">
        <v>42669</v>
      </c>
      <c r="B79" s="88">
        <v>28</v>
      </c>
      <c r="C79" s="88">
        <v>19</v>
      </c>
      <c r="D79" s="88">
        <v>18</v>
      </c>
      <c r="E79" s="89"/>
      <c r="F79" s="89">
        <f t="shared" si="28"/>
        <v>65</v>
      </c>
      <c r="H79" s="141"/>
    </row>
    <row r="80" spans="1:11" ht="13" x14ac:dyDescent="0.15">
      <c r="A80" s="124">
        <v>42662</v>
      </c>
      <c r="B80" s="88">
        <v>21</v>
      </c>
      <c r="C80" s="88">
        <v>22</v>
      </c>
      <c r="D80" s="88">
        <v>18</v>
      </c>
      <c r="E80" s="89"/>
      <c r="F80" s="89">
        <f t="shared" ref="F80:F81" si="29">B80+C80+D80</f>
        <v>61</v>
      </c>
      <c r="H80" s="141"/>
    </row>
    <row r="81" spans="1:11" ht="13" x14ac:dyDescent="0.15">
      <c r="A81" s="124">
        <v>42655</v>
      </c>
      <c r="B81" s="88">
        <v>23</v>
      </c>
      <c r="C81" s="88">
        <v>22</v>
      </c>
      <c r="D81" s="88">
        <v>18</v>
      </c>
      <c r="E81" s="89"/>
      <c r="F81" s="89">
        <f t="shared" si="29"/>
        <v>63</v>
      </c>
      <c r="H81" s="141"/>
    </row>
    <row r="82" spans="1:11" ht="13" x14ac:dyDescent="0.15">
      <c r="A82" s="124">
        <v>42648</v>
      </c>
      <c r="B82" s="88">
        <v>32</v>
      </c>
      <c r="C82" s="88">
        <v>18</v>
      </c>
      <c r="D82" s="89"/>
      <c r="E82" s="89"/>
      <c r="F82" s="89">
        <f t="shared" ref="F82:F85" si="30">D82+C82+B82</f>
        <v>50</v>
      </c>
      <c r="H82" s="141"/>
    </row>
    <row r="83" spans="1:11" ht="13" x14ac:dyDescent="0.15">
      <c r="A83" s="124">
        <v>42641</v>
      </c>
      <c r="B83" s="88">
        <v>38</v>
      </c>
      <c r="C83" s="88">
        <v>24</v>
      </c>
      <c r="D83" s="88">
        <v>18</v>
      </c>
      <c r="E83" s="89"/>
      <c r="F83" s="89">
        <f t="shared" si="30"/>
        <v>80</v>
      </c>
      <c r="H83" s="141"/>
    </row>
    <row r="84" spans="1:11" ht="13" x14ac:dyDescent="0.15">
      <c r="A84" s="124">
        <v>42634</v>
      </c>
      <c r="B84" s="88">
        <v>20</v>
      </c>
      <c r="C84" s="88">
        <v>12</v>
      </c>
      <c r="D84" s="88">
        <v>19</v>
      </c>
      <c r="E84" s="89"/>
      <c r="F84" s="89">
        <f t="shared" si="30"/>
        <v>51</v>
      </c>
      <c r="H84" s="141"/>
    </row>
    <row r="85" spans="1:11" ht="13" x14ac:dyDescent="0.15">
      <c r="A85" s="124">
        <v>42627</v>
      </c>
      <c r="B85" s="88">
        <v>22</v>
      </c>
      <c r="C85" s="88">
        <v>13</v>
      </c>
      <c r="D85" s="88">
        <v>19</v>
      </c>
      <c r="E85" s="89"/>
      <c r="F85" s="89">
        <f t="shared" si="30"/>
        <v>54</v>
      </c>
      <c r="H85" s="141"/>
    </row>
    <row r="86" spans="1:11" ht="13" x14ac:dyDescent="0.15">
      <c r="A86" s="124">
        <v>42571</v>
      </c>
      <c r="B86" s="88">
        <v>14</v>
      </c>
      <c r="C86" s="88">
        <v>9</v>
      </c>
      <c r="D86" s="88">
        <v>18</v>
      </c>
      <c r="E86" s="89"/>
      <c r="F86" s="89">
        <f t="shared" ref="F86:F92" si="31">B86+C86+D86</f>
        <v>41</v>
      </c>
      <c r="H86" s="141"/>
    </row>
    <row r="87" spans="1:11" ht="13" x14ac:dyDescent="0.15">
      <c r="A87" s="124">
        <v>42620</v>
      </c>
      <c r="B87" s="88">
        <v>12</v>
      </c>
      <c r="C87" s="88">
        <v>9</v>
      </c>
      <c r="D87" s="88">
        <v>19</v>
      </c>
      <c r="E87" s="89"/>
      <c r="F87" s="89">
        <f t="shared" si="31"/>
        <v>40</v>
      </c>
      <c r="H87" s="141"/>
    </row>
    <row r="88" spans="1:11" ht="13" x14ac:dyDescent="0.15">
      <c r="A88" s="124">
        <v>42613</v>
      </c>
      <c r="B88" s="88">
        <v>16</v>
      </c>
      <c r="C88" s="88">
        <v>15</v>
      </c>
      <c r="D88" s="88">
        <v>19</v>
      </c>
      <c r="E88" s="89"/>
      <c r="F88" s="89">
        <f t="shared" si="31"/>
        <v>50</v>
      </c>
      <c r="H88" s="141"/>
    </row>
    <row r="89" spans="1:11" ht="13" x14ac:dyDescent="0.15">
      <c r="A89" s="124">
        <v>42606</v>
      </c>
      <c r="B89" s="88">
        <v>11</v>
      </c>
      <c r="C89" s="88">
        <v>22</v>
      </c>
      <c r="D89" s="88">
        <v>19</v>
      </c>
      <c r="E89" s="89"/>
      <c r="F89" s="89">
        <f t="shared" si="31"/>
        <v>52</v>
      </c>
      <c r="H89" s="141"/>
    </row>
    <row r="90" spans="1:11" ht="13" x14ac:dyDescent="0.15">
      <c r="A90" s="124">
        <v>42599</v>
      </c>
      <c r="B90" s="88">
        <v>12</v>
      </c>
      <c r="C90" s="88">
        <v>19</v>
      </c>
      <c r="D90" s="88">
        <v>18</v>
      </c>
      <c r="E90" s="89"/>
      <c r="F90" s="89">
        <f t="shared" si="31"/>
        <v>49</v>
      </c>
      <c r="H90" s="141"/>
    </row>
    <row r="91" spans="1:11" ht="13" x14ac:dyDescent="0.15">
      <c r="A91" s="124">
        <v>42592</v>
      </c>
      <c r="B91" s="88">
        <v>11</v>
      </c>
      <c r="C91" s="88">
        <v>15</v>
      </c>
      <c r="D91" s="88">
        <v>18</v>
      </c>
      <c r="E91" s="89"/>
      <c r="F91" s="89">
        <f t="shared" si="31"/>
        <v>44</v>
      </c>
      <c r="H91" s="141"/>
    </row>
    <row r="92" spans="1:11" ht="13" x14ac:dyDescent="0.15">
      <c r="A92" s="124">
        <v>42585</v>
      </c>
      <c r="B92" s="88">
        <v>7</v>
      </c>
      <c r="C92" s="88">
        <v>14</v>
      </c>
      <c r="D92" s="88">
        <v>18</v>
      </c>
      <c r="E92" s="89"/>
      <c r="F92" s="89">
        <f t="shared" si="31"/>
        <v>39</v>
      </c>
      <c r="H92" s="57"/>
      <c r="I92" s="57"/>
      <c r="J92" s="57"/>
      <c r="K92" s="57"/>
    </row>
    <row r="93" spans="1:11" ht="13" x14ac:dyDescent="0.15">
      <c r="A93" s="124">
        <v>42578</v>
      </c>
      <c r="B93" s="88">
        <v>10</v>
      </c>
      <c r="C93" s="88">
        <v>15</v>
      </c>
      <c r="D93" s="88">
        <v>18</v>
      </c>
      <c r="E93" s="89"/>
      <c r="F93" s="89">
        <f>D93+C93+B93</f>
        <v>43</v>
      </c>
      <c r="H93" s="141"/>
    </row>
    <row r="94" spans="1:11" ht="13" x14ac:dyDescent="0.15">
      <c r="A94" s="124">
        <v>42564</v>
      </c>
      <c r="B94" s="88">
        <v>19</v>
      </c>
      <c r="C94" s="88">
        <v>17</v>
      </c>
      <c r="D94" s="88">
        <v>22</v>
      </c>
      <c r="E94" s="89"/>
      <c r="F94" s="89">
        <f>B94+C94+D94</f>
        <v>58</v>
      </c>
      <c r="H94" s="141"/>
    </row>
    <row r="95" spans="1:11" ht="13" x14ac:dyDescent="0.15">
      <c r="A95" s="124">
        <v>42557</v>
      </c>
      <c r="B95" s="88">
        <v>15</v>
      </c>
      <c r="C95" s="88">
        <v>7</v>
      </c>
      <c r="D95" s="88">
        <v>17</v>
      </c>
      <c r="E95" s="88"/>
      <c r="F95" s="88">
        <v>39</v>
      </c>
      <c r="H95" s="141"/>
    </row>
    <row r="96" spans="1:11" ht="13" x14ac:dyDescent="0.15">
      <c r="A96" s="124">
        <v>42550</v>
      </c>
      <c r="B96" s="88">
        <v>13</v>
      </c>
      <c r="C96" s="88">
        <v>14</v>
      </c>
      <c r="D96" s="88">
        <v>14</v>
      </c>
      <c r="E96" s="89"/>
      <c r="F96" s="89">
        <f t="shared" ref="F96:F100" si="32">B96+C96+D96</f>
        <v>41</v>
      </c>
      <c r="H96" s="141"/>
    </row>
    <row r="97" spans="1:11" ht="13" x14ac:dyDescent="0.15">
      <c r="A97" s="124">
        <v>42543</v>
      </c>
      <c r="B97" s="88">
        <v>12</v>
      </c>
      <c r="C97" s="88">
        <v>8</v>
      </c>
      <c r="D97" s="88">
        <v>14</v>
      </c>
      <c r="E97" s="89"/>
      <c r="F97" s="89">
        <f t="shared" si="32"/>
        <v>34</v>
      </c>
      <c r="H97" s="141"/>
    </row>
    <row r="98" spans="1:11" ht="13" x14ac:dyDescent="0.15">
      <c r="A98" s="124">
        <v>42536</v>
      </c>
      <c r="B98" s="88">
        <v>12</v>
      </c>
      <c r="C98" s="88">
        <v>14</v>
      </c>
      <c r="D98" s="88">
        <v>14</v>
      </c>
      <c r="E98" s="89"/>
      <c r="F98" s="89">
        <f t="shared" si="32"/>
        <v>40</v>
      </c>
      <c r="H98" s="57"/>
      <c r="I98" s="57"/>
      <c r="J98" s="57"/>
      <c r="K98" s="57"/>
    </row>
    <row r="99" spans="1:11" ht="13" x14ac:dyDescent="0.15">
      <c r="A99" s="124">
        <v>42529</v>
      </c>
      <c r="B99" s="88">
        <v>17</v>
      </c>
      <c r="C99" s="88">
        <v>11</v>
      </c>
      <c r="D99" s="88">
        <v>14</v>
      </c>
      <c r="E99" s="89"/>
      <c r="F99" s="89">
        <f t="shared" si="32"/>
        <v>42</v>
      </c>
      <c r="H99" s="141"/>
    </row>
    <row r="100" spans="1:11" ht="13" x14ac:dyDescent="0.15">
      <c r="A100" s="124">
        <v>42522</v>
      </c>
      <c r="B100" s="88">
        <v>20</v>
      </c>
      <c r="C100" s="88">
        <v>5</v>
      </c>
      <c r="D100" s="88">
        <v>14</v>
      </c>
      <c r="E100" s="89"/>
      <c r="F100" s="89">
        <f t="shared" si="32"/>
        <v>39</v>
      </c>
      <c r="H100" s="141"/>
    </row>
    <row r="101" spans="1:11" ht="13" x14ac:dyDescent="0.15">
      <c r="A101" s="125">
        <v>42515</v>
      </c>
      <c r="B101" s="88">
        <v>17</v>
      </c>
      <c r="C101" s="88">
        <v>15</v>
      </c>
      <c r="D101" s="88">
        <v>14</v>
      </c>
      <c r="E101" s="89"/>
      <c r="F101" s="89">
        <f t="shared" ref="F101:F116" si="33">SUM(B101:D101)</f>
        <v>46</v>
      </c>
      <c r="H101" s="141"/>
    </row>
    <row r="102" spans="1:11" ht="13" x14ac:dyDescent="0.15">
      <c r="A102" s="125">
        <v>42508</v>
      </c>
      <c r="B102" s="88">
        <v>15</v>
      </c>
      <c r="C102" s="88">
        <v>12</v>
      </c>
      <c r="D102" s="88">
        <v>14</v>
      </c>
      <c r="E102" s="89"/>
      <c r="F102" s="89">
        <f t="shared" si="33"/>
        <v>41</v>
      </c>
      <c r="H102" s="141"/>
    </row>
    <row r="103" spans="1:11" ht="13" x14ac:dyDescent="0.15">
      <c r="A103" s="125">
        <v>42501</v>
      </c>
      <c r="B103" s="88">
        <v>12</v>
      </c>
      <c r="C103" s="88">
        <v>16</v>
      </c>
      <c r="D103" s="88">
        <v>15</v>
      </c>
      <c r="E103" s="89"/>
      <c r="F103" s="89">
        <f t="shared" si="33"/>
        <v>43</v>
      </c>
      <c r="H103" s="141"/>
    </row>
    <row r="104" spans="1:11" ht="13" x14ac:dyDescent="0.15">
      <c r="A104" s="125">
        <v>42494</v>
      </c>
      <c r="B104" s="88">
        <v>16</v>
      </c>
      <c r="C104" s="88">
        <v>20</v>
      </c>
      <c r="D104" s="88">
        <v>15</v>
      </c>
      <c r="E104" s="89"/>
      <c r="F104" s="89">
        <f t="shared" si="33"/>
        <v>51</v>
      </c>
      <c r="H104" s="141"/>
    </row>
    <row r="105" spans="1:11" ht="13" x14ac:dyDescent="0.15">
      <c r="A105" s="125">
        <v>42488</v>
      </c>
      <c r="B105" s="88">
        <v>16</v>
      </c>
      <c r="C105" s="88">
        <v>20</v>
      </c>
      <c r="D105" s="88">
        <v>15</v>
      </c>
      <c r="E105" s="89"/>
      <c r="F105" s="89">
        <f t="shared" si="33"/>
        <v>51</v>
      </c>
      <c r="H105" s="141"/>
    </row>
    <row r="106" spans="1:11" ht="13" x14ac:dyDescent="0.15">
      <c r="A106" s="125">
        <v>42480</v>
      </c>
      <c r="B106" s="88">
        <v>19</v>
      </c>
      <c r="C106" s="88">
        <v>15</v>
      </c>
      <c r="D106" s="88">
        <v>15</v>
      </c>
      <c r="E106" s="89"/>
      <c r="F106" s="89">
        <f t="shared" si="33"/>
        <v>49</v>
      </c>
      <c r="H106" s="141"/>
    </row>
    <row r="107" spans="1:11" ht="13" x14ac:dyDescent="0.15">
      <c r="A107" s="125">
        <v>42473</v>
      </c>
      <c r="B107" s="88">
        <v>17</v>
      </c>
      <c r="C107" s="88">
        <v>15</v>
      </c>
      <c r="D107" s="88">
        <v>15</v>
      </c>
      <c r="E107" s="89"/>
      <c r="F107" s="89">
        <f t="shared" si="33"/>
        <v>47</v>
      </c>
      <c r="H107" s="141"/>
    </row>
    <row r="108" spans="1:11" ht="13" x14ac:dyDescent="0.15">
      <c r="A108" s="125">
        <v>42466</v>
      </c>
      <c r="B108" s="88">
        <v>12</v>
      </c>
      <c r="C108" s="88">
        <v>11</v>
      </c>
      <c r="D108" s="88">
        <v>16</v>
      </c>
      <c r="E108" s="89"/>
      <c r="F108" s="89">
        <f t="shared" si="33"/>
        <v>39</v>
      </c>
      <c r="H108" s="141"/>
    </row>
    <row r="109" spans="1:11" ht="13" x14ac:dyDescent="0.15">
      <c r="A109" s="125">
        <v>42459</v>
      </c>
      <c r="B109" s="88">
        <v>12</v>
      </c>
      <c r="C109" s="88">
        <v>20</v>
      </c>
      <c r="D109" s="88">
        <v>16</v>
      </c>
      <c r="E109" s="89"/>
      <c r="F109" s="89">
        <f t="shared" si="33"/>
        <v>48</v>
      </c>
      <c r="H109" s="141"/>
    </row>
    <row r="110" spans="1:11" ht="13" x14ac:dyDescent="0.15">
      <c r="A110" s="125">
        <v>42452</v>
      </c>
      <c r="B110" s="88">
        <v>13</v>
      </c>
      <c r="C110" s="88">
        <v>18</v>
      </c>
      <c r="D110" s="88">
        <v>16</v>
      </c>
      <c r="E110" s="89"/>
      <c r="F110" s="89">
        <f t="shared" si="33"/>
        <v>47</v>
      </c>
      <c r="H110" s="141"/>
    </row>
    <row r="111" spans="1:11" ht="13" x14ac:dyDescent="0.15">
      <c r="A111" s="125">
        <v>42445</v>
      </c>
      <c r="B111" s="88">
        <v>12</v>
      </c>
      <c r="C111" s="88">
        <v>15</v>
      </c>
      <c r="D111" s="88">
        <v>16</v>
      </c>
      <c r="E111" s="89"/>
      <c r="F111" s="89">
        <f t="shared" si="33"/>
        <v>43</v>
      </c>
      <c r="H111" s="141"/>
    </row>
    <row r="112" spans="1:11" ht="13" x14ac:dyDescent="0.15">
      <c r="A112" s="125">
        <v>42438</v>
      </c>
      <c r="B112" s="88">
        <v>24</v>
      </c>
      <c r="C112" s="88">
        <v>21</v>
      </c>
      <c r="D112" s="88">
        <v>16</v>
      </c>
      <c r="E112" s="89"/>
      <c r="F112" s="89">
        <f t="shared" si="33"/>
        <v>61</v>
      </c>
      <c r="H112" s="141"/>
    </row>
    <row r="113" spans="1:8" ht="13" x14ac:dyDescent="0.15">
      <c r="A113" s="125">
        <v>42431</v>
      </c>
      <c r="B113" s="88">
        <v>26</v>
      </c>
      <c r="C113" s="88">
        <v>20</v>
      </c>
      <c r="D113" s="88">
        <v>16</v>
      </c>
      <c r="E113" s="89"/>
      <c r="F113" s="89">
        <f t="shared" si="33"/>
        <v>62</v>
      </c>
      <c r="H113" s="141"/>
    </row>
    <row r="114" spans="1:8" ht="13" x14ac:dyDescent="0.15">
      <c r="A114" s="132">
        <v>42424</v>
      </c>
      <c r="B114" s="101">
        <v>29</v>
      </c>
      <c r="C114" s="101">
        <v>14</v>
      </c>
      <c r="D114" s="101">
        <v>15</v>
      </c>
      <c r="E114" s="104"/>
      <c r="F114" s="104">
        <f t="shared" si="33"/>
        <v>58</v>
      </c>
      <c r="H114" s="141"/>
    </row>
    <row r="115" spans="1:8" ht="13" x14ac:dyDescent="0.15">
      <c r="A115" s="132">
        <v>42417</v>
      </c>
      <c r="B115" s="101">
        <v>28</v>
      </c>
      <c r="C115" s="101">
        <v>17</v>
      </c>
      <c r="D115" s="101">
        <v>16</v>
      </c>
      <c r="E115" s="104"/>
      <c r="F115" s="104">
        <f t="shared" si="33"/>
        <v>61</v>
      </c>
      <c r="H115" s="141"/>
    </row>
    <row r="116" spans="1:8" ht="13" x14ac:dyDescent="0.15">
      <c r="A116" s="132">
        <v>42410</v>
      </c>
      <c r="B116" s="101">
        <v>32</v>
      </c>
      <c r="C116" s="101">
        <v>24</v>
      </c>
      <c r="D116" s="101">
        <v>16</v>
      </c>
      <c r="E116" s="104"/>
      <c r="F116" s="104">
        <f t="shared" si="33"/>
        <v>72</v>
      </c>
      <c r="H116" s="141"/>
    </row>
    <row r="117" spans="1:8" ht="13" x14ac:dyDescent="0.15">
      <c r="A117" s="132">
        <v>42403</v>
      </c>
      <c r="B117" s="101">
        <v>0</v>
      </c>
      <c r="C117" s="101">
        <v>0</v>
      </c>
      <c r="D117" s="101">
        <v>0</v>
      </c>
      <c r="E117" s="104"/>
      <c r="F117" s="104"/>
      <c r="H117" s="141"/>
    </row>
    <row r="118" spans="1:8" ht="13" x14ac:dyDescent="0.15">
      <c r="A118" s="132">
        <v>42396</v>
      </c>
      <c r="B118" s="101">
        <v>32</v>
      </c>
      <c r="C118" s="101">
        <v>14</v>
      </c>
      <c r="D118" s="101">
        <v>18</v>
      </c>
      <c r="E118" s="104"/>
      <c r="F118" s="104">
        <f t="shared" ref="F118:F131" si="34">SUM(B118:D118)</f>
        <v>64</v>
      </c>
      <c r="H118" s="141"/>
    </row>
    <row r="119" spans="1:8" ht="13" x14ac:dyDescent="0.15">
      <c r="A119" s="132">
        <v>42389</v>
      </c>
      <c r="B119" s="101">
        <v>26</v>
      </c>
      <c r="C119" s="101">
        <v>10</v>
      </c>
      <c r="D119" s="101">
        <v>19</v>
      </c>
      <c r="E119" s="104"/>
      <c r="F119" s="104">
        <f t="shared" si="34"/>
        <v>55</v>
      </c>
      <c r="H119" s="141"/>
    </row>
    <row r="120" spans="1:8" ht="13" x14ac:dyDescent="0.15">
      <c r="A120" s="132">
        <v>42382</v>
      </c>
      <c r="B120" s="101">
        <v>13</v>
      </c>
      <c r="C120" s="101">
        <v>11</v>
      </c>
      <c r="D120" s="101">
        <v>18</v>
      </c>
      <c r="E120" s="104"/>
      <c r="F120" s="104">
        <f t="shared" si="34"/>
        <v>42</v>
      </c>
      <c r="H120" s="141"/>
    </row>
    <row r="121" spans="1:8" ht="13" x14ac:dyDescent="0.15">
      <c r="A121" s="132">
        <v>42373</v>
      </c>
      <c r="B121" s="101">
        <v>13</v>
      </c>
      <c r="C121" s="101">
        <v>18</v>
      </c>
      <c r="D121" s="101">
        <v>17</v>
      </c>
      <c r="E121" s="104"/>
      <c r="F121" s="104">
        <f t="shared" si="34"/>
        <v>48</v>
      </c>
      <c r="H121" s="141"/>
    </row>
    <row r="122" spans="1:8" ht="13" x14ac:dyDescent="0.15">
      <c r="A122" s="132">
        <v>42368</v>
      </c>
      <c r="B122" s="101">
        <v>0</v>
      </c>
      <c r="C122" s="101">
        <v>0</v>
      </c>
      <c r="D122" s="101">
        <v>0</v>
      </c>
      <c r="E122" s="104"/>
      <c r="F122" s="104">
        <f t="shared" si="34"/>
        <v>0</v>
      </c>
      <c r="H122" s="141"/>
    </row>
    <row r="123" spans="1:8" ht="13" x14ac:dyDescent="0.15">
      <c r="A123" s="132">
        <v>42361</v>
      </c>
      <c r="B123" s="101">
        <v>10</v>
      </c>
      <c r="C123" s="101">
        <v>6</v>
      </c>
      <c r="D123" s="101">
        <v>17</v>
      </c>
      <c r="E123" s="104"/>
      <c r="F123" s="104">
        <f t="shared" si="34"/>
        <v>33</v>
      </c>
      <c r="H123" s="141"/>
    </row>
    <row r="124" spans="1:8" ht="13" x14ac:dyDescent="0.15">
      <c r="A124" s="132">
        <v>42354</v>
      </c>
      <c r="B124" s="101">
        <v>12</v>
      </c>
      <c r="C124" s="101">
        <v>18</v>
      </c>
      <c r="D124" s="101">
        <v>15</v>
      </c>
      <c r="E124" s="104"/>
      <c r="F124" s="104">
        <f t="shared" si="34"/>
        <v>45</v>
      </c>
      <c r="H124" s="141"/>
    </row>
    <row r="125" spans="1:8" ht="13" x14ac:dyDescent="0.15">
      <c r="A125" s="132">
        <v>42347</v>
      </c>
      <c r="B125" s="101">
        <v>23</v>
      </c>
      <c r="C125" s="101">
        <v>20</v>
      </c>
      <c r="D125" s="101">
        <v>17</v>
      </c>
      <c r="E125" s="104"/>
      <c r="F125" s="104">
        <f t="shared" si="34"/>
        <v>60</v>
      </c>
      <c r="H125" s="141"/>
    </row>
    <row r="126" spans="1:8" ht="13" x14ac:dyDescent="0.15">
      <c r="A126" s="132">
        <v>42340</v>
      </c>
      <c r="B126" s="101">
        <v>12</v>
      </c>
      <c r="C126" s="101">
        <v>10</v>
      </c>
      <c r="D126" s="101">
        <v>16</v>
      </c>
      <c r="E126" s="104"/>
      <c r="F126" s="104">
        <f t="shared" si="34"/>
        <v>38</v>
      </c>
      <c r="H126" s="141"/>
    </row>
    <row r="127" spans="1:8" ht="13" x14ac:dyDescent="0.15">
      <c r="A127" s="132">
        <v>42333</v>
      </c>
      <c r="B127" s="101">
        <v>15</v>
      </c>
      <c r="C127" s="101">
        <v>24</v>
      </c>
      <c r="D127" s="101">
        <v>16</v>
      </c>
      <c r="E127" s="104"/>
      <c r="F127" s="104">
        <f t="shared" si="34"/>
        <v>55</v>
      </c>
      <c r="H127" s="141"/>
    </row>
    <row r="128" spans="1:8" ht="13" x14ac:dyDescent="0.15">
      <c r="A128" s="132">
        <v>42326</v>
      </c>
      <c r="B128" s="101">
        <v>15</v>
      </c>
      <c r="C128" s="101">
        <v>5</v>
      </c>
      <c r="D128" s="101">
        <v>15</v>
      </c>
      <c r="E128" s="104"/>
      <c r="F128" s="104">
        <f t="shared" si="34"/>
        <v>35</v>
      </c>
      <c r="H128" s="141"/>
    </row>
    <row r="129" spans="1:11" ht="13" x14ac:dyDescent="0.15">
      <c r="A129" s="132">
        <v>42319</v>
      </c>
      <c r="B129" s="101">
        <v>25</v>
      </c>
      <c r="C129" s="101">
        <v>6</v>
      </c>
      <c r="D129" s="101">
        <v>15</v>
      </c>
      <c r="E129" s="104"/>
      <c r="F129" s="104">
        <f t="shared" si="34"/>
        <v>46</v>
      </c>
      <c r="H129" s="141"/>
    </row>
    <row r="130" spans="1:11" ht="13" x14ac:dyDescent="0.15">
      <c r="A130" s="132">
        <v>42312</v>
      </c>
      <c r="B130" s="101">
        <v>23</v>
      </c>
      <c r="C130" s="101">
        <v>9</v>
      </c>
      <c r="D130" s="101">
        <v>15</v>
      </c>
      <c r="E130" s="104"/>
      <c r="F130" s="104">
        <f t="shared" si="34"/>
        <v>47</v>
      </c>
      <c r="H130" s="141"/>
    </row>
    <row r="131" spans="1:11" ht="13" x14ac:dyDescent="0.15">
      <c r="A131" s="132">
        <v>42305</v>
      </c>
      <c r="B131" s="101">
        <v>27</v>
      </c>
      <c r="C131" s="101">
        <v>10</v>
      </c>
      <c r="D131" s="101">
        <v>15</v>
      </c>
      <c r="E131" s="104"/>
      <c r="F131" s="104">
        <f t="shared" si="34"/>
        <v>52</v>
      </c>
      <c r="H131" s="141"/>
    </row>
    <row r="132" spans="1:11" ht="13" x14ac:dyDescent="0.15">
      <c r="A132" s="132">
        <v>42298</v>
      </c>
      <c r="B132" s="101">
        <v>15</v>
      </c>
      <c r="C132" s="101">
        <v>4</v>
      </c>
      <c r="D132" s="101">
        <v>15</v>
      </c>
      <c r="E132" s="101"/>
      <c r="F132" s="101">
        <v>34</v>
      </c>
      <c r="H132" s="86"/>
    </row>
    <row r="133" spans="1:11" ht="13" x14ac:dyDescent="0.15">
      <c r="A133" s="132">
        <v>42291</v>
      </c>
      <c r="B133" s="101">
        <v>29</v>
      </c>
      <c r="C133" s="101">
        <v>20</v>
      </c>
      <c r="D133" s="101">
        <v>14</v>
      </c>
      <c r="E133" s="101"/>
      <c r="F133" s="101">
        <v>63</v>
      </c>
      <c r="H133" s="86"/>
    </row>
    <row r="134" spans="1:11" ht="13" x14ac:dyDescent="0.15">
      <c r="A134" s="132">
        <v>42284</v>
      </c>
      <c r="B134" s="101">
        <v>29</v>
      </c>
      <c r="C134" s="101">
        <v>20</v>
      </c>
      <c r="D134" s="101">
        <v>14</v>
      </c>
      <c r="E134" s="101"/>
      <c r="F134" s="101">
        <v>49</v>
      </c>
      <c r="H134" s="86"/>
    </row>
    <row r="135" spans="1:11" ht="13" x14ac:dyDescent="0.15">
      <c r="A135" s="132">
        <v>42277</v>
      </c>
      <c r="B135" s="101">
        <v>29</v>
      </c>
      <c r="C135" s="101">
        <v>20</v>
      </c>
      <c r="D135" s="101">
        <v>15</v>
      </c>
      <c r="E135" s="101"/>
      <c r="F135" s="101">
        <v>49</v>
      </c>
      <c r="H135" s="86"/>
    </row>
    <row r="136" spans="1:11" ht="13" x14ac:dyDescent="0.15">
      <c r="A136" s="132">
        <v>42270</v>
      </c>
      <c r="B136" s="101">
        <v>24</v>
      </c>
      <c r="C136" s="101">
        <v>10</v>
      </c>
      <c r="D136" s="101">
        <v>15</v>
      </c>
      <c r="E136" s="101"/>
      <c r="F136" s="101">
        <v>49</v>
      </c>
      <c r="H136" s="86"/>
    </row>
    <row r="137" spans="1:11" ht="13" x14ac:dyDescent="0.15">
      <c r="A137" s="132">
        <v>42263</v>
      </c>
      <c r="B137" s="101">
        <v>36</v>
      </c>
      <c r="C137" s="101">
        <v>22</v>
      </c>
      <c r="D137" s="101">
        <v>14</v>
      </c>
      <c r="E137" s="101"/>
      <c r="F137" s="101">
        <v>57</v>
      </c>
      <c r="H137" s="22"/>
    </row>
    <row r="138" spans="1:11" ht="13" x14ac:dyDescent="0.15">
      <c r="A138" s="132">
        <v>42256</v>
      </c>
      <c r="B138" s="101">
        <v>16</v>
      </c>
      <c r="C138" s="101">
        <v>24</v>
      </c>
      <c r="D138" s="101">
        <v>14</v>
      </c>
      <c r="E138" s="101"/>
      <c r="F138" s="101">
        <v>55</v>
      </c>
    </row>
    <row r="139" spans="1:11" ht="13" x14ac:dyDescent="0.15">
      <c r="A139" s="132">
        <v>42249</v>
      </c>
      <c r="B139" s="101">
        <v>21</v>
      </c>
      <c r="C139" s="101">
        <v>15</v>
      </c>
      <c r="D139" s="101">
        <v>14</v>
      </c>
      <c r="E139" s="101"/>
      <c r="F139" s="101">
        <v>50</v>
      </c>
    </row>
    <row r="140" spans="1:11" ht="13" x14ac:dyDescent="0.15">
      <c r="A140" s="132">
        <v>42242</v>
      </c>
      <c r="B140" s="101">
        <v>39</v>
      </c>
      <c r="C140" s="101">
        <v>16</v>
      </c>
      <c r="D140" s="101">
        <v>14</v>
      </c>
      <c r="E140" s="101"/>
      <c r="F140" s="101">
        <f t="shared" ref="F140:F143" si="35">SUM(B140:D140)</f>
        <v>69</v>
      </c>
    </row>
    <row r="141" spans="1:11" ht="13" x14ac:dyDescent="0.15">
      <c r="A141" s="132">
        <v>42235</v>
      </c>
      <c r="B141" s="101">
        <v>33</v>
      </c>
      <c r="C141" s="101">
        <v>10</v>
      </c>
      <c r="D141" s="101">
        <v>14</v>
      </c>
      <c r="E141" s="101"/>
      <c r="F141" s="101">
        <f t="shared" si="35"/>
        <v>57</v>
      </c>
    </row>
    <row r="142" spans="1:11" ht="13" x14ac:dyDescent="0.15">
      <c r="A142" s="132">
        <v>42228</v>
      </c>
      <c r="B142" s="101">
        <v>37</v>
      </c>
      <c r="C142" s="101">
        <v>10</v>
      </c>
      <c r="D142" s="101">
        <v>15</v>
      </c>
      <c r="E142" s="101"/>
      <c r="F142" s="101">
        <f t="shared" si="35"/>
        <v>62</v>
      </c>
    </row>
    <row r="143" spans="1:11" ht="13" x14ac:dyDescent="0.15">
      <c r="A143" s="132">
        <v>42221</v>
      </c>
      <c r="B143" s="101">
        <v>26</v>
      </c>
      <c r="C143" s="101">
        <v>6</v>
      </c>
      <c r="D143" s="101">
        <v>14</v>
      </c>
      <c r="E143" s="101"/>
      <c r="F143" s="101">
        <f t="shared" si="35"/>
        <v>46</v>
      </c>
      <c r="H143" s="57"/>
      <c r="I143" s="57"/>
      <c r="J143" s="57"/>
      <c r="K143" s="57"/>
    </row>
    <row r="144" spans="1:11" ht="13" x14ac:dyDescent="0.15">
      <c r="A144" s="132">
        <v>42214</v>
      </c>
      <c r="B144" s="104"/>
      <c r="C144" s="104"/>
      <c r="D144" s="104"/>
      <c r="E144" s="104"/>
      <c r="F144" s="104"/>
      <c r="H144" s="85"/>
    </row>
    <row r="145" spans="1:11" ht="13" x14ac:dyDescent="0.15">
      <c r="A145" s="137">
        <v>42207</v>
      </c>
      <c r="B145" s="139">
        <v>35</v>
      </c>
      <c r="C145" s="139">
        <v>18</v>
      </c>
      <c r="D145" s="139">
        <v>16</v>
      </c>
      <c r="E145" s="139"/>
      <c r="F145" s="139">
        <v>54</v>
      </c>
      <c r="H145" s="85"/>
    </row>
    <row r="146" spans="1:11" ht="13" x14ac:dyDescent="0.15">
      <c r="A146" s="132">
        <v>42200</v>
      </c>
      <c r="B146" s="101">
        <v>18</v>
      </c>
      <c r="C146" s="101">
        <v>13</v>
      </c>
      <c r="D146" s="101">
        <v>16</v>
      </c>
      <c r="E146" s="101"/>
      <c r="F146" s="101">
        <v>47</v>
      </c>
    </row>
    <row r="147" spans="1:11" ht="13" x14ac:dyDescent="0.15">
      <c r="A147" s="137">
        <v>42193</v>
      </c>
      <c r="B147" s="139">
        <v>24</v>
      </c>
      <c r="C147" s="139">
        <v>5</v>
      </c>
      <c r="D147" s="139">
        <v>16</v>
      </c>
      <c r="E147" s="139"/>
      <c r="F147" s="139">
        <v>45</v>
      </c>
    </row>
    <row r="148" spans="1:11" ht="13" x14ac:dyDescent="0.15">
      <c r="A148" s="137">
        <v>42186</v>
      </c>
      <c r="B148" s="139">
        <v>42</v>
      </c>
      <c r="C148" s="139">
        <v>7</v>
      </c>
      <c r="D148" s="139">
        <v>16</v>
      </c>
      <c r="E148" s="139"/>
      <c r="F148" s="139">
        <v>49</v>
      </c>
      <c r="H148" s="22"/>
    </row>
    <row r="149" spans="1:11" ht="13" x14ac:dyDescent="0.15">
      <c r="A149" s="137">
        <v>42177</v>
      </c>
      <c r="B149" s="139">
        <v>31</v>
      </c>
      <c r="C149" s="139">
        <v>16</v>
      </c>
      <c r="D149" s="139">
        <v>16</v>
      </c>
      <c r="E149" s="139"/>
      <c r="F149" s="139">
        <v>47</v>
      </c>
      <c r="I149" s="57"/>
      <c r="J149" s="43"/>
      <c r="K149" s="43"/>
    </row>
    <row r="150" spans="1:11" ht="13" x14ac:dyDescent="0.15">
      <c r="A150" s="137">
        <v>42170</v>
      </c>
      <c r="B150" s="139">
        <v>39</v>
      </c>
      <c r="C150" s="139">
        <v>9</v>
      </c>
      <c r="D150" s="139">
        <v>16</v>
      </c>
      <c r="E150" s="139"/>
      <c r="F150" s="139">
        <v>48</v>
      </c>
      <c r="I150" s="85"/>
      <c r="K150" s="22"/>
    </row>
    <row r="151" spans="1:11" ht="13" x14ac:dyDescent="0.15">
      <c r="A151" s="137">
        <v>42163</v>
      </c>
      <c r="B151" s="139">
        <v>36</v>
      </c>
      <c r="C151" s="139">
        <v>6</v>
      </c>
      <c r="D151" s="139">
        <v>16</v>
      </c>
      <c r="E151" s="139"/>
      <c r="F151" s="139">
        <v>42</v>
      </c>
      <c r="I151" s="85"/>
      <c r="K151" s="22"/>
    </row>
    <row r="152" spans="1:11" ht="13" x14ac:dyDescent="0.15">
      <c r="A152" s="137">
        <v>42156</v>
      </c>
      <c r="B152" s="139">
        <v>29</v>
      </c>
      <c r="C152" s="139">
        <v>10</v>
      </c>
      <c r="D152" s="139">
        <v>15</v>
      </c>
      <c r="E152" s="139"/>
      <c r="F152" s="139">
        <v>39</v>
      </c>
      <c r="I152" s="85"/>
      <c r="K152" s="22"/>
    </row>
    <row r="153" spans="1:11" ht="13" x14ac:dyDescent="0.15">
      <c r="A153" s="137">
        <v>42149</v>
      </c>
      <c r="B153" s="139">
        <v>13</v>
      </c>
      <c r="C153" s="139">
        <v>1</v>
      </c>
      <c r="D153" s="139">
        <v>14</v>
      </c>
      <c r="E153" s="139"/>
      <c r="F153" s="139">
        <v>14</v>
      </c>
      <c r="I153" s="85"/>
      <c r="K153" s="22"/>
    </row>
    <row r="154" spans="1:11" ht="13" x14ac:dyDescent="0.15">
      <c r="A154" s="137">
        <v>42142</v>
      </c>
      <c r="B154" s="153">
        <v>9</v>
      </c>
      <c r="C154" s="153">
        <v>17</v>
      </c>
      <c r="D154" s="153">
        <v>13</v>
      </c>
      <c r="E154" s="153"/>
      <c r="F154" s="153">
        <v>39</v>
      </c>
      <c r="I154" s="85"/>
      <c r="K154" s="22"/>
    </row>
    <row r="155" spans="1:11" ht="13" x14ac:dyDescent="0.15">
      <c r="A155" s="137">
        <v>42135</v>
      </c>
      <c r="B155" s="154">
        <v>10</v>
      </c>
      <c r="C155" s="154">
        <v>11</v>
      </c>
      <c r="D155" s="153">
        <v>13</v>
      </c>
      <c r="E155" s="153"/>
      <c r="F155" s="153">
        <v>34</v>
      </c>
      <c r="I155" s="85"/>
      <c r="K155" s="22"/>
    </row>
    <row r="156" spans="1:11" ht="13" x14ac:dyDescent="0.15">
      <c r="A156" s="137">
        <v>42130</v>
      </c>
      <c r="B156" s="139">
        <v>32</v>
      </c>
      <c r="C156" s="139">
        <v>12</v>
      </c>
      <c r="D156" s="139">
        <v>14</v>
      </c>
      <c r="E156" s="139"/>
      <c r="F156" s="139">
        <v>58</v>
      </c>
      <c r="I156" s="85"/>
      <c r="K156" s="22"/>
    </row>
    <row r="157" spans="1:11" ht="13" x14ac:dyDescent="0.15">
      <c r="A157" s="132">
        <v>42123</v>
      </c>
      <c r="B157" s="101">
        <v>29</v>
      </c>
      <c r="C157" s="101">
        <v>13</v>
      </c>
      <c r="D157" s="101">
        <v>14</v>
      </c>
      <c r="E157" s="101"/>
      <c r="F157" s="101">
        <v>42</v>
      </c>
      <c r="I157" s="85"/>
    </row>
    <row r="158" spans="1:11" ht="13" x14ac:dyDescent="0.15">
      <c r="A158" s="137">
        <v>42116</v>
      </c>
      <c r="B158" s="139">
        <v>27</v>
      </c>
      <c r="C158" s="139">
        <v>13</v>
      </c>
      <c r="D158" s="139">
        <v>13</v>
      </c>
      <c r="E158" s="138"/>
      <c r="F158" s="138">
        <f t="shared" ref="F158:F161" si="36">SUM(B158:D158)</f>
        <v>53</v>
      </c>
      <c r="I158" s="85"/>
      <c r="J158" s="22"/>
      <c r="K158" s="22"/>
    </row>
    <row r="159" spans="1:11" ht="13" x14ac:dyDescent="0.15">
      <c r="A159" s="137">
        <v>42109</v>
      </c>
      <c r="B159" s="139">
        <v>30</v>
      </c>
      <c r="C159" s="139">
        <v>21</v>
      </c>
      <c r="D159" s="139">
        <v>13</v>
      </c>
      <c r="E159" s="138"/>
      <c r="F159" s="138">
        <f t="shared" si="36"/>
        <v>64</v>
      </c>
      <c r="I159" s="85"/>
      <c r="J159" s="22"/>
      <c r="K159" s="22"/>
    </row>
    <row r="160" spans="1:11" ht="13" x14ac:dyDescent="0.15">
      <c r="A160" s="137">
        <v>42102</v>
      </c>
      <c r="B160" s="139">
        <v>31</v>
      </c>
      <c r="C160" s="139">
        <v>15</v>
      </c>
      <c r="D160" s="138"/>
      <c r="E160" s="138"/>
      <c r="F160" s="138">
        <f t="shared" si="36"/>
        <v>46</v>
      </c>
      <c r="I160" s="85"/>
    </row>
    <row r="161" spans="1:11" ht="13" x14ac:dyDescent="0.15">
      <c r="A161" s="137">
        <v>42094</v>
      </c>
      <c r="B161" s="139">
        <v>33</v>
      </c>
      <c r="C161" s="139">
        <v>8</v>
      </c>
      <c r="D161" s="139">
        <v>11</v>
      </c>
      <c r="E161" s="138"/>
      <c r="F161" s="138">
        <f t="shared" si="36"/>
        <v>52</v>
      </c>
      <c r="I161" s="85"/>
    </row>
    <row r="162" spans="1:11" ht="13" x14ac:dyDescent="0.15">
      <c r="A162" s="137">
        <v>42088</v>
      </c>
      <c r="B162" s="139">
        <v>30</v>
      </c>
      <c r="C162" s="139">
        <v>10</v>
      </c>
      <c r="D162" s="101">
        <v>10</v>
      </c>
      <c r="E162" s="139"/>
      <c r="F162" s="139">
        <v>40</v>
      </c>
    </row>
    <row r="163" spans="1:11" ht="13" x14ac:dyDescent="0.15">
      <c r="A163" s="137">
        <v>42081</v>
      </c>
      <c r="B163" s="139">
        <v>28</v>
      </c>
      <c r="C163" s="139">
        <v>19</v>
      </c>
      <c r="D163" s="101">
        <v>8</v>
      </c>
      <c r="E163" s="139"/>
      <c r="F163" s="139">
        <v>47</v>
      </c>
    </row>
    <row r="164" spans="1:11" ht="13" x14ac:dyDescent="0.15">
      <c r="A164" s="137">
        <v>42074</v>
      </c>
      <c r="B164" s="139">
        <v>19</v>
      </c>
      <c r="C164" s="139">
        <v>17</v>
      </c>
      <c r="D164" s="139">
        <v>9</v>
      </c>
      <c r="E164" s="139"/>
      <c r="F164" s="139">
        <f>SUM(19+17+9)</f>
        <v>45</v>
      </c>
    </row>
    <row r="165" spans="1:11" ht="13" x14ac:dyDescent="0.15">
      <c r="A165" s="137">
        <v>42067</v>
      </c>
      <c r="B165" s="139">
        <v>16</v>
      </c>
      <c r="C165" s="139">
        <v>14</v>
      </c>
      <c r="D165" s="139">
        <v>6</v>
      </c>
      <c r="E165" s="139"/>
      <c r="F165" s="139">
        <v>36</v>
      </c>
    </row>
    <row r="166" spans="1:11" ht="13" x14ac:dyDescent="0.15">
      <c r="A166" s="137">
        <v>42060</v>
      </c>
      <c r="B166" s="139">
        <v>18</v>
      </c>
      <c r="C166" s="139">
        <v>9</v>
      </c>
      <c r="D166" s="139">
        <v>7</v>
      </c>
      <c r="E166" s="138"/>
      <c r="F166" s="138">
        <f>SUM(18+9+7)</f>
        <v>34</v>
      </c>
      <c r="I166" s="57"/>
      <c r="J166" s="43"/>
      <c r="K166" s="43"/>
    </row>
    <row r="167" spans="1:11" ht="13" x14ac:dyDescent="0.15">
      <c r="A167" s="137">
        <v>42053</v>
      </c>
      <c r="B167" s="139">
        <v>17</v>
      </c>
      <c r="C167" s="139">
        <v>3</v>
      </c>
      <c r="D167" s="139">
        <v>7</v>
      </c>
      <c r="E167" s="139"/>
      <c r="F167" s="139">
        <v>20</v>
      </c>
      <c r="I167" s="85"/>
    </row>
    <row r="168" spans="1:11" ht="13" x14ac:dyDescent="0.15">
      <c r="A168" s="155"/>
      <c r="B168" s="105"/>
      <c r="C168" s="105"/>
      <c r="D168" s="105"/>
      <c r="E168" s="105"/>
      <c r="F168" s="105"/>
      <c r="I168" s="85"/>
    </row>
    <row r="169" spans="1:11" ht="13" x14ac:dyDescent="0.15">
      <c r="A169" s="155"/>
      <c r="B169" s="105"/>
      <c r="C169" s="105"/>
      <c r="D169" s="105"/>
      <c r="E169" s="105"/>
      <c r="F169" s="105"/>
    </row>
    <row r="170" spans="1:11" ht="13" x14ac:dyDescent="0.15">
      <c r="A170" s="155"/>
      <c r="B170" s="105"/>
      <c r="C170" s="105"/>
      <c r="D170" s="105"/>
      <c r="E170" s="105"/>
      <c r="F170" s="105"/>
    </row>
    <row r="171" spans="1:11" ht="13" x14ac:dyDescent="0.15">
      <c r="A171" s="155"/>
      <c r="B171" s="105"/>
      <c r="C171" s="105"/>
      <c r="D171" s="105"/>
      <c r="E171" s="105"/>
      <c r="F171" s="105"/>
    </row>
    <row r="172" spans="1:11" ht="13" x14ac:dyDescent="0.15">
      <c r="A172" s="155"/>
      <c r="B172" s="105"/>
      <c r="C172" s="105"/>
      <c r="D172" s="105"/>
      <c r="E172" s="105"/>
      <c r="F172" s="10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AE990"/>
  <sheetViews>
    <sheetView workbookViewId="0"/>
  </sheetViews>
  <sheetFormatPr baseColWidth="10" defaultColWidth="14.5" defaultRowHeight="15.75" customHeight="1" x14ac:dyDescent="0.15"/>
  <cols>
    <col min="1" max="1" width="21.6640625" customWidth="1"/>
    <col min="2" max="2" width="18" customWidth="1"/>
    <col min="3" max="3" width="25.33203125" customWidth="1"/>
    <col min="4" max="4" width="16.33203125" customWidth="1"/>
    <col min="9" max="9" width="9.33203125" customWidth="1"/>
  </cols>
  <sheetData>
    <row r="1" spans="1:31" ht="15.75" customHeight="1" x14ac:dyDescent="0.15">
      <c r="A1" s="160" t="s">
        <v>38</v>
      </c>
      <c r="B1" s="161" t="s">
        <v>3</v>
      </c>
      <c r="C1" s="163" t="s">
        <v>130</v>
      </c>
      <c r="D1" s="164" t="s">
        <v>131</v>
      </c>
      <c r="E1" s="165" t="s">
        <v>132</v>
      </c>
      <c r="F1" s="160" t="s">
        <v>133</v>
      </c>
      <c r="G1" s="163" t="s">
        <v>134</v>
      </c>
      <c r="H1" s="163" t="s">
        <v>135</v>
      </c>
      <c r="I1" s="22" t="s">
        <v>136</v>
      </c>
      <c r="J1" s="166" t="s">
        <v>38</v>
      </c>
      <c r="K1" s="167" t="s">
        <v>3</v>
      </c>
      <c r="L1" s="168" t="s">
        <v>11</v>
      </c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spans="1:31" ht="15.75" customHeight="1" x14ac:dyDescent="0.15">
      <c r="A2" s="171" t="s">
        <v>48</v>
      </c>
      <c r="B2" s="172">
        <f>SUM(B18:B19)+SUM(B7:B16)</f>
        <v>50901.95</v>
      </c>
      <c r="C2" s="174">
        <f t="shared" ref="C2:H2" si="0">SUM(C18:C19,C7:C16)</f>
        <v>7165</v>
      </c>
      <c r="D2" s="174">
        <f t="shared" si="0"/>
        <v>631.25</v>
      </c>
      <c r="E2" s="174">
        <f t="shared" si="0"/>
        <v>251</v>
      </c>
      <c r="F2" s="172">
        <f t="shared" si="0"/>
        <v>81257.7</v>
      </c>
      <c r="G2" s="174">
        <f t="shared" si="0"/>
        <v>2310.9499999999998</v>
      </c>
      <c r="H2" s="174">
        <f t="shared" si="0"/>
        <v>2554</v>
      </c>
      <c r="I2" s="175">
        <f>B2/4</f>
        <v>12725.487499999999</v>
      </c>
      <c r="J2" s="176">
        <v>42994</v>
      </c>
      <c r="K2" s="231">
        <v>5304</v>
      </c>
      <c r="L2" s="232">
        <v>10901.91</v>
      </c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spans="1:31" ht="15.75" customHeight="1" x14ac:dyDescent="0.15">
      <c r="A3" s="188" t="s">
        <v>61</v>
      </c>
      <c r="B3" s="233">
        <f t="shared" ref="B3:G3" si="1">SUM(B5:B16)</f>
        <v>43431.7</v>
      </c>
      <c r="C3" s="234">
        <f t="shared" si="1"/>
        <v>1654</v>
      </c>
      <c r="D3" s="234">
        <f t="shared" si="1"/>
        <v>195</v>
      </c>
      <c r="E3" s="234">
        <f t="shared" si="1"/>
        <v>66</v>
      </c>
      <c r="F3" s="235">
        <f t="shared" si="1"/>
        <v>70725.680000000008</v>
      </c>
      <c r="G3" s="234">
        <f t="shared" si="1"/>
        <v>972.95</v>
      </c>
      <c r="H3" s="234"/>
      <c r="J3" s="176">
        <v>43024</v>
      </c>
      <c r="K3" s="231">
        <v>4888</v>
      </c>
      <c r="L3" s="236">
        <v>10271.07</v>
      </c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</row>
    <row r="4" spans="1:31" ht="15.75" customHeight="1" x14ac:dyDescent="0.15">
      <c r="A4" s="237">
        <v>42812</v>
      </c>
      <c r="B4" s="238"/>
      <c r="C4" s="239"/>
      <c r="D4" s="239"/>
      <c r="E4" s="239"/>
      <c r="F4" s="240"/>
      <c r="G4" s="239"/>
      <c r="H4" s="239"/>
      <c r="J4" s="176">
        <v>43055</v>
      </c>
      <c r="K4" s="231">
        <v>6253</v>
      </c>
      <c r="L4" s="236">
        <v>10603.19</v>
      </c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</row>
    <row r="5" spans="1:31" ht="15.75" customHeight="1" x14ac:dyDescent="0.15">
      <c r="A5" s="237">
        <v>42784</v>
      </c>
      <c r="B5" s="238"/>
      <c r="C5" s="239"/>
      <c r="D5" s="239"/>
      <c r="E5" s="239"/>
      <c r="F5" s="241"/>
      <c r="G5" s="239"/>
      <c r="H5" s="239"/>
      <c r="J5" s="176">
        <v>43085</v>
      </c>
      <c r="K5" s="231">
        <v>5887</v>
      </c>
      <c r="L5" s="236">
        <v>6344.66</v>
      </c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</row>
    <row r="6" spans="1:31" ht="15.75" customHeight="1" x14ac:dyDescent="0.15">
      <c r="A6" s="237">
        <v>42753</v>
      </c>
      <c r="B6" s="238"/>
      <c r="C6" s="239"/>
      <c r="D6" s="239"/>
      <c r="E6" s="239"/>
      <c r="F6" s="241"/>
      <c r="G6" s="239"/>
      <c r="H6" s="239"/>
      <c r="J6" s="176">
        <v>42752</v>
      </c>
      <c r="K6" s="231">
        <v>3747</v>
      </c>
      <c r="L6" s="242">
        <v>4641.92</v>
      </c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spans="1:31" ht="15.75" customHeight="1" x14ac:dyDescent="0.15">
      <c r="A7" s="237">
        <v>43086</v>
      </c>
      <c r="B7" s="238"/>
      <c r="C7" s="239"/>
      <c r="D7" s="239"/>
      <c r="E7" s="239"/>
      <c r="F7" s="241"/>
      <c r="G7" s="239"/>
      <c r="H7" s="239"/>
      <c r="J7" s="176">
        <v>42783</v>
      </c>
      <c r="K7" s="243">
        <f>B18</f>
        <v>3723</v>
      </c>
      <c r="L7" s="245">
        <f>F18</f>
        <v>5890.1</v>
      </c>
      <c r="M7" s="246">
        <f t="shared" ref="M7:M16" si="2">L6/K6</f>
        <v>1.2388364024552976</v>
      </c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</row>
    <row r="8" spans="1:31" ht="15.75" customHeight="1" x14ac:dyDescent="0.15">
      <c r="A8" s="237">
        <v>43056</v>
      </c>
      <c r="B8" s="247">
        <v>4645</v>
      </c>
      <c r="C8" s="239"/>
      <c r="D8" s="239"/>
      <c r="E8" s="239"/>
      <c r="F8" s="241">
        <v>5939.11</v>
      </c>
      <c r="G8" s="239"/>
      <c r="H8" s="239"/>
      <c r="J8" s="248">
        <v>42811</v>
      </c>
      <c r="K8" s="249">
        <v>3523</v>
      </c>
      <c r="L8" s="250">
        <v>7036.14</v>
      </c>
      <c r="M8" s="246">
        <f t="shared" si="2"/>
        <v>1.5820843405855494</v>
      </c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</row>
    <row r="9" spans="1:31" ht="15.75" customHeight="1" x14ac:dyDescent="0.15">
      <c r="A9" s="237">
        <v>43025</v>
      </c>
      <c r="B9" s="247">
        <v>2470</v>
      </c>
      <c r="C9" s="239"/>
      <c r="D9" s="239"/>
      <c r="E9" s="239"/>
      <c r="F9" s="241">
        <v>5310.21</v>
      </c>
      <c r="G9" s="239"/>
      <c r="H9" s="239"/>
      <c r="J9" s="176">
        <v>42842</v>
      </c>
      <c r="K9" s="231">
        <v>5653</v>
      </c>
      <c r="L9" s="251">
        <v>8569.68</v>
      </c>
      <c r="M9" s="246">
        <f t="shared" si="2"/>
        <v>1.9972012489355664</v>
      </c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</row>
    <row r="10" spans="1:31" ht="15.75" customHeight="1" x14ac:dyDescent="0.15">
      <c r="A10" s="237">
        <v>42995</v>
      </c>
      <c r="B10" s="247">
        <v>4284</v>
      </c>
      <c r="C10" s="239"/>
      <c r="D10" s="239"/>
      <c r="E10" s="239"/>
      <c r="F10" s="241">
        <v>6844.75</v>
      </c>
      <c r="G10" s="239"/>
      <c r="H10" s="239"/>
      <c r="J10" s="176">
        <v>42872</v>
      </c>
      <c r="K10" s="252">
        <v>7989</v>
      </c>
      <c r="L10" s="250">
        <v>11256.54</v>
      </c>
      <c r="M10" s="246">
        <f t="shared" si="2"/>
        <v>1.5159525915443128</v>
      </c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</row>
    <row r="11" spans="1:31" ht="15.75" customHeight="1" x14ac:dyDescent="0.15">
      <c r="A11" s="237">
        <v>42964</v>
      </c>
      <c r="B11" s="247">
        <v>5177</v>
      </c>
      <c r="C11" s="239"/>
      <c r="D11" s="239"/>
      <c r="E11" s="239"/>
      <c r="F11" s="241">
        <v>8126.4</v>
      </c>
      <c r="G11" s="239"/>
      <c r="H11" s="239"/>
      <c r="J11" s="176">
        <v>42903</v>
      </c>
      <c r="K11" s="252">
        <v>4804.7</v>
      </c>
      <c r="L11" s="250">
        <v>8413.48</v>
      </c>
      <c r="M11" s="246">
        <f t="shared" si="2"/>
        <v>1.4090048817123546</v>
      </c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</row>
    <row r="12" spans="1:31" ht="15.75" customHeight="1" x14ac:dyDescent="0.15">
      <c r="A12" s="237">
        <v>42933</v>
      </c>
      <c r="B12" s="247">
        <v>4886</v>
      </c>
      <c r="C12" s="239"/>
      <c r="D12" s="239"/>
      <c r="E12" s="239"/>
      <c r="F12" s="241">
        <v>9229.3700000000008</v>
      </c>
      <c r="G12" s="239"/>
      <c r="H12" s="239"/>
      <c r="J12" s="176">
        <v>42933</v>
      </c>
      <c r="K12" s="168">
        <v>4886</v>
      </c>
      <c r="L12" s="251">
        <v>9229.3700000000008</v>
      </c>
      <c r="M12" s="246">
        <f t="shared" si="2"/>
        <v>1.7510937207317834</v>
      </c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</row>
    <row r="13" spans="1:31" ht="15.75" customHeight="1" x14ac:dyDescent="0.15">
      <c r="A13" s="237">
        <v>42903</v>
      </c>
      <c r="B13" s="247">
        <v>4804.7</v>
      </c>
      <c r="C13" s="239"/>
      <c r="D13" s="239"/>
      <c r="E13" s="239"/>
      <c r="F13" s="241">
        <v>8413.48</v>
      </c>
      <c r="G13" s="239"/>
      <c r="H13" s="239"/>
      <c r="J13" s="176">
        <v>42964</v>
      </c>
      <c r="K13" s="168">
        <v>5177</v>
      </c>
      <c r="L13" s="251">
        <v>8126.4</v>
      </c>
      <c r="M13" s="246">
        <f t="shared" si="2"/>
        <v>1.8889418747441671</v>
      </c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</row>
    <row r="14" spans="1:31" ht="15.75" customHeight="1" x14ac:dyDescent="0.15">
      <c r="A14" s="237">
        <v>42872</v>
      </c>
      <c r="B14" s="247">
        <v>7989</v>
      </c>
      <c r="C14" s="239"/>
      <c r="D14" s="239"/>
      <c r="E14" s="239"/>
      <c r="F14" s="241">
        <v>11256.54</v>
      </c>
      <c r="G14" s="239"/>
      <c r="H14" s="239"/>
      <c r="J14" s="253">
        <v>42995</v>
      </c>
      <c r="K14" s="168">
        <v>4284</v>
      </c>
      <c r="L14" s="251">
        <v>6844.75</v>
      </c>
      <c r="M14" s="246">
        <f t="shared" si="2"/>
        <v>1.5697121885261733</v>
      </c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</row>
    <row r="15" spans="1:31" ht="15.75" customHeight="1" x14ac:dyDescent="0.15">
      <c r="A15" s="237">
        <v>42842</v>
      </c>
      <c r="B15" s="247">
        <v>5653</v>
      </c>
      <c r="C15" s="254"/>
      <c r="D15" s="239"/>
      <c r="E15" s="239"/>
      <c r="F15" s="255">
        <v>8569.68</v>
      </c>
      <c r="G15" s="239"/>
      <c r="H15" s="239"/>
      <c r="J15" s="253">
        <v>43025</v>
      </c>
      <c r="K15" s="168">
        <v>2470</v>
      </c>
      <c r="L15" s="207">
        <v>5310.21</v>
      </c>
      <c r="M15" s="246">
        <f t="shared" si="2"/>
        <v>1.5977474323062559</v>
      </c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</row>
    <row r="16" spans="1:31" ht="15.75" customHeight="1" x14ac:dyDescent="0.15">
      <c r="A16" s="244">
        <v>42811</v>
      </c>
      <c r="B16" s="247">
        <v>3523</v>
      </c>
      <c r="C16" s="239">
        <f>248+240+340+332+180+93+131+90</f>
        <v>1654</v>
      </c>
      <c r="D16" s="239">
        <f>3.5+2+3.5+6+15+30+30+105</f>
        <v>195</v>
      </c>
      <c r="E16" s="239">
        <f>26+40</f>
        <v>66</v>
      </c>
      <c r="F16" s="241">
        <v>7036.14</v>
      </c>
      <c r="G16" s="239">
        <f>300+250+215+195+2+0.85+9.1+1</f>
        <v>972.95</v>
      </c>
      <c r="H16" s="239">
        <f>432+204</f>
        <v>636</v>
      </c>
      <c r="J16" s="253">
        <v>43056</v>
      </c>
      <c r="K16" s="168">
        <v>4645</v>
      </c>
      <c r="L16" s="207">
        <v>5939.11</v>
      </c>
      <c r="M16" s="246">
        <f t="shared" si="2"/>
        <v>2.1498825910931174</v>
      </c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</row>
    <row r="17" spans="1:31" ht="15.75" customHeight="1" x14ac:dyDescent="0.15">
      <c r="A17" s="348" t="s">
        <v>78</v>
      </c>
      <c r="B17" s="349">
        <f>SUM(B18:B19)+SUM(B21:B30)</f>
        <v>67153.25</v>
      </c>
      <c r="C17" s="350">
        <f>SUM(C18:C19)+SUM(C21:C31)</f>
        <v>50956</v>
      </c>
      <c r="D17" s="350">
        <f t="shared" ref="D17:H17" si="3">SUM(D19:D20)+SUM(D22:D31)</f>
        <v>5467.25</v>
      </c>
      <c r="E17" s="350">
        <f t="shared" si="3"/>
        <v>7883</v>
      </c>
      <c r="F17" s="351">
        <f t="shared" si="3"/>
        <v>190440.50999999998</v>
      </c>
      <c r="G17" s="350">
        <f t="shared" si="3"/>
        <v>16729</v>
      </c>
      <c r="H17" s="350">
        <f t="shared" si="3"/>
        <v>7354</v>
      </c>
      <c r="I17" s="175">
        <f>B17/4</f>
        <v>16788.3125</v>
      </c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</row>
    <row r="18" spans="1:31" ht="15.75" customHeight="1" x14ac:dyDescent="0.15">
      <c r="A18" s="214">
        <v>42783</v>
      </c>
      <c r="B18" s="352">
        <f>C18+D18+E18+G18</f>
        <v>3723</v>
      </c>
      <c r="C18" s="352">
        <f>1033+449+1446</f>
        <v>2928</v>
      </c>
      <c r="D18" s="352">
        <f>105</f>
        <v>105</v>
      </c>
      <c r="E18" s="352">
        <f>22+72</f>
        <v>94</v>
      </c>
      <c r="F18" s="353">
        <v>5890.1</v>
      </c>
      <c r="G18" s="352">
        <f>589+7</f>
        <v>596</v>
      </c>
      <c r="H18" s="352">
        <v>1918</v>
      </c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spans="1:31" ht="15.75" customHeight="1" x14ac:dyDescent="0.15">
      <c r="A19" s="214">
        <v>42752</v>
      </c>
      <c r="B19" s="352">
        <f>SUM(C19:E19)+G19</f>
        <v>3747.25</v>
      </c>
      <c r="C19" s="352">
        <v>2583</v>
      </c>
      <c r="D19" s="352">
        <f>324+7.25</f>
        <v>331.25</v>
      </c>
      <c r="E19" s="352">
        <v>91</v>
      </c>
      <c r="F19" s="354">
        <v>4641.92</v>
      </c>
      <c r="G19" s="352">
        <v>742</v>
      </c>
      <c r="H19" s="355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</row>
    <row r="20" spans="1:31" ht="15.75" customHeight="1" x14ac:dyDescent="0.15">
      <c r="A20" s="171">
        <v>2016</v>
      </c>
      <c r="B20" s="356">
        <f t="shared" ref="B20:H20" si="4">SUM(B21:B30)+SUM(B34:B35)</f>
        <v>68743</v>
      </c>
      <c r="C20" s="357">
        <f t="shared" si="4"/>
        <v>52483</v>
      </c>
      <c r="D20" s="356">
        <f t="shared" si="4"/>
        <v>2954</v>
      </c>
      <c r="E20" s="356">
        <f t="shared" si="4"/>
        <v>4759</v>
      </c>
      <c r="F20" s="358">
        <f t="shared" si="4"/>
        <v>102546.04999999999</v>
      </c>
      <c r="G20" s="356">
        <f t="shared" si="4"/>
        <v>8547</v>
      </c>
      <c r="H20" s="356">
        <f t="shared" si="4"/>
        <v>3717</v>
      </c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spans="1:31" ht="15.75" customHeight="1" x14ac:dyDescent="0.15">
      <c r="A21" s="214">
        <v>43085</v>
      </c>
      <c r="B21" s="352">
        <f t="shared" ref="B21:B30" si="5">SUM(C21:E21)+G21</f>
        <v>5887</v>
      </c>
      <c r="C21" s="352">
        <v>4304</v>
      </c>
      <c r="D21" s="352">
        <v>484</v>
      </c>
      <c r="E21" s="352">
        <v>266</v>
      </c>
      <c r="F21" s="359">
        <v>6344.66</v>
      </c>
      <c r="G21" s="352">
        <v>833</v>
      </c>
      <c r="H21" s="352">
        <v>80</v>
      </c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</row>
    <row r="22" spans="1:31" ht="15.75" customHeight="1" x14ac:dyDescent="0.15">
      <c r="A22" s="214">
        <v>43055</v>
      </c>
      <c r="B22" s="352">
        <f t="shared" si="5"/>
        <v>6253</v>
      </c>
      <c r="C22" s="352">
        <v>4908</v>
      </c>
      <c r="D22" s="352">
        <v>383</v>
      </c>
      <c r="E22" s="352">
        <v>287</v>
      </c>
      <c r="F22" s="359">
        <v>10603.19</v>
      </c>
      <c r="G22" s="352">
        <v>675</v>
      </c>
      <c r="H22" s="352">
        <v>242</v>
      </c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</row>
    <row r="23" spans="1:31" ht="15.75" customHeight="1" x14ac:dyDescent="0.15">
      <c r="A23" s="214">
        <v>43024</v>
      </c>
      <c r="B23" s="352">
        <f t="shared" si="5"/>
        <v>4888</v>
      </c>
      <c r="C23" s="352">
        <v>3686</v>
      </c>
      <c r="D23" s="352">
        <v>311</v>
      </c>
      <c r="E23" s="352">
        <v>521</v>
      </c>
      <c r="F23" s="359">
        <v>10271.07</v>
      </c>
      <c r="G23" s="352">
        <v>370</v>
      </c>
      <c r="H23" s="352">
        <v>144</v>
      </c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</row>
    <row r="24" spans="1:31" ht="15.75" customHeight="1" x14ac:dyDescent="0.15">
      <c r="A24" s="214">
        <v>42994</v>
      </c>
      <c r="B24" s="352">
        <f t="shared" si="5"/>
        <v>5304</v>
      </c>
      <c r="C24" s="352">
        <v>3945</v>
      </c>
      <c r="D24" s="352">
        <v>411</v>
      </c>
      <c r="E24" s="352">
        <v>355</v>
      </c>
      <c r="F24" s="360">
        <v>10901.91</v>
      </c>
      <c r="G24" s="352">
        <v>593</v>
      </c>
      <c r="H24" s="352">
        <v>48</v>
      </c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</row>
    <row r="25" spans="1:31" ht="15.75" customHeight="1" x14ac:dyDescent="0.15">
      <c r="A25" s="214">
        <v>42963</v>
      </c>
      <c r="B25" s="352">
        <f t="shared" si="5"/>
        <v>5961</v>
      </c>
      <c r="C25" s="352">
        <v>5072</v>
      </c>
      <c r="D25" s="352">
        <v>213</v>
      </c>
      <c r="E25" s="352">
        <v>409</v>
      </c>
      <c r="F25" s="366">
        <v>7830.01</v>
      </c>
      <c r="G25" s="352">
        <v>267</v>
      </c>
      <c r="H25" s="352">
        <v>160</v>
      </c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</row>
    <row r="26" spans="1:31" ht="15.75" customHeight="1" x14ac:dyDescent="0.15">
      <c r="A26" s="214">
        <v>42932</v>
      </c>
      <c r="B26" s="367">
        <f t="shared" si="5"/>
        <v>5161</v>
      </c>
      <c r="C26" s="367">
        <v>3870</v>
      </c>
      <c r="D26" s="352">
        <v>180</v>
      </c>
      <c r="E26" s="352">
        <v>180</v>
      </c>
      <c r="F26" s="360">
        <v>6627.24</v>
      </c>
      <c r="G26" s="352">
        <v>931</v>
      </c>
      <c r="H26" s="352">
        <v>1926</v>
      </c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</row>
    <row r="27" spans="1:31" ht="15.75" customHeight="1" x14ac:dyDescent="0.15">
      <c r="A27" s="214">
        <v>42902</v>
      </c>
      <c r="B27" s="367">
        <f t="shared" si="5"/>
        <v>6173</v>
      </c>
      <c r="C27" s="367">
        <v>5004</v>
      </c>
      <c r="D27" s="352">
        <v>71</v>
      </c>
      <c r="E27" s="352">
        <v>222</v>
      </c>
      <c r="F27" s="360">
        <v>9727.61</v>
      </c>
      <c r="G27" s="352">
        <v>876</v>
      </c>
      <c r="H27" s="352">
        <v>473</v>
      </c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</row>
    <row r="28" spans="1:31" ht="15.75" customHeight="1" x14ac:dyDescent="0.15">
      <c r="A28" s="214">
        <v>42871</v>
      </c>
      <c r="B28" s="352">
        <f t="shared" si="5"/>
        <v>7366</v>
      </c>
      <c r="C28" s="352">
        <v>6149</v>
      </c>
      <c r="D28" s="352">
        <v>146</v>
      </c>
      <c r="E28" s="352">
        <v>296</v>
      </c>
      <c r="F28" s="360">
        <v>10207.98</v>
      </c>
      <c r="G28" s="352">
        <v>775</v>
      </c>
      <c r="H28" s="352">
        <v>644</v>
      </c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</row>
    <row r="29" spans="1:31" ht="15.75" customHeight="1" x14ac:dyDescent="0.15">
      <c r="A29" s="214">
        <v>42841</v>
      </c>
      <c r="B29" s="367">
        <f t="shared" si="5"/>
        <v>6392</v>
      </c>
      <c r="C29" s="367">
        <v>4703</v>
      </c>
      <c r="D29" s="352">
        <v>232</v>
      </c>
      <c r="E29" s="352">
        <v>64</v>
      </c>
      <c r="F29" s="360">
        <v>8798.4500000000007</v>
      </c>
      <c r="G29" s="352">
        <v>1393</v>
      </c>
      <c r="H29" s="352"/>
      <c r="I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</row>
    <row r="30" spans="1:31" ht="15.75" customHeight="1" x14ac:dyDescent="0.15">
      <c r="A30" s="214">
        <v>42810</v>
      </c>
      <c r="B30" s="352">
        <f t="shared" si="5"/>
        <v>6298</v>
      </c>
      <c r="C30" s="352">
        <v>3804</v>
      </c>
      <c r="D30" s="352">
        <v>235</v>
      </c>
      <c r="E30" s="352">
        <v>699</v>
      </c>
      <c r="F30" s="360">
        <v>8285.08</v>
      </c>
      <c r="G30" s="352">
        <v>1560</v>
      </c>
      <c r="H30" s="352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</row>
    <row r="31" spans="1:31" ht="15.75" customHeight="1" x14ac:dyDescent="0.15">
      <c r="A31" s="221" t="s">
        <v>0</v>
      </c>
      <c r="B31" s="169"/>
      <c r="C31" s="169"/>
      <c r="D31" s="169"/>
      <c r="E31" s="169"/>
      <c r="F31" s="169"/>
      <c r="G31" s="169"/>
      <c r="H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</row>
    <row r="32" spans="1:31" ht="15.75" customHeight="1" x14ac:dyDescent="0.15">
      <c r="A32" s="368" t="s">
        <v>38</v>
      </c>
      <c r="B32" s="161" t="s">
        <v>25</v>
      </c>
      <c r="C32" s="160" t="s">
        <v>160</v>
      </c>
      <c r="D32" s="369" t="s">
        <v>131</v>
      </c>
      <c r="E32" s="161" t="s">
        <v>132</v>
      </c>
      <c r="F32" s="160" t="s">
        <v>133</v>
      </c>
      <c r="G32" s="181" t="s">
        <v>161</v>
      </c>
      <c r="H32" s="160" t="s">
        <v>135</v>
      </c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</row>
    <row r="33" spans="1:31" ht="15.75" customHeight="1" x14ac:dyDescent="0.15">
      <c r="A33" s="370" t="s">
        <v>81</v>
      </c>
      <c r="B33" s="371">
        <f t="shared" ref="B33:H33" si="6">SUM(B34:B35)+SUM(B37:B46)</f>
        <v>55995</v>
      </c>
      <c r="C33" s="371">
        <f t="shared" si="6"/>
        <v>47664</v>
      </c>
      <c r="D33" s="371">
        <f t="shared" si="6"/>
        <v>2170</v>
      </c>
      <c r="E33" s="371">
        <f t="shared" si="6"/>
        <v>5873</v>
      </c>
      <c r="F33" s="372">
        <f t="shared" si="6"/>
        <v>77304.37</v>
      </c>
      <c r="G33" s="371">
        <f t="shared" si="6"/>
        <v>741</v>
      </c>
      <c r="H33" s="371">
        <f t="shared" si="6"/>
        <v>0</v>
      </c>
      <c r="I33" s="175">
        <f>B33/4</f>
        <v>13998.75</v>
      </c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</row>
    <row r="34" spans="1:31" ht="15.75" customHeight="1" x14ac:dyDescent="0.15">
      <c r="A34" s="373" t="s">
        <v>162</v>
      </c>
      <c r="B34" s="374">
        <f t="shared" ref="B34:B35" si="7">C34+D34+E34+G34</f>
        <v>5088</v>
      </c>
      <c r="C34" s="374">
        <v>3798</v>
      </c>
      <c r="D34" s="374">
        <f>94+94</f>
        <v>188</v>
      </c>
      <c r="E34" s="374">
        <v>880</v>
      </c>
      <c r="F34" s="375">
        <v>6689.48</v>
      </c>
      <c r="G34" s="374">
        <v>222</v>
      </c>
      <c r="H34" s="376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</row>
    <row r="35" spans="1:31" ht="15.75" customHeight="1" x14ac:dyDescent="0.15">
      <c r="A35" s="373" t="s">
        <v>163</v>
      </c>
      <c r="B35" s="374">
        <f t="shared" si="7"/>
        <v>3972</v>
      </c>
      <c r="C35" s="374">
        <v>3240</v>
      </c>
      <c r="D35" s="374">
        <f>67+33</f>
        <v>100</v>
      </c>
      <c r="E35" s="374">
        <v>580</v>
      </c>
      <c r="F35" s="375">
        <v>6259.37</v>
      </c>
      <c r="G35" s="374">
        <v>52</v>
      </c>
      <c r="H35" s="376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</row>
    <row r="36" spans="1:31" ht="15.75" customHeight="1" x14ac:dyDescent="0.15">
      <c r="A36" s="171">
        <v>2015</v>
      </c>
      <c r="B36" s="356">
        <f t="shared" ref="B36:G36" si="8">SUM(B37:B48)</f>
        <v>51389</v>
      </c>
      <c r="C36" s="356">
        <f t="shared" si="8"/>
        <v>44582</v>
      </c>
      <c r="D36" s="356">
        <f t="shared" si="8"/>
        <v>2065</v>
      </c>
      <c r="E36" s="356">
        <f t="shared" si="8"/>
        <v>4728</v>
      </c>
      <c r="F36" s="377">
        <f t="shared" si="8"/>
        <v>70470.02</v>
      </c>
      <c r="G36" s="356">
        <f t="shared" si="8"/>
        <v>596</v>
      </c>
      <c r="H36" s="378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</row>
    <row r="37" spans="1:31" ht="15.75" customHeight="1" x14ac:dyDescent="0.15">
      <c r="A37" s="373" t="s">
        <v>164</v>
      </c>
      <c r="B37" s="374">
        <v>3836</v>
      </c>
      <c r="C37" s="374">
        <v>3082</v>
      </c>
      <c r="D37" s="374">
        <f>27+16</f>
        <v>43</v>
      </c>
      <c r="E37" s="374">
        <v>711</v>
      </c>
      <c r="F37" s="375">
        <v>5992.53</v>
      </c>
      <c r="G37" s="374">
        <v>6</v>
      </c>
      <c r="H37" s="376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</row>
    <row r="38" spans="1:31" ht="15.75" customHeight="1" x14ac:dyDescent="0.15">
      <c r="A38" s="373" t="s">
        <v>165</v>
      </c>
      <c r="B38" s="376">
        <f>SUM(C38:E38)</f>
        <v>5875</v>
      </c>
      <c r="C38" s="374">
        <v>5572</v>
      </c>
      <c r="D38" s="374">
        <v>89</v>
      </c>
      <c r="E38" s="374">
        <v>214</v>
      </c>
      <c r="F38" s="379">
        <v>9515.34</v>
      </c>
      <c r="G38" s="374">
        <v>34</v>
      </c>
      <c r="H38" s="376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</row>
    <row r="39" spans="1:31" ht="15.75" customHeight="1" x14ac:dyDescent="0.15">
      <c r="A39" s="373" t="s">
        <v>166</v>
      </c>
      <c r="B39" s="374">
        <v>5501</v>
      </c>
      <c r="C39" s="374">
        <v>5249</v>
      </c>
      <c r="D39" s="374">
        <v>108</v>
      </c>
      <c r="E39" s="374">
        <v>144</v>
      </c>
      <c r="F39" s="379">
        <v>4797.08</v>
      </c>
      <c r="G39" s="374">
        <v>34</v>
      </c>
      <c r="H39" s="376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</row>
    <row r="40" spans="1:31" ht="15.75" customHeight="1" x14ac:dyDescent="0.15">
      <c r="A40" s="373" t="s">
        <v>167</v>
      </c>
      <c r="B40" s="374">
        <v>4565</v>
      </c>
      <c r="C40" s="374">
        <v>4326</v>
      </c>
      <c r="D40" s="374">
        <f>45+50</f>
        <v>95</v>
      </c>
      <c r="E40" s="374">
        <v>130</v>
      </c>
      <c r="F40" s="379">
        <v>8912.41</v>
      </c>
      <c r="G40" s="374">
        <v>14</v>
      </c>
      <c r="H40" s="376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</row>
    <row r="41" spans="1:31" ht="15.75" customHeight="1" x14ac:dyDescent="0.15">
      <c r="A41" s="373" t="s">
        <v>168</v>
      </c>
      <c r="B41" s="376">
        <f t="shared" ref="B41:B42" si="9">SUM(C41:E41)</f>
        <v>4918</v>
      </c>
      <c r="C41" s="374">
        <v>4456</v>
      </c>
      <c r="D41" s="374">
        <v>115</v>
      </c>
      <c r="E41" s="374">
        <v>347</v>
      </c>
      <c r="F41" s="379">
        <v>4627.41</v>
      </c>
      <c r="G41" s="374">
        <v>54</v>
      </c>
      <c r="H41" s="376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</row>
    <row r="42" spans="1:31" ht="15.75" customHeight="1" x14ac:dyDescent="0.15">
      <c r="A42" s="373" t="s">
        <v>169</v>
      </c>
      <c r="B42" s="380">
        <f t="shared" si="9"/>
        <v>5349</v>
      </c>
      <c r="C42" s="380">
        <v>4478</v>
      </c>
      <c r="D42" s="374">
        <v>170</v>
      </c>
      <c r="E42" s="374">
        <v>701</v>
      </c>
      <c r="F42" s="379">
        <v>7940.04</v>
      </c>
      <c r="G42" s="374">
        <v>1</v>
      </c>
      <c r="H42" s="374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</row>
    <row r="43" spans="1:31" ht="15.75" customHeight="1" x14ac:dyDescent="0.15">
      <c r="A43" s="373" t="s">
        <v>170</v>
      </c>
      <c r="B43" s="376">
        <f>SUM(C43:E43)</f>
        <v>4896</v>
      </c>
      <c r="C43" s="374">
        <v>3785</v>
      </c>
      <c r="D43" s="374">
        <v>296</v>
      </c>
      <c r="E43" s="374">
        <v>815</v>
      </c>
      <c r="F43" s="379">
        <v>7982.43</v>
      </c>
      <c r="G43" s="374">
        <v>1</v>
      </c>
      <c r="H43" s="374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</row>
    <row r="44" spans="1:31" ht="15.75" customHeight="1" x14ac:dyDescent="0.15">
      <c r="A44" s="373" t="s">
        <v>171</v>
      </c>
      <c r="B44" s="376">
        <f t="shared" ref="B44:B48" si="10">SUM(C44:E44)</f>
        <v>4830</v>
      </c>
      <c r="C44" s="374">
        <v>3713</v>
      </c>
      <c r="D44" s="374">
        <f>367+115</f>
        <v>482</v>
      </c>
      <c r="E44" s="374">
        <v>635</v>
      </c>
      <c r="F44" s="379">
        <v>7453.46</v>
      </c>
      <c r="G44" s="374">
        <v>110</v>
      </c>
      <c r="H44" s="374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</row>
    <row r="45" spans="1:31" ht="15.75" customHeight="1" x14ac:dyDescent="0.15">
      <c r="A45" s="373" t="s">
        <v>172</v>
      </c>
      <c r="B45" s="381">
        <f t="shared" si="10"/>
        <v>4764</v>
      </c>
      <c r="C45" s="380">
        <v>3999</v>
      </c>
      <c r="D45" s="374">
        <f>190+118</f>
        <v>308</v>
      </c>
      <c r="E45" s="374">
        <v>457</v>
      </c>
      <c r="F45" s="379">
        <v>4897.91</v>
      </c>
      <c r="G45" s="374">
        <v>44</v>
      </c>
      <c r="H45" s="374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</row>
    <row r="46" spans="1:31" ht="15.75" customHeight="1" x14ac:dyDescent="0.15">
      <c r="A46" s="373" t="s">
        <v>173</v>
      </c>
      <c r="B46" s="376">
        <f t="shared" si="10"/>
        <v>2401</v>
      </c>
      <c r="C46" s="374">
        <v>1966</v>
      </c>
      <c r="D46" s="374">
        <f>92+84</f>
        <v>176</v>
      </c>
      <c r="E46" s="374">
        <v>259</v>
      </c>
      <c r="F46" s="379">
        <v>2236.91</v>
      </c>
      <c r="G46" s="374">
        <v>169</v>
      </c>
      <c r="H46" s="376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</row>
    <row r="47" spans="1:31" ht="15.75" customHeight="1" x14ac:dyDescent="0.15">
      <c r="A47" s="373" t="s">
        <v>174</v>
      </c>
      <c r="B47" s="382">
        <f t="shared" si="10"/>
        <v>2519</v>
      </c>
      <c r="C47" s="383">
        <v>2152</v>
      </c>
      <c r="D47" s="383">
        <f>50+72</f>
        <v>122</v>
      </c>
      <c r="E47" s="383">
        <v>245</v>
      </c>
      <c r="F47" s="379">
        <v>4381</v>
      </c>
      <c r="G47" s="383">
        <v>49</v>
      </c>
      <c r="H47" s="383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</row>
    <row r="48" spans="1:31" ht="13" x14ac:dyDescent="0.15">
      <c r="A48" s="373" t="s">
        <v>175</v>
      </c>
      <c r="B48" s="374">
        <f t="shared" si="10"/>
        <v>1935</v>
      </c>
      <c r="C48" s="374">
        <v>1804</v>
      </c>
      <c r="D48" s="374">
        <f>19+42</f>
        <v>61</v>
      </c>
      <c r="E48" s="374">
        <v>70</v>
      </c>
      <c r="F48" s="379">
        <v>1733.5</v>
      </c>
      <c r="G48" s="374">
        <v>80</v>
      </c>
      <c r="H48" s="374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</row>
    <row r="49" spans="1:31" ht="13" x14ac:dyDescent="0.15"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</row>
    <row r="50" spans="1:31" ht="13" x14ac:dyDescent="0.15"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</row>
    <row r="51" spans="1:31" ht="13" x14ac:dyDescent="0.15"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</row>
    <row r="52" spans="1:31" ht="13" x14ac:dyDescent="0.15">
      <c r="J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</row>
    <row r="53" spans="1:31" ht="13" x14ac:dyDescent="0.15"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</row>
    <row r="54" spans="1:31" ht="13" x14ac:dyDescent="0.15">
      <c r="J54" s="221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</row>
    <row r="55" spans="1:31" ht="13" x14ac:dyDescent="0.15">
      <c r="J55" s="221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</row>
    <row r="56" spans="1:31" ht="13" x14ac:dyDescent="0.15">
      <c r="J56" s="221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</row>
    <row r="57" spans="1:31" ht="13" x14ac:dyDescent="0.15">
      <c r="J57" s="221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</row>
    <row r="58" spans="1:31" ht="13" x14ac:dyDescent="0.15"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</row>
    <row r="59" spans="1:31" ht="13" x14ac:dyDescent="0.15">
      <c r="J59" s="221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</row>
    <row r="60" spans="1:31" ht="13" x14ac:dyDescent="0.15"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</row>
    <row r="61" spans="1:31" ht="13" x14ac:dyDescent="0.15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</row>
    <row r="62" spans="1:31" ht="13" x14ac:dyDescent="0.1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</row>
    <row r="63" spans="1:31" ht="13" x14ac:dyDescent="0.1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</row>
    <row r="64" spans="1:31" ht="13" x14ac:dyDescent="0.1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</row>
    <row r="65" spans="1:31" ht="13" x14ac:dyDescent="0.1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</row>
    <row r="66" spans="1:31" ht="13" x14ac:dyDescent="0.1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</row>
    <row r="67" spans="1:31" ht="13" x14ac:dyDescent="0.15"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</row>
    <row r="68" spans="1:31" ht="13" x14ac:dyDescent="0.15"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</row>
    <row r="69" spans="1:31" ht="13" x14ac:dyDescent="0.15"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</row>
    <row r="70" spans="1:31" ht="13" x14ac:dyDescent="0.15"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</row>
    <row r="71" spans="1:31" ht="13" x14ac:dyDescent="0.15"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</row>
    <row r="72" spans="1:31" ht="13" x14ac:dyDescent="0.15"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</row>
    <row r="73" spans="1:31" ht="13" x14ac:dyDescent="0.15"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</row>
    <row r="74" spans="1:31" ht="13" x14ac:dyDescent="0.15"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</row>
    <row r="75" spans="1:31" ht="13" x14ac:dyDescent="0.15"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</row>
    <row r="76" spans="1:31" ht="13" x14ac:dyDescent="0.15"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</row>
    <row r="77" spans="1:31" ht="13" x14ac:dyDescent="0.15"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</row>
    <row r="78" spans="1:31" ht="13" x14ac:dyDescent="0.15"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</row>
    <row r="79" spans="1:31" ht="13" x14ac:dyDescent="0.15"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</row>
    <row r="80" spans="1:31" ht="13" x14ac:dyDescent="0.15"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</row>
    <row r="81" spans="1:31" ht="13" x14ac:dyDescent="0.15"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</row>
    <row r="82" spans="1:31" ht="13" x14ac:dyDescent="0.15"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</row>
    <row r="83" spans="1:31" ht="13" x14ac:dyDescent="0.15"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</row>
    <row r="84" spans="1:31" ht="13" x14ac:dyDescent="0.1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</row>
    <row r="85" spans="1:31" ht="13" x14ac:dyDescent="0.1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</row>
    <row r="86" spans="1:31" ht="13" x14ac:dyDescent="0.1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</row>
    <row r="87" spans="1:31" ht="13" x14ac:dyDescent="0.1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</row>
    <row r="88" spans="1:31" ht="13" x14ac:dyDescent="0.1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</row>
    <row r="89" spans="1:31" ht="13" x14ac:dyDescent="0.1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</row>
    <row r="90" spans="1:31" ht="13" x14ac:dyDescent="0.1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</row>
    <row r="91" spans="1:31" ht="13" x14ac:dyDescent="0.1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</row>
    <row r="92" spans="1:31" ht="13" x14ac:dyDescent="0.1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</row>
    <row r="93" spans="1:31" ht="13" x14ac:dyDescent="0.15">
      <c r="A93" s="169"/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</row>
    <row r="94" spans="1:31" ht="13" x14ac:dyDescent="0.15">
      <c r="A94" s="169"/>
      <c r="B94" s="169"/>
      <c r="C94" s="169"/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</row>
    <row r="95" spans="1:31" ht="13" x14ac:dyDescent="0.15">
      <c r="A95" s="169"/>
      <c r="B95" s="169"/>
      <c r="C95" s="169"/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</row>
    <row r="96" spans="1:31" ht="13" x14ac:dyDescent="0.15">
      <c r="A96" s="169"/>
      <c r="B96" s="169"/>
      <c r="C96" s="169"/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</row>
    <row r="97" spans="1:31" ht="13" x14ac:dyDescent="0.1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</row>
    <row r="98" spans="1:31" ht="13" x14ac:dyDescent="0.15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</row>
    <row r="99" spans="1:31" ht="13" x14ac:dyDescent="0.15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</row>
    <row r="100" spans="1:31" ht="13" x14ac:dyDescent="0.15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</row>
    <row r="101" spans="1:31" ht="13" x14ac:dyDescent="0.15">
      <c r="A101" s="169"/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</row>
    <row r="102" spans="1:31" ht="13" x14ac:dyDescent="0.15">
      <c r="A102" s="169"/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</row>
    <row r="103" spans="1:31" ht="13" x14ac:dyDescent="0.15">
      <c r="A103" s="169"/>
      <c r="B103" s="169"/>
      <c r="C103" s="169"/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</row>
    <row r="104" spans="1:31" ht="13" x14ac:dyDescent="0.15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</row>
    <row r="105" spans="1:31" ht="13" x14ac:dyDescent="0.15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</row>
    <row r="106" spans="1:31" ht="13" x14ac:dyDescent="0.15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</row>
    <row r="107" spans="1:31" ht="13" x14ac:dyDescent="0.15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</row>
    <row r="108" spans="1:31" ht="13" x14ac:dyDescent="0.15">
      <c r="A108" s="169"/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</row>
    <row r="109" spans="1:31" ht="13" x14ac:dyDescent="0.15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</row>
    <row r="110" spans="1:31" ht="13" x14ac:dyDescent="0.15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</row>
    <row r="111" spans="1:31" ht="13" x14ac:dyDescent="0.15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</row>
    <row r="112" spans="1:31" ht="13" x14ac:dyDescent="0.15">
      <c r="A112" s="169"/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</row>
    <row r="113" spans="1:31" ht="13" x14ac:dyDescent="0.15">
      <c r="A113" s="169"/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</row>
    <row r="114" spans="1:31" ht="13" x14ac:dyDescent="0.15">
      <c r="A114" s="169"/>
      <c r="B114" s="169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</row>
    <row r="115" spans="1:31" ht="13" x14ac:dyDescent="0.15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</row>
    <row r="116" spans="1:31" ht="13" x14ac:dyDescent="0.15">
      <c r="A116" s="169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</row>
    <row r="117" spans="1:31" ht="13" x14ac:dyDescent="0.15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</row>
    <row r="118" spans="1:31" ht="13" x14ac:dyDescent="0.15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</row>
    <row r="119" spans="1:31" ht="13" x14ac:dyDescent="0.15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</row>
    <row r="120" spans="1:31" ht="13" x14ac:dyDescent="0.15">
      <c r="A120" s="169"/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</row>
    <row r="121" spans="1:31" ht="13" x14ac:dyDescent="0.15">
      <c r="A121" s="169"/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</row>
    <row r="122" spans="1:31" ht="13" x14ac:dyDescent="0.15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</row>
    <row r="123" spans="1:31" ht="13" x14ac:dyDescent="0.15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</row>
    <row r="124" spans="1:31" ht="13" x14ac:dyDescent="0.15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</row>
    <row r="125" spans="1:31" ht="13" x14ac:dyDescent="0.15">
      <c r="A125" s="169"/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</row>
    <row r="126" spans="1:31" ht="13" x14ac:dyDescent="0.15">
      <c r="A126" s="169"/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</row>
    <row r="127" spans="1:31" ht="13" x14ac:dyDescent="0.15">
      <c r="A127" s="169"/>
      <c r="B127" s="169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</row>
    <row r="128" spans="1:31" ht="13" x14ac:dyDescent="0.15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</row>
    <row r="129" spans="1:31" ht="13" x14ac:dyDescent="0.15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</row>
    <row r="130" spans="1:31" ht="13" x14ac:dyDescent="0.15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</row>
    <row r="131" spans="1:31" ht="13" x14ac:dyDescent="0.15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</row>
    <row r="132" spans="1:31" ht="13" x14ac:dyDescent="0.15">
      <c r="A132" s="169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</row>
    <row r="133" spans="1:31" ht="13" x14ac:dyDescent="0.15">
      <c r="A133" s="169"/>
      <c r="B133" s="169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</row>
    <row r="134" spans="1:31" ht="13" x14ac:dyDescent="0.15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</row>
    <row r="135" spans="1:31" ht="13" x14ac:dyDescent="0.15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</row>
    <row r="136" spans="1:31" ht="13" x14ac:dyDescent="0.15">
      <c r="A136" s="169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</row>
    <row r="137" spans="1:31" ht="13" x14ac:dyDescent="0.15">
      <c r="A137" s="169"/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</row>
    <row r="138" spans="1:31" ht="13" x14ac:dyDescent="0.15">
      <c r="A138" s="169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</row>
    <row r="139" spans="1:31" ht="13" x14ac:dyDescent="0.15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</row>
    <row r="140" spans="1:31" ht="13" x14ac:dyDescent="0.15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</row>
    <row r="141" spans="1:31" ht="13" x14ac:dyDescent="0.15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</row>
    <row r="142" spans="1:31" ht="13" x14ac:dyDescent="0.15">
      <c r="A142" s="169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</row>
    <row r="143" spans="1:31" ht="13" x14ac:dyDescent="0.15">
      <c r="A143" s="169"/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</row>
    <row r="144" spans="1:31" ht="13" x14ac:dyDescent="0.15">
      <c r="A144" s="169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</row>
    <row r="145" spans="1:31" ht="13" x14ac:dyDescent="0.15">
      <c r="A145" s="169"/>
      <c r="B145" s="169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</row>
    <row r="146" spans="1:31" ht="13" x14ac:dyDescent="0.15">
      <c r="A146" s="169"/>
      <c r="B146" s="169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</row>
    <row r="147" spans="1:31" ht="13" x14ac:dyDescent="0.15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</row>
    <row r="148" spans="1:31" ht="13" x14ac:dyDescent="0.15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</row>
    <row r="149" spans="1:31" ht="13" x14ac:dyDescent="0.15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</row>
    <row r="150" spans="1:31" ht="13" x14ac:dyDescent="0.15">
      <c r="A150" s="169"/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</row>
    <row r="151" spans="1:31" ht="13" x14ac:dyDescent="0.15">
      <c r="A151" s="169"/>
      <c r="B151" s="169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</row>
    <row r="152" spans="1:31" ht="13" x14ac:dyDescent="0.15">
      <c r="A152" s="169"/>
      <c r="B152" s="169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</row>
    <row r="153" spans="1:31" ht="13" x14ac:dyDescent="0.15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</row>
    <row r="154" spans="1:31" ht="13" x14ac:dyDescent="0.15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</row>
    <row r="155" spans="1:31" ht="13" x14ac:dyDescent="0.15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</row>
    <row r="156" spans="1:31" ht="13" x14ac:dyDescent="0.15">
      <c r="A156" s="169"/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</row>
    <row r="157" spans="1:31" ht="13" x14ac:dyDescent="0.15">
      <c r="A157" s="169"/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</row>
    <row r="158" spans="1:31" ht="13" x14ac:dyDescent="0.15">
      <c r="A158" s="169"/>
      <c r="B158" s="169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</row>
    <row r="159" spans="1:31" ht="13" x14ac:dyDescent="0.15">
      <c r="A159" s="169"/>
      <c r="B159" s="169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</row>
    <row r="160" spans="1:31" ht="13" x14ac:dyDescent="0.15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</row>
    <row r="161" spans="1:31" ht="13" x14ac:dyDescent="0.15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</row>
    <row r="162" spans="1:31" ht="13" x14ac:dyDescent="0.15">
      <c r="A162" s="169"/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</row>
    <row r="163" spans="1:31" ht="13" x14ac:dyDescent="0.15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</row>
    <row r="164" spans="1:31" ht="13" x14ac:dyDescent="0.15">
      <c r="A164" s="169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</row>
    <row r="165" spans="1:31" ht="13" x14ac:dyDescent="0.15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</row>
    <row r="166" spans="1:31" ht="13" x14ac:dyDescent="0.15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</row>
    <row r="167" spans="1:31" ht="13" x14ac:dyDescent="0.15">
      <c r="A167" s="169"/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</row>
    <row r="168" spans="1:31" ht="13" x14ac:dyDescent="0.15">
      <c r="A168" s="169"/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</row>
    <row r="169" spans="1:31" ht="13" x14ac:dyDescent="0.15">
      <c r="A169" s="169"/>
      <c r="B169" s="169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</row>
    <row r="170" spans="1:31" ht="13" x14ac:dyDescent="0.15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</row>
    <row r="171" spans="1:31" ht="13" x14ac:dyDescent="0.15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</row>
    <row r="172" spans="1:31" ht="13" x14ac:dyDescent="0.15">
      <c r="A172" s="169"/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</row>
    <row r="173" spans="1:31" ht="13" x14ac:dyDescent="0.15">
      <c r="A173" s="169"/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</row>
    <row r="174" spans="1:31" ht="13" x14ac:dyDescent="0.15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</row>
    <row r="175" spans="1:31" ht="13" x14ac:dyDescent="0.15">
      <c r="A175" s="16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</row>
    <row r="176" spans="1:31" ht="13" x14ac:dyDescent="0.15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</row>
    <row r="177" spans="1:31" ht="13" x14ac:dyDescent="0.15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</row>
    <row r="178" spans="1:31" ht="13" x14ac:dyDescent="0.15">
      <c r="A178" s="169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</row>
    <row r="179" spans="1:31" ht="13" x14ac:dyDescent="0.15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</row>
    <row r="180" spans="1:31" ht="13" x14ac:dyDescent="0.15">
      <c r="A180" s="169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</row>
    <row r="181" spans="1:31" ht="13" x14ac:dyDescent="0.15">
      <c r="A181" s="16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</row>
    <row r="182" spans="1:31" ht="13" x14ac:dyDescent="0.15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</row>
    <row r="183" spans="1:31" ht="13" x14ac:dyDescent="0.15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</row>
    <row r="184" spans="1:31" ht="13" x14ac:dyDescent="0.15">
      <c r="A184" s="169"/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</row>
    <row r="185" spans="1:31" ht="13" x14ac:dyDescent="0.15">
      <c r="A185" s="169"/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</row>
    <row r="186" spans="1:31" ht="13" x14ac:dyDescent="0.15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</row>
    <row r="187" spans="1:31" ht="13" x14ac:dyDescent="0.15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</row>
    <row r="188" spans="1:31" ht="13" x14ac:dyDescent="0.15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</row>
    <row r="189" spans="1:31" ht="13" x14ac:dyDescent="0.15">
      <c r="A189" s="169"/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</row>
    <row r="190" spans="1:31" ht="13" x14ac:dyDescent="0.15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</row>
    <row r="191" spans="1:31" ht="13" x14ac:dyDescent="0.15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</row>
    <row r="192" spans="1:31" ht="13" x14ac:dyDescent="0.15">
      <c r="A192" s="169"/>
      <c r="B192" s="169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</row>
    <row r="193" spans="1:31" ht="13" x14ac:dyDescent="0.15">
      <c r="A193" s="169"/>
      <c r="B193" s="169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</row>
    <row r="194" spans="1:31" ht="13" x14ac:dyDescent="0.15">
      <c r="A194" s="169"/>
      <c r="B194" s="169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</row>
    <row r="195" spans="1:31" ht="13" x14ac:dyDescent="0.15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</row>
    <row r="196" spans="1:31" ht="13" x14ac:dyDescent="0.15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</row>
    <row r="197" spans="1:31" ht="13" x14ac:dyDescent="0.15">
      <c r="A197" s="169"/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</row>
    <row r="198" spans="1:31" ht="13" x14ac:dyDescent="0.15">
      <c r="A198" s="169"/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</row>
    <row r="199" spans="1:31" ht="13" x14ac:dyDescent="0.15">
      <c r="A199" s="169"/>
      <c r="B199" s="169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</row>
    <row r="200" spans="1:31" ht="13" x14ac:dyDescent="0.15">
      <c r="A200" s="16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</row>
    <row r="201" spans="1:31" ht="13" x14ac:dyDescent="0.15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</row>
    <row r="202" spans="1:31" ht="13" x14ac:dyDescent="0.15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</row>
    <row r="203" spans="1:31" ht="13" x14ac:dyDescent="0.15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</row>
    <row r="204" spans="1:31" ht="13" x14ac:dyDescent="0.15">
      <c r="A204" s="169"/>
      <c r="B204" s="169"/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</row>
    <row r="205" spans="1:31" ht="13" x14ac:dyDescent="0.15">
      <c r="A205" s="169"/>
      <c r="B205" s="169"/>
      <c r="C205" s="169"/>
      <c r="D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</row>
    <row r="206" spans="1:31" ht="13" x14ac:dyDescent="0.15">
      <c r="A206" s="16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</row>
    <row r="207" spans="1:31" ht="13" x14ac:dyDescent="0.15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</row>
    <row r="208" spans="1:31" ht="13" x14ac:dyDescent="0.15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</row>
    <row r="209" spans="1:31" ht="13" x14ac:dyDescent="0.15">
      <c r="A209" s="169"/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</row>
    <row r="210" spans="1:31" ht="13" x14ac:dyDescent="0.15">
      <c r="A210" s="169"/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</row>
    <row r="211" spans="1:31" ht="13" x14ac:dyDescent="0.15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</row>
    <row r="212" spans="1:31" ht="13" x14ac:dyDescent="0.15">
      <c r="A212" s="16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</row>
    <row r="213" spans="1:31" ht="13" x14ac:dyDescent="0.15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</row>
    <row r="214" spans="1:31" ht="13" x14ac:dyDescent="0.15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</row>
    <row r="215" spans="1:31" ht="13" x14ac:dyDescent="0.15">
      <c r="A215" s="169"/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</row>
    <row r="216" spans="1:31" ht="13" x14ac:dyDescent="0.15">
      <c r="A216" s="169"/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</row>
    <row r="217" spans="1:31" ht="13" x14ac:dyDescent="0.15">
      <c r="A217" s="169"/>
      <c r="B217" s="169"/>
      <c r="C217" s="169"/>
      <c r="D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</row>
    <row r="218" spans="1:31" ht="13" x14ac:dyDescent="0.15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</row>
    <row r="219" spans="1:31" ht="13" x14ac:dyDescent="0.15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</row>
    <row r="220" spans="1:31" ht="13" x14ac:dyDescent="0.15">
      <c r="A220" s="169"/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</row>
    <row r="221" spans="1:31" ht="13" x14ac:dyDescent="0.15">
      <c r="A221" s="169"/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</row>
    <row r="222" spans="1:31" ht="13" x14ac:dyDescent="0.15">
      <c r="A222" s="169"/>
      <c r="B222" s="169"/>
      <c r="C222" s="169"/>
      <c r="D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</row>
    <row r="223" spans="1:31" ht="13" x14ac:dyDescent="0.15">
      <c r="A223" s="16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</row>
    <row r="224" spans="1:31" ht="13" x14ac:dyDescent="0.15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</row>
    <row r="225" spans="1:31" ht="13" x14ac:dyDescent="0.15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</row>
    <row r="226" spans="1:31" ht="13" x14ac:dyDescent="0.15">
      <c r="A226" s="169"/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</row>
    <row r="227" spans="1:31" ht="13" x14ac:dyDescent="0.15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</row>
    <row r="228" spans="1:31" ht="13" x14ac:dyDescent="0.15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</row>
    <row r="229" spans="1:31" ht="13" x14ac:dyDescent="0.15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</row>
    <row r="230" spans="1:31" ht="13" x14ac:dyDescent="0.15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</row>
    <row r="231" spans="1:31" ht="13" x14ac:dyDescent="0.15">
      <c r="A231" s="169"/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</row>
    <row r="232" spans="1:31" ht="13" x14ac:dyDescent="0.15">
      <c r="A232" s="169"/>
      <c r="B232" s="169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</row>
    <row r="233" spans="1:31" ht="13" x14ac:dyDescent="0.15">
      <c r="A233" s="16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</row>
    <row r="234" spans="1:31" ht="13" x14ac:dyDescent="0.15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</row>
    <row r="235" spans="1:31" ht="13" x14ac:dyDescent="0.15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</row>
    <row r="236" spans="1:31" ht="13" x14ac:dyDescent="0.15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</row>
    <row r="237" spans="1:31" ht="13" x14ac:dyDescent="0.15">
      <c r="A237" s="169"/>
      <c r="B237" s="169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</row>
    <row r="238" spans="1:31" ht="13" x14ac:dyDescent="0.15">
      <c r="A238" s="169"/>
      <c r="B238" s="169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</row>
    <row r="239" spans="1:31" ht="13" x14ac:dyDescent="0.15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</row>
    <row r="240" spans="1:31" ht="13" x14ac:dyDescent="0.15">
      <c r="A240" s="16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</row>
    <row r="241" spans="1:31" ht="13" x14ac:dyDescent="0.15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</row>
    <row r="242" spans="1:31" ht="13" x14ac:dyDescent="0.15">
      <c r="A242" s="169"/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</row>
    <row r="243" spans="1:31" ht="13" x14ac:dyDescent="0.15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</row>
    <row r="244" spans="1:31" ht="13" x14ac:dyDescent="0.15">
      <c r="A244" s="169"/>
      <c r="B244" s="169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</row>
    <row r="245" spans="1:31" ht="13" x14ac:dyDescent="0.15">
      <c r="A245" s="169"/>
      <c r="B245" s="169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</row>
    <row r="246" spans="1:31" ht="13" x14ac:dyDescent="0.15">
      <c r="A246" s="169"/>
      <c r="B246" s="169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</row>
    <row r="247" spans="1:31" ht="13" x14ac:dyDescent="0.15">
      <c r="A247" s="169"/>
      <c r="B247" s="169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</row>
    <row r="248" spans="1:31" ht="13" x14ac:dyDescent="0.15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</row>
    <row r="249" spans="1:31" ht="13" x14ac:dyDescent="0.15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</row>
    <row r="250" spans="1:31" ht="13" x14ac:dyDescent="0.15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</row>
    <row r="251" spans="1:31" ht="13" x14ac:dyDescent="0.15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</row>
    <row r="252" spans="1:31" ht="13" x14ac:dyDescent="0.15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</row>
    <row r="253" spans="1:31" ht="13" x14ac:dyDescent="0.15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</row>
    <row r="254" spans="1:31" ht="13" x14ac:dyDescent="0.15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</row>
    <row r="255" spans="1:31" ht="13" x14ac:dyDescent="0.15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</row>
    <row r="256" spans="1:31" ht="13" x14ac:dyDescent="0.15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</row>
    <row r="257" spans="1:31" ht="13" x14ac:dyDescent="0.15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</row>
    <row r="258" spans="1:31" ht="13" x14ac:dyDescent="0.15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</row>
    <row r="259" spans="1:31" ht="13" x14ac:dyDescent="0.15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</row>
    <row r="260" spans="1:31" ht="13" x14ac:dyDescent="0.15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</row>
    <row r="261" spans="1:31" ht="13" x14ac:dyDescent="0.15">
      <c r="A261" s="169"/>
      <c r="B261" s="169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</row>
    <row r="262" spans="1:31" ht="13" x14ac:dyDescent="0.15">
      <c r="A262" s="169"/>
      <c r="B262" s="169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</row>
    <row r="263" spans="1:31" ht="13" x14ac:dyDescent="0.15">
      <c r="A263" s="169"/>
      <c r="B263" s="169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</row>
    <row r="264" spans="1:31" ht="13" x14ac:dyDescent="0.15">
      <c r="A264" s="169"/>
      <c r="B264" s="169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</row>
    <row r="265" spans="1:31" ht="13" x14ac:dyDescent="0.15">
      <c r="A265" s="169"/>
      <c r="B265" s="169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</row>
    <row r="266" spans="1:31" ht="13" x14ac:dyDescent="0.15">
      <c r="A266" s="169"/>
      <c r="B266" s="169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</row>
    <row r="267" spans="1:31" ht="13" x14ac:dyDescent="0.15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</row>
    <row r="268" spans="1:31" ht="13" x14ac:dyDescent="0.15">
      <c r="A268" s="169"/>
      <c r="B268" s="169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</row>
    <row r="269" spans="1:31" ht="13" x14ac:dyDescent="0.15">
      <c r="A269" s="169"/>
      <c r="B269" s="169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</row>
    <row r="270" spans="1:31" ht="13" x14ac:dyDescent="0.15">
      <c r="A270" s="169"/>
      <c r="B270" s="169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</row>
    <row r="271" spans="1:31" ht="13" x14ac:dyDescent="0.15">
      <c r="A271" s="169"/>
      <c r="B271" s="169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</row>
    <row r="272" spans="1:31" ht="13" x14ac:dyDescent="0.15">
      <c r="A272" s="169"/>
      <c r="B272" s="169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</row>
    <row r="273" spans="1:31" ht="13" x14ac:dyDescent="0.15">
      <c r="A273" s="169"/>
      <c r="B273" s="169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</row>
    <row r="274" spans="1:31" ht="13" x14ac:dyDescent="0.15">
      <c r="A274" s="169"/>
      <c r="B274" s="169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</row>
    <row r="275" spans="1:31" ht="13" x14ac:dyDescent="0.15">
      <c r="A275" s="169"/>
      <c r="B275" s="169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</row>
    <row r="276" spans="1:31" ht="13" x14ac:dyDescent="0.15">
      <c r="A276" s="169"/>
      <c r="B276" s="169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</row>
    <row r="277" spans="1:31" ht="13" x14ac:dyDescent="0.15">
      <c r="A277" s="169"/>
      <c r="B277" s="169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</row>
    <row r="278" spans="1:31" ht="13" x14ac:dyDescent="0.15">
      <c r="A278" s="169"/>
      <c r="B278" s="169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</row>
    <row r="279" spans="1:31" ht="13" x14ac:dyDescent="0.15">
      <c r="A279" s="169"/>
      <c r="B279" s="169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</row>
    <row r="280" spans="1:31" ht="13" x14ac:dyDescent="0.15">
      <c r="A280" s="169"/>
      <c r="B280" s="169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</row>
    <row r="281" spans="1:31" ht="13" x14ac:dyDescent="0.15">
      <c r="A281" s="169"/>
      <c r="B281" s="169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</row>
    <row r="282" spans="1:31" ht="13" x14ac:dyDescent="0.15">
      <c r="A282" s="169"/>
      <c r="B282" s="169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</row>
    <row r="283" spans="1:31" ht="13" x14ac:dyDescent="0.15">
      <c r="A283" s="169"/>
      <c r="B283" s="169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</row>
    <row r="284" spans="1:31" ht="13" x14ac:dyDescent="0.15">
      <c r="A284" s="169"/>
      <c r="B284" s="169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</row>
    <row r="285" spans="1:31" ht="13" x14ac:dyDescent="0.15">
      <c r="A285" s="169"/>
      <c r="B285" s="169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</row>
    <row r="286" spans="1:31" ht="13" x14ac:dyDescent="0.15">
      <c r="A286" s="169"/>
      <c r="B286" s="169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</row>
    <row r="287" spans="1:31" ht="13" x14ac:dyDescent="0.15">
      <c r="A287" s="169"/>
      <c r="B287" s="169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</row>
    <row r="288" spans="1:31" ht="13" x14ac:dyDescent="0.15">
      <c r="A288" s="169"/>
      <c r="B288" s="169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</row>
    <row r="289" spans="1:31" ht="13" x14ac:dyDescent="0.15">
      <c r="A289" s="169"/>
      <c r="B289" s="169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</row>
    <row r="290" spans="1:31" ht="13" x14ac:dyDescent="0.15">
      <c r="A290" s="169"/>
      <c r="B290" s="169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</row>
    <row r="291" spans="1:31" ht="13" x14ac:dyDescent="0.15">
      <c r="A291" s="169"/>
      <c r="B291" s="169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</row>
    <row r="292" spans="1:31" ht="13" x14ac:dyDescent="0.15">
      <c r="A292" s="169"/>
      <c r="B292" s="169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</row>
    <row r="293" spans="1:31" ht="13" x14ac:dyDescent="0.15">
      <c r="A293" s="169"/>
      <c r="B293" s="169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</row>
    <row r="294" spans="1:31" ht="13" x14ac:dyDescent="0.15">
      <c r="A294" s="169"/>
      <c r="B294" s="169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</row>
    <row r="295" spans="1:31" ht="13" x14ac:dyDescent="0.15">
      <c r="A295" s="169"/>
      <c r="B295" s="169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</row>
    <row r="296" spans="1:31" ht="13" x14ac:dyDescent="0.15">
      <c r="A296" s="169"/>
      <c r="B296" s="169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</row>
    <row r="297" spans="1:31" ht="13" x14ac:dyDescent="0.15">
      <c r="A297" s="169"/>
      <c r="B297" s="169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</row>
    <row r="298" spans="1:31" ht="13" x14ac:dyDescent="0.15">
      <c r="A298" s="169"/>
      <c r="B298" s="169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</row>
    <row r="299" spans="1:31" ht="13" x14ac:dyDescent="0.15">
      <c r="A299" s="169"/>
      <c r="B299" s="169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</row>
    <row r="300" spans="1:31" ht="13" x14ac:dyDescent="0.15">
      <c r="A300" s="169"/>
      <c r="B300" s="169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</row>
    <row r="301" spans="1:31" ht="13" x14ac:dyDescent="0.15">
      <c r="A301" s="169"/>
      <c r="B301" s="169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</row>
    <row r="302" spans="1:31" ht="13" x14ac:dyDescent="0.15">
      <c r="A302" s="169"/>
      <c r="B302" s="169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</row>
    <row r="303" spans="1:31" ht="13" x14ac:dyDescent="0.15">
      <c r="A303" s="169"/>
      <c r="B303" s="169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</row>
    <row r="304" spans="1:31" ht="13" x14ac:dyDescent="0.15">
      <c r="A304" s="169"/>
      <c r="B304" s="169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</row>
    <row r="305" spans="1:31" ht="13" x14ac:dyDescent="0.15">
      <c r="A305" s="169"/>
      <c r="B305" s="169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</row>
    <row r="306" spans="1:31" ht="13" x14ac:dyDescent="0.15">
      <c r="A306" s="169"/>
      <c r="B306" s="169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</row>
    <row r="307" spans="1:31" ht="13" x14ac:dyDescent="0.15">
      <c r="A307" s="169"/>
      <c r="B307" s="169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</row>
    <row r="308" spans="1:31" ht="13" x14ac:dyDescent="0.15">
      <c r="A308" s="169"/>
      <c r="B308" s="169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</row>
    <row r="309" spans="1:31" ht="13" x14ac:dyDescent="0.15">
      <c r="A309" s="169"/>
      <c r="B309" s="169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</row>
    <row r="310" spans="1:31" ht="13" x14ac:dyDescent="0.15">
      <c r="A310" s="169"/>
      <c r="B310" s="169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</row>
    <row r="311" spans="1:31" ht="13" x14ac:dyDescent="0.15">
      <c r="A311" s="169"/>
      <c r="B311" s="169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</row>
    <row r="312" spans="1:31" ht="13" x14ac:dyDescent="0.15">
      <c r="A312" s="169"/>
      <c r="B312" s="169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</row>
    <row r="313" spans="1:31" ht="13" x14ac:dyDescent="0.15">
      <c r="A313" s="169"/>
      <c r="B313" s="169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</row>
    <row r="314" spans="1:31" ht="13" x14ac:dyDescent="0.15">
      <c r="A314" s="169"/>
      <c r="B314" s="169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</row>
    <row r="315" spans="1:31" ht="13" x14ac:dyDescent="0.15">
      <c r="A315" s="169"/>
      <c r="B315" s="169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</row>
    <row r="316" spans="1:31" ht="13" x14ac:dyDescent="0.15">
      <c r="A316" s="169"/>
      <c r="B316" s="169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</row>
    <row r="317" spans="1:31" ht="13" x14ac:dyDescent="0.15">
      <c r="A317" s="169"/>
      <c r="B317" s="169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</row>
    <row r="318" spans="1:31" ht="13" x14ac:dyDescent="0.15">
      <c r="A318" s="169"/>
      <c r="B318" s="169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</row>
    <row r="319" spans="1:31" ht="13" x14ac:dyDescent="0.15">
      <c r="A319" s="169"/>
      <c r="B319" s="169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</row>
    <row r="320" spans="1:31" ht="13" x14ac:dyDescent="0.15">
      <c r="A320" s="169"/>
      <c r="B320" s="169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</row>
    <row r="321" spans="1:31" ht="13" x14ac:dyDescent="0.15">
      <c r="A321" s="169"/>
      <c r="B321" s="169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</row>
    <row r="322" spans="1:31" ht="13" x14ac:dyDescent="0.15">
      <c r="A322" s="169"/>
      <c r="B322" s="169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</row>
    <row r="323" spans="1:31" ht="13" x14ac:dyDescent="0.15">
      <c r="A323" s="169"/>
      <c r="B323" s="169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</row>
    <row r="324" spans="1:31" ht="13" x14ac:dyDescent="0.15">
      <c r="A324" s="169"/>
      <c r="B324" s="169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</row>
    <row r="325" spans="1:31" ht="13" x14ac:dyDescent="0.15">
      <c r="A325" s="169"/>
      <c r="B325" s="169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</row>
    <row r="326" spans="1:31" ht="13" x14ac:dyDescent="0.15">
      <c r="A326" s="169"/>
      <c r="B326" s="169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</row>
    <row r="327" spans="1:31" ht="13" x14ac:dyDescent="0.15">
      <c r="A327" s="169"/>
      <c r="B327" s="169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</row>
    <row r="328" spans="1:31" ht="13" x14ac:dyDescent="0.15">
      <c r="A328" s="169"/>
      <c r="B328" s="169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</row>
    <row r="329" spans="1:31" ht="13" x14ac:dyDescent="0.15">
      <c r="A329" s="169"/>
      <c r="B329" s="169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</row>
    <row r="330" spans="1:31" ht="13" x14ac:dyDescent="0.15">
      <c r="A330" s="169"/>
      <c r="B330" s="169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</row>
    <row r="331" spans="1:31" ht="13" x14ac:dyDescent="0.15">
      <c r="A331" s="169"/>
      <c r="B331" s="169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</row>
    <row r="332" spans="1:31" ht="13" x14ac:dyDescent="0.15">
      <c r="A332" s="169"/>
      <c r="B332" s="169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</row>
    <row r="333" spans="1:31" ht="13" x14ac:dyDescent="0.15">
      <c r="A333" s="169"/>
      <c r="B333" s="169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</row>
    <row r="334" spans="1:31" ht="13" x14ac:dyDescent="0.15">
      <c r="A334" s="169"/>
      <c r="B334" s="169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</row>
    <row r="335" spans="1:31" ht="13" x14ac:dyDescent="0.15">
      <c r="A335" s="169"/>
      <c r="B335" s="169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</row>
    <row r="336" spans="1:31" ht="13" x14ac:dyDescent="0.15">
      <c r="A336" s="169"/>
      <c r="B336" s="169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</row>
    <row r="337" spans="1:31" ht="13" x14ac:dyDescent="0.15">
      <c r="A337" s="169"/>
      <c r="B337" s="169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</row>
    <row r="338" spans="1:31" ht="13" x14ac:dyDescent="0.15">
      <c r="A338" s="169"/>
      <c r="B338" s="169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</row>
    <row r="339" spans="1:31" ht="13" x14ac:dyDescent="0.15">
      <c r="A339" s="169"/>
      <c r="B339" s="169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</row>
    <row r="340" spans="1:31" ht="13" x14ac:dyDescent="0.15">
      <c r="A340" s="169"/>
      <c r="B340" s="169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</row>
    <row r="341" spans="1:31" ht="13" x14ac:dyDescent="0.15">
      <c r="A341" s="169"/>
      <c r="B341" s="169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</row>
    <row r="342" spans="1:31" ht="13" x14ac:dyDescent="0.15">
      <c r="A342" s="169"/>
      <c r="B342" s="169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</row>
    <row r="343" spans="1:31" ht="13" x14ac:dyDescent="0.15">
      <c r="A343" s="169"/>
      <c r="B343" s="169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</row>
    <row r="344" spans="1:31" ht="13" x14ac:dyDescent="0.15">
      <c r="A344" s="169"/>
      <c r="B344" s="169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</row>
    <row r="345" spans="1:31" ht="13" x14ac:dyDescent="0.15">
      <c r="A345" s="169"/>
      <c r="B345" s="169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</row>
    <row r="346" spans="1:31" ht="13" x14ac:dyDescent="0.15">
      <c r="A346" s="169"/>
      <c r="B346" s="169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</row>
    <row r="347" spans="1:31" ht="13" x14ac:dyDescent="0.15">
      <c r="A347" s="169"/>
      <c r="B347" s="169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</row>
    <row r="348" spans="1:31" ht="13" x14ac:dyDescent="0.15">
      <c r="A348" s="169"/>
      <c r="B348" s="169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</row>
    <row r="349" spans="1:31" ht="13" x14ac:dyDescent="0.15">
      <c r="A349" s="169"/>
      <c r="B349" s="169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</row>
    <row r="350" spans="1:31" ht="13" x14ac:dyDescent="0.15">
      <c r="A350" s="169"/>
      <c r="B350" s="169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</row>
    <row r="351" spans="1:31" ht="13" x14ac:dyDescent="0.15">
      <c r="A351" s="169"/>
      <c r="B351" s="169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</row>
    <row r="352" spans="1:31" ht="13" x14ac:dyDescent="0.15">
      <c r="A352" s="169"/>
      <c r="B352" s="169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</row>
    <row r="353" spans="1:31" ht="13" x14ac:dyDescent="0.15">
      <c r="A353" s="169"/>
      <c r="B353" s="169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</row>
    <row r="354" spans="1:31" ht="13" x14ac:dyDescent="0.15">
      <c r="A354" s="169"/>
      <c r="B354" s="169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</row>
    <row r="355" spans="1:31" ht="13" x14ac:dyDescent="0.15">
      <c r="A355" s="169"/>
      <c r="B355" s="169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</row>
    <row r="356" spans="1:31" ht="13" x14ac:dyDescent="0.15">
      <c r="A356" s="169"/>
      <c r="B356" s="169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</row>
    <row r="357" spans="1:31" ht="13" x14ac:dyDescent="0.15">
      <c r="A357" s="169"/>
      <c r="B357" s="169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</row>
    <row r="358" spans="1:31" ht="13" x14ac:dyDescent="0.15">
      <c r="A358" s="169"/>
      <c r="B358" s="169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</row>
    <row r="359" spans="1:31" ht="13" x14ac:dyDescent="0.15">
      <c r="A359" s="169"/>
      <c r="B359" s="169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</row>
    <row r="360" spans="1:31" ht="13" x14ac:dyDescent="0.15">
      <c r="A360" s="169"/>
      <c r="B360" s="169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</row>
    <row r="361" spans="1:31" ht="13" x14ac:dyDescent="0.15">
      <c r="A361" s="169"/>
      <c r="B361" s="169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</row>
    <row r="362" spans="1:31" ht="13" x14ac:dyDescent="0.15">
      <c r="A362" s="169"/>
      <c r="B362" s="169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</row>
    <row r="363" spans="1:31" ht="13" x14ac:dyDescent="0.15">
      <c r="A363" s="169"/>
      <c r="B363" s="169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</row>
    <row r="364" spans="1:31" ht="13" x14ac:dyDescent="0.15">
      <c r="A364" s="169"/>
      <c r="B364" s="169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</row>
    <row r="365" spans="1:31" ht="13" x14ac:dyDescent="0.15">
      <c r="A365" s="169"/>
      <c r="B365" s="169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</row>
    <row r="366" spans="1:31" ht="13" x14ac:dyDescent="0.15">
      <c r="A366" s="169"/>
      <c r="B366" s="169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</row>
    <row r="367" spans="1:31" ht="13" x14ac:dyDescent="0.15">
      <c r="A367" s="169"/>
      <c r="B367" s="169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</row>
    <row r="368" spans="1:31" ht="13" x14ac:dyDescent="0.15">
      <c r="A368" s="169"/>
      <c r="B368" s="169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</row>
    <row r="369" spans="1:31" ht="13" x14ac:dyDescent="0.15">
      <c r="A369" s="169"/>
      <c r="B369" s="169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</row>
    <row r="370" spans="1:31" ht="13" x14ac:dyDescent="0.15">
      <c r="A370" s="169"/>
      <c r="B370" s="169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</row>
    <row r="371" spans="1:31" ht="13" x14ac:dyDescent="0.15">
      <c r="A371" s="169"/>
      <c r="B371" s="169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</row>
    <row r="372" spans="1:31" ht="13" x14ac:dyDescent="0.15">
      <c r="A372" s="169"/>
      <c r="B372" s="169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</row>
    <row r="373" spans="1:31" ht="13" x14ac:dyDescent="0.15">
      <c r="A373" s="169"/>
      <c r="B373" s="169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</row>
    <row r="374" spans="1:31" ht="13" x14ac:dyDescent="0.15">
      <c r="A374" s="169"/>
      <c r="B374" s="169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</row>
    <row r="375" spans="1:31" ht="13" x14ac:dyDescent="0.15">
      <c r="A375" s="169"/>
      <c r="B375" s="169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</row>
    <row r="376" spans="1:31" ht="13" x14ac:dyDescent="0.15">
      <c r="A376" s="169"/>
      <c r="B376" s="169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</row>
    <row r="377" spans="1:31" ht="13" x14ac:dyDescent="0.15">
      <c r="A377" s="169"/>
      <c r="B377" s="169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</row>
    <row r="378" spans="1:31" ht="13" x14ac:dyDescent="0.15">
      <c r="A378" s="169"/>
      <c r="B378" s="169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</row>
    <row r="379" spans="1:31" ht="13" x14ac:dyDescent="0.15">
      <c r="A379" s="169"/>
      <c r="B379" s="169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</row>
    <row r="380" spans="1:31" ht="13" x14ac:dyDescent="0.15">
      <c r="A380" s="169"/>
      <c r="B380" s="169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</row>
    <row r="381" spans="1:31" ht="13" x14ac:dyDescent="0.15">
      <c r="A381" s="169"/>
      <c r="B381" s="169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</row>
    <row r="382" spans="1:31" ht="13" x14ac:dyDescent="0.15">
      <c r="A382" s="169"/>
      <c r="B382" s="169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</row>
    <row r="383" spans="1:31" ht="13" x14ac:dyDescent="0.15">
      <c r="A383" s="169"/>
      <c r="B383" s="169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</row>
    <row r="384" spans="1:31" ht="13" x14ac:dyDescent="0.15">
      <c r="A384" s="169"/>
      <c r="B384" s="169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</row>
    <row r="385" spans="1:31" ht="13" x14ac:dyDescent="0.15">
      <c r="A385" s="169"/>
      <c r="B385" s="169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</row>
    <row r="386" spans="1:31" ht="13" x14ac:dyDescent="0.15">
      <c r="A386" s="169"/>
      <c r="B386" s="169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</row>
    <row r="387" spans="1:31" ht="13" x14ac:dyDescent="0.15">
      <c r="A387" s="169"/>
      <c r="B387" s="169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</row>
    <row r="388" spans="1:31" ht="13" x14ac:dyDescent="0.15">
      <c r="A388" s="169"/>
      <c r="B388" s="169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</row>
    <row r="389" spans="1:31" ht="13" x14ac:dyDescent="0.15">
      <c r="A389" s="169"/>
      <c r="B389" s="169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</row>
    <row r="390" spans="1:31" ht="13" x14ac:dyDescent="0.15">
      <c r="A390" s="169"/>
      <c r="B390" s="169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</row>
    <row r="391" spans="1:31" ht="13" x14ac:dyDescent="0.15">
      <c r="A391" s="169"/>
      <c r="B391" s="169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</row>
    <row r="392" spans="1:31" ht="13" x14ac:dyDescent="0.15">
      <c r="A392" s="169"/>
      <c r="B392" s="169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</row>
    <row r="393" spans="1:31" ht="13" x14ac:dyDescent="0.15">
      <c r="A393" s="169"/>
      <c r="B393" s="169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</row>
    <row r="394" spans="1:31" ht="13" x14ac:dyDescent="0.15">
      <c r="A394" s="169"/>
      <c r="B394" s="169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</row>
    <row r="395" spans="1:31" ht="13" x14ac:dyDescent="0.15">
      <c r="A395" s="169"/>
      <c r="B395" s="169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</row>
    <row r="396" spans="1:31" ht="13" x14ac:dyDescent="0.15">
      <c r="A396" s="169"/>
      <c r="B396" s="169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</row>
    <row r="397" spans="1:31" ht="13" x14ac:dyDescent="0.15">
      <c r="A397" s="169"/>
      <c r="B397" s="169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</row>
    <row r="398" spans="1:31" ht="13" x14ac:dyDescent="0.15">
      <c r="A398" s="169"/>
      <c r="B398" s="169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</row>
    <row r="399" spans="1:31" ht="13" x14ac:dyDescent="0.15">
      <c r="A399" s="169"/>
      <c r="B399" s="169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</row>
    <row r="400" spans="1:31" ht="13" x14ac:dyDescent="0.15">
      <c r="A400" s="169"/>
      <c r="B400" s="169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</row>
    <row r="401" spans="1:31" ht="13" x14ac:dyDescent="0.15">
      <c r="A401" s="169"/>
      <c r="B401" s="169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</row>
    <row r="402" spans="1:31" ht="13" x14ac:dyDescent="0.15">
      <c r="A402" s="169"/>
      <c r="B402" s="169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</row>
    <row r="403" spans="1:31" ht="13" x14ac:dyDescent="0.15">
      <c r="A403" s="169"/>
      <c r="B403" s="169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</row>
    <row r="404" spans="1:31" ht="13" x14ac:dyDescent="0.15">
      <c r="A404" s="169"/>
      <c r="B404" s="169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</row>
    <row r="405" spans="1:31" ht="13" x14ac:dyDescent="0.15">
      <c r="A405" s="169"/>
      <c r="B405" s="169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</row>
    <row r="406" spans="1:31" ht="13" x14ac:dyDescent="0.15">
      <c r="A406" s="169"/>
      <c r="B406" s="169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</row>
    <row r="407" spans="1:31" ht="13" x14ac:dyDescent="0.15">
      <c r="A407" s="169"/>
      <c r="B407" s="169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</row>
    <row r="408" spans="1:31" ht="13" x14ac:dyDescent="0.15">
      <c r="A408" s="169"/>
      <c r="B408" s="169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</row>
    <row r="409" spans="1:31" ht="13" x14ac:dyDescent="0.15">
      <c r="A409" s="169"/>
      <c r="B409" s="169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</row>
    <row r="410" spans="1:31" ht="13" x14ac:dyDescent="0.15">
      <c r="A410" s="169"/>
      <c r="B410" s="169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</row>
    <row r="411" spans="1:31" ht="13" x14ac:dyDescent="0.15">
      <c r="A411" s="169"/>
      <c r="B411" s="169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</row>
    <row r="412" spans="1:31" ht="13" x14ac:dyDescent="0.15">
      <c r="A412" s="169"/>
      <c r="B412" s="169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</row>
    <row r="413" spans="1:31" ht="13" x14ac:dyDescent="0.15">
      <c r="A413" s="169"/>
      <c r="B413" s="169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</row>
    <row r="414" spans="1:31" ht="13" x14ac:dyDescent="0.15">
      <c r="A414" s="169"/>
      <c r="B414" s="169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</row>
    <row r="415" spans="1:31" ht="13" x14ac:dyDescent="0.15">
      <c r="A415" s="169"/>
      <c r="B415" s="169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</row>
    <row r="416" spans="1:31" ht="13" x14ac:dyDescent="0.15">
      <c r="A416" s="169"/>
      <c r="B416" s="169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</row>
    <row r="417" spans="1:31" ht="13" x14ac:dyDescent="0.15">
      <c r="A417" s="169"/>
      <c r="B417" s="169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</row>
    <row r="418" spans="1:31" ht="13" x14ac:dyDescent="0.15">
      <c r="A418" s="169"/>
      <c r="B418" s="169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</row>
    <row r="419" spans="1:31" ht="13" x14ac:dyDescent="0.15">
      <c r="A419" s="169"/>
      <c r="B419" s="169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</row>
    <row r="420" spans="1:31" ht="13" x14ac:dyDescent="0.15">
      <c r="A420" s="169"/>
      <c r="B420" s="169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</row>
    <row r="421" spans="1:31" ht="13" x14ac:dyDescent="0.15">
      <c r="A421" s="169"/>
      <c r="B421" s="169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</row>
    <row r="422" spans="1:31" ht="13" x14ac:dyDescent="0.15">
      <c r="A422" s="169"/>
      <c r="B422" s="169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</row>
    <row r="423" spans="1:31" ht="13" x14ac:dyDescent="0.15">
      <c r="A423" s="169"/>
      <c r="B423" s="169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</row>
    <row r="424" spans="1:31" ht="13" x14ac:dyDescent="0.15">
      <c r="A424" s="169"/>
      <c r="B424" s="169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</row>
    <row r="425" spans="1:31" ht="13" x14ac:dyDescent="0.15">
      <c r="A425" s="169"/>
      <c r="B425" s="169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</row>
    <row r="426" spans="1:31" ht="13" x14ac:dyDescent="0.15">
      <c r="A426" s="169"/>
      <c r="B426" s="169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</row>
    <row r="427" spans="1:31" ht="13" x14ac:dyDescent="0.15">
      <c r="A427" s="169"/>
      <c r="B427" s="169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</row>
    <row r="428" spans="1:31" ht="13" x14ac:dyDescent="0.15">
      <c r="A428" s="169"/>
      <c r="B428" s="169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</row>
    <row r="429" spans="1:31" ht="13" x14ac:dyDescent="0.15">
      <c r="A429" s="169"/>
      <c r="B429" s="169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</row>
    <row r="430" spans="1:31" ht="13" x14ac:dyDescent="0.15">
      <c r="A430" s="169"/>
      <c r="B430" s="169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</row>
    <row r="431" spans="1:31" ht="13" x14ac:dyDescent="0.15">
      <c r="A431" s="169"/>
      <c r="B431" s="169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</row>
    <row r="432" spans="1:31" ht="13" x14ac:dyDescent="0.15">
      <c r="A432" s="169"/>
      <c r="B432" s="169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</row>
    <row r="433" spans="1:31" ht="13" x14ac:dyDescent="0.15">
      <c r="A433" s="169"/>
      <c r="B433" s="169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</row>
    <row r="434" spans="1:31" ht="13" x14ac:dyDescent="0.15">
      <c r="A434" s="169"/>
      <c r="B434" s="169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</row>
    <row r="435" spans="1:31" ht="13" x14ac:dyDescent="0.15">
      <c r="A435" s="169"/>
      <c r="B435" s="169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</row>
    <row r="436" spans="1:31" ht="13" x14ac:dyDescent="0.15">
      <c r="A436" s="169"/>
      <c r="B436" s="169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</row>
    <row r="437" spans="1:31" ht="13" x14ac:dyDescent="0.15">
      <c r="A437" s="169"/>
      <c r="B437" s="169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</row>
    <row r="438" spans="1:31" ht="13" x14ac:dyDescent="0.15">
      <c r="A438" s="169"/>
      <c r="B438" s="169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</row>
    <row r="439" spans="1:31" ht="13" x14ac:dyDescent="0.15">
      <c r="A439" s="169"/>
      <c r="B439" s="169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</row>
    <row r="440" spans="1:31" ht="13" x14ac:dyDescent="0.15">
      <c r="A440" s="169"/>
      <c r="B440" s="169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</row>
    <row r="441" spans="1:31" ht="13" x14ac:dyDescent="0.15">
      <c r="A441" s="169"/>
      <c r="B441" s="169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</row>
    <row r="442" spans="1:31" ht="13" x14ac:dyDescent="0.15">
      <c r="A442" s="169"/>
      <c r="B442" s="169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</row>
    <row r="443" spans="1:31" ht="13" x14ac:dyDescent="0.15">
      <c r="A443" s="169"/>
      <c r="B443" s="169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</row>
    <row r="444" spans="1:31" ht="13" x14ac:dyDescent="0.15">
      <c r="A444" s="169"/>
      <c r="B444" s="169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</row>
    <row r="445" spans="1:31" ht="13" x14ac:dyDescent="0.15">
      <c r="A445" s="169"/>
      <c r="B445" s="169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</row>
    <row r="446" spans="1:31" ht="13" x14ac:dyDescent="0.15">
      <c r="A446" s="169"/>
      <c r="B446" s="169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</row>
    <row r="447" spans="1:31" ht="13" x14ac:dyDescent="0.15">
      <c r="A447" s="169"/>
      <c r="B447" s="169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</row>
    <row r="448" spans="1:31" ht="13" x14ac:dyDescent="0.15">
      <c r="A448" s="169"/>
      <c r="B448" s="169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</row>
    <row r="449" spans="1:31" ht="13" x14ac:dyDescent="0.15">
      <c r="A449" s="169"/>
      <c r="B449" s="169"/>
      <c r="C449" s="169"/>
      <c r="D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</row>
    <row r="450" spans="1:31" ht="13" x14ac:dyDescent="0.15">
      <c r="A450" s="169"/>
      <c r="B450" s="169"/>
      <c r="C450" s="169"/>
      <c r="D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</row>
    <row r="451" spans="1:31" ht="13" x14ac:dyDescent="0.15">
      <c r="A451" s="169"/>
      <c r="B451" s="169"/>
      <c r="C451" s="169"/>
      <c r="D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</row>
    <row r="452" spans="1:31" ht="13" x14ac:dyDescent="0.15">
      <c r="A452" s="169"/>
      <c r="B452" s="169"/>
      <c r="C452" s="169"/>
      <c r="D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</row>
    <row r="453" spans="1:31" ht="13" x14ac:dyDescent="0.15">
      <c r="A453" s="169"/>
      <c r="B453" s="169"/>
      <c r="C453" s="169"/>
      <c r="D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</row>
    <row r="454" spans="1:31" ht="13" x14ac:dyDescent="0.15">
      <c r="A454" s="169"/>
      <c r="B454" s="169"/>
      <c r="C454" s="169"/>
      <c r="D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</row>
    <row r="455" spans="1:31" ht="13" x14ac:dyDescent="0.15">
      <c r="A455" s="169"/>
      <c r="B455" s="169"/>
      <c r="C455" s="169"/>
      <c r="D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</row>
    <row r="456" spans="1:31" ht="13" x14ac:dyDescent="0.15">
      <c r="A456" s="169"/>
      <c r="B456" s="169"/>
      <c r="C456" s="169"/>
      <c r="D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</row>
    <row r="457" spans="1:31" ht="13" x14ac:dyDescent="0.15">
      <c r="A457" s="169"/>
      <c r="B457" s="169"/>
      <c r="C457" s="169"/>
      <c r="D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</row>
    <row r="458" spans="1:31" ht="13" x14ac:dyDescent="0.15">
      <c r="A458" s="169"/>
      <c r="B458" s="169"/>
      <c r="C458" s="169"/>
      <c r="D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</row>
    <row r="459" spans="1:31" ht="13" x14ac:dyDescent="0.15">
      <c r="A459" s="169"/>
      <c r="B459" s="169"/>
      <c r="C459" s="169"/>
      <c r="D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</row>
    <row r="460" spans="1:31" ht="13" x14ac:dyDescent="0.15">
      <c r="A460" s="169"/>
      <c r="B460" s="169"/>
      <c r="C460" s="169"/>
      <c r="D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</row>
    <row r="461" spans="1:31" ht="13" x14ac:dyDescent="0.15">
      <c r="A461" s="169"/>
      <c r="B461" s="169"/>
      <c r="C461" s="169"/>
      <c r="D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</row>
    <row r="462" spans="1:31" ht="13" x14ac:dyDescent="0.15">
      <c r="A462" s="169"/>
      <c r="B462" s="169"/>
      <c r="C462" s="169"/>
      <c r="D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</row>
    <row r="463" spans="1:31" ht="13" x14ac:dyDescent="0.15">
      <c r="A463" s="169"/>
      <c r="B463" s="169"/>
      <c r="C463" s="169"/>
      <c r="D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</row>
    <row r="464" spans="1:31" ht="13" x14ac:dyDescent="0.15">
      <c r="A464" s="169"/>
      <c r="B464" s="169"/>
      <c r="C464" s="169"/>
      <c r="D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</row>
    <row r="465" spans="1:31" ht="13" x14ac:dyDescent="0.15">
      <c r="A465" s="169"/>
      <c r="B465" s="169"/>
      <c r="C465" s="169"/>
      <c r="D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</row>
    <row r="466" spans="1:31" ht="13" x14ac:dyDescent="0.15">
      <c r="A466" s="169"/>
      <c r="B466" s="169"/>
      <c r="C466" s="169"/>
      <c r="D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</row>
    <row r="467" spans="1:31" ht="13" x14ac:dyDescent="0.15">
      <c r="A467" s="169"/>
      <c r="B467" s="169"/>
      <c r="C467" s="169"/>
      <c r="D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</row>
    <row r="468" spans="1:31" ht="13" x14ac:dyDescent="0.15">
      <c r="A468" s="169"/>
      <c r="B468" s="169"/>
      <c r="C468" s="169"/>
      <c r="D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</row>
    <row r="469" spans="1:31" ht="13" x14ac:dyDescent="0.15">
      <c r="A469" s="169"/>
      <c r="B469" s="169"/>
      <c r="C469" s="169"/>
      <c r="D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</row>
    <row r="470" spans="1:31" ht="13" x14ac:dyDescent="0.15">
      <c r="A470" s="169"/>
      <c r="B470" s="169"/>
      <c r="C470" s="169"/>
      <c r="D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</row>
    <row r="471" spans="1:31" ht="13" x14ac:dyDescent="0.15">
      <c r="A471" s="169"/>
      <c r="B471" s="169"/>
      <c r="C471" s="169"/>
      <c r="D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</row>
    <row r="472" spans="1:31" ht="13" x14ac:dyDescent="0.15">
      <c r="A472" s="169"/>
      <c r="B472" s="169"/>
      <c r="C472" s="169"/>
      <c r="D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</row>
    <row r="473" spans="1:31" ht="13" x14ac:dyDescent="0.15">
      <c r="A473" s="169"/>
      <c r="B473" s="169"/>
      <c r="C473" s="169"/>
      <c r="D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</row>
    <row r="474" spans="1:31" ht="13" x14ac:dyDescent="0.15">
      <c r="A474" s="169"/>
      <c r="B474" s="169"/>
      <c r="C474" s="169"/>
      <c r="D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</row>
    <row r="475" spans="1:31" ht="13" x14ac:dyDescent="0.15">
      <c r="A475" s="169"/>
      <c r="B475" s="169"/>
      <c r="C475" s="169"/>
      <c r="D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</row>
    <row r="476" spans="1:31" ht="13" x14ac:dyDescent="0.15">
      <c r="A476" s="169"/>
      <c r="B476" s="169"/>
      <c r="C476" s="169"/>
      <c r="D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</row>
    <row r="477" spans="1:31" ht="13" x14ac:dyDescent="0.15">
      <c r="A477" s="169"/>
      <c r="B477" s="169"/>
      <c r="C477" s="169"/>
      <c r="D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</row>
    <row r="478" spans="1:31" ht="13" x14ac:dyDescent="0.15">
      <c r="A478" s="169"/>
      <c r="B478" s="169"/>
      <c r="C478" s="169"/>
      <c r="D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</row>
    <row r="479" spans="1:31" ht="13" x14ac:dyDescent="0.15">
      <c r="A479" s="169"/>
      <c r="B479" s="169"/>
      <c r="C479" s="169"/>
      <c r="D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</row>
    <row r="480" spans="1:31" ht="13" x14ac:dyDescent="0.15">
      <c r="A480" s="169"/>
      <c r="B480" s="169"/>
      <c r="C480" s="169"/>
      <c r="D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</row>
    <row r="481" spans="1:31" ht="13" x14ac:dyDescent="0.15">
      <c r="A481" s="169"/>
      <c r="B481" s="169"/>
      <c r="C481" s="169"/>
      <c r="D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</row>
    <row r="482" spans="1:31" ht="13" x14ac:dyDescent="0.15">
      <c r="A482" s="169"/>
      <c r="B482" s="169"/>
      <c r="C482" s="169"/>
      <c r="D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</row>
    <row r="483" spans="1:31" ht="13" x14ac:dyDescent="0.15">
      <c r="A483" s="169"/>
      <c r="B483" s="169"/>
      <c r="C483" s="169"/>
      <c r="D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</row>
    <row r="484" spans="1:31" ht="13" x14ac:dyDescent="0.15">
      <c r="A484" s="169"/>
      <c r="B484" s="169"/>
      <c r="C484" s="169"/>
      <c r="D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</row>
    <row r="485" spans="1:31" ht="13" x14ac:dyDescent="0.15">
      <c r="A485" s="169"/>
      <c r="B485" s="169"/>
      <c r="C485" s="169"/>
      <c r="D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</row>
    <row r="486" spans="1:31" ht="13" x14ac:dyDescent="0.15">
      <c r="A486" s="169"/>
      <c r="B486" s="169"/>
      <c r="C486" s="169"/>
      <c r="D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</row>
    <row r="487" spans="1:31" ht="13" x14ac:dyDescent="0.15">
      <c r="A487" s="169"/>
      <c r="B487" s="169"/>
      <c r="C487" s="169"/>
      <c r="D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</row>
    <row r="488" spans="1:31" ht="13" x14ac:dyDescent="0.15">
      <c r="A488" s="169"/>
      <c r="B488" s="169"/>
      <c r="C488" s="169"/>
      <c r="D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</row>
    <row r="489" spans="1:31" ht="13" x14ac:dyDescent="0.15">
      <c r="A489" s="169"/>
      <c r="B489" s="169"/>
      <c r="C489" s="169"/>
      <c r="D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</row>
    <row r="490" spans="1:31" ht="13" x14ac:dyDescent="0.15">
      <c r="A490" s="169"/>
      <c r="B490" s="169"/>
      <c r="C490" s="169"/>
      <c r="D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</row>
    <row r="491" spans="1:31" ht="13" x14ac:dyDescent="0.15">
      <c r="A491" s="169"/>
      <c r="B491" s="169"/>
      <c r="C491" s="169"/>
      <c r="D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</row>
    <row r="492" spans="1:31" ht="13" x14ac:dyDescent="0.15">
      <c r="A492" s="169"/>
      <c r="B492" s="169"/>
      <c r="C492" s="169"/>
      <c r="D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</row>
    <row r="493" spans="1:31" ht="13" x14ac:dyDescent="0.15">
      <c r="A493" s="169"/>
      <c r="B493" s="169"/>
      <c r="C493" s="169"/>
      <c r="D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</row>
    <row r="494" spans="1:31" ht="13" x14ac:dyDescent="0.15">
      <c r="A494" s="169"/>
      <c r="B494" s="169"/>
      <c r="C494" s="169"/>
      <c r="D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</row>
    <row r="495" spans="1:31" ht="13" x14ac:dyDescent="0.15">
      <c r="A495" s="169"/>
      <c r="B495" s="169"/>
      <c r="C495" s="169"/>
      <c r="D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</row>
    <row r="496" spans="1:31" ht="13" x14ac:dyDescent="0.15">
      <c r="A496" s="169"/>
      <c r="B496" s="169"/>
      <c r="C496" s="169"/>
      <c r="D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</row>
    <row r="497" spans="1:31" ht="13" x14ac:dyDescent="0.15">
      <c r="A497" s="169"/>
      <c r="B497" s="169"/>
      <c r="C497" s="169"/>
      <c r="D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</row>
    <row r="498" spans="1:31" ht="13" x14ac:dyDescent="0.15">
      <c r="A498" s="169"/>
      <c r="B498" s="169"/>
      <c r="C498" s="169"/>
      <c r="D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</row>
    <row r="499" spans="1:31" ht="13" x14ac:dyDescent="0.15">
      <c r="A499" s="169"/>
      <c r="B499" s="169"/>
      <c r="C499" s="169"/>
      <c r="D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</row>
    <row r="500" spans="1:31" ht="13" x14ac:dyDescent="0.15">
      <c r="A500" s="169"/>
      <c r="B500" s="169"/>
      <c r="C500" s="169"/>
      <c r="D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</row>
    <row r="501" spans="1:31" ht="13" x14ac:dyDescent="0.15">
      <c r="A501" s="169"/>
      <c r="B501" s="169"/>
      <c r="C501" s="169"/>
      <c r="D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</row>
    <row r="502" spans="1:31" ht="13" x14ac:dyDescent="0.15">
      <c r="A502" s="169"/>
      <c r="B502" s="169"/>
      <c r="C502" s="169"/>
      <c r="D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</row>
    <row r="503" spans="1:31" ht="13" x14ac:dyDescent="0.15">
      <c r="A503" s="169"/>
      <c r="B503" s="169"/>
      <c r="C503" s="169"/>
      <c r="D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</row>
    <row r="504" spans="1:31" ht="13" x14ac:dyDescent="0.15">
      <c r="A504" s="169"/>
      <c r="B504" s="169"/>
      <c r="C504" s="169"/>
      <c r="D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</row>
    <row r="505" spans="1:31" ht="13" x14ac:dyDescent="0.15">
      <c r="A505" s="169"/>
      <c r="B505" s="169"/>
      <c r="C505" s="169"/>
      <c r="D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</row>
    <row r="506" spans="1:31" ht="13" x14ac:dyDescent="0.15">
      <c r="A506" s="169"/>
      <c r="B506" s="169"/>
      <c r="C506" s="169"/>
      <c r="D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</row>
    <row r="507" spans="1:31" ht="13" x14ac:dyDescent="0.15">
      <c r="A507" s="169"/>
      <c r="B507" s="169"/>
      <c r="C507" s="169"/>
      <c r="D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</row>
    <row r="508" spans="1:31" ht="13" x14ac:dyDescent="0.15">
      <c r="A508" s="169"/>
      <c r="B508" s="169"/>
      <c r="C508" s="169"/>
      <c r="D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</row>
    <row r="509" spans="1:31" ht="13" x14ac:dyDescent="0.15">
      <c r="A509" s="169"/>
      <c r="B509" s="169"/>
      <c r="C509" s="169"/>
      <c r="D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</row>
    <row r="510" spans="1:31" ht="13" x14ac:dyDescent="0.15">
      <c r="A510" s="169"/>
      <c r="B510" s="169"/>
      <c r="C510" s="169"/>
      <c r="D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</row>
    <row r="511" spans="1:31" ht="13" x14ac:dyDescent="0.15">
      <c r="A511" s="169"/>
      <c r="B511" s="169"/>
      <c r="C511" s="169"/>
      <c r="D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</row>
    <row r="512" spans="1:31" ht="13" x14ac:dyDescent="0.15">
      <c r="A512" s="169"/>
      <c r="B512" s="169"/>
      <c r="C512" s="169"/>
      <c r="D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</row>
    <row r="513" spans="1:31" ht="13" x14ac:dyDescent="0.15">
      <c r="A513" s="169"/>
      <c r="B513" s="169"/>
      <c r="C513" s="169"/>
      <c r="D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</row>
    <row r="514" spans="1:31" ht="13" x14ac:dyDescent="0.15">
      <c r="A514" s="169"/>
      <c r="B514" s="169"/>
      <c r="C514" s="169"/>
      <c r="D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</row>
    <row r="515" spans="1:31" ht="13" x14ac:dyDescent="0.15">
      <c r="A515" s="169"/>
      <c r="B515" s="169"/>
      <c r="C515" s="169"/>
      <c r="D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</row>
    <row r="516" spans="1:31" ht="13" x14ac:dyDescent="0.15">
      <c r="A516" s="169"/>
      <c r="B516" s="169"/>
      <c r="C516" s="169"/>
      <c r="D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</row>
    <row r="517" spans="1:31" ht="13" x14ac:dyDescent="0.15">
      <c r="A517" s="169"/>
      <c r="B517" s="169"/>
      <c r="C517" s="169"/>
      <c r="D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</row>
    <row r="518" spans="1:31" ht="13" x14ac:dyDescent="0.15">
      <c r="A518" s="169"/>
      <c r="B518" s="169"/>
      <c r="C518" s="169"/>
      <c r="D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</row>
    <row r="519" spans="1:31" ht="13" x14ac:dyDescent="0.15">
      <c r="A519" s="169"/>
      <c r="B519" s="169"/>
      <c r="C519" s="169"/>
      <c r="D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</row>
    <row r="520" spans="1:31" ht="13" x14ac:dyDescent="0.15">
      <c r="A520" s="169"/>
      <c r="B520" s="169"/>
      <c r="C520" s="169"/>
      <c r="D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</row>
    <row r="521" spans="1:31" ht="13" x14ac:dyDescent="0.15">
      <c r="A521" s="169"/>
      <c r="B521" s="169"/>
      <c r="C521" s="169"/>
      <c r="D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</row>
    <row r="522" spans="1:31" ht="13" x14ac:dyDescent="0.15">
      <c r="A522" s="169"/>
      <c r="B522" s="169"/>
      <c r="C522" s="169"/>
      <c r="D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</row>
    <row r="523" spans="1:31" ht="13" x14ac:dyDescent="0.15">
      <c r="A523" s="169"/>
      <c r="B523" s="169"/>
      <c r="C523" s="169"/>
      <c r="D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</row>
    <row r="524" spans="1:31" ht="13" x14ac:dyDescent="0.15">
      <c r="A524" s="169"/>
      <c r="B524" s="169"/>
      <c r="C524" s="169"/>
      <c r="D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</row>
    <row r="525" spans="1:31" ht="13" x14ac:dyDescent="0.15">
      <c r="A525" s="169"/>
      <c r="B525" s="169"/>
      <c r="C525" s="169"/>
      <c r="D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</row>
    <row r="526" spans="1:31" ht="13" x14ac:dyDescent="0.15">
      <c r="A526" s="169"/>
      <c r="B526" s="169"/>
      <c r="C526" s="169"/>
      <c r="D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</row>
    <row r="527" spans="1:31" ht="13" x14ac:dyDescent="0.15">
      <c r="A527" s="169"/>
      <c r="B527" s="169"/>
      <c r="C527" s="169"/>
      <c r="D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</row>
    <row r="528" spans="1:31" ht="13" x14ac:dyDescent="0.15">
      <c r="A528" s="169"/>
      <c r="B528" s="169"/>
      <c r="C528" s="169"/>
      <c r="D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</row>
    <row r="529" spans="1:31" ht="13" x14ac:dyDescent="0.15">
      <c r="A529" s="169"/>
      <c r="B529" s="169"/>
      <c r="C529" s="169"/>
      <c r="D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</row>
    <row r="530" spans="1:31" ht="13" x14ac:dyDescent="0.15">
      <c r="A530" s="169"/>
      <c r="B530" s="169"/>
      <c r="C530" s="169"/>
      <c r="D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</row>
    <row r="531" spans="1:31" ht="13" x14ac:dyDescent="0.15">
      <c r="A531" s="169"/>
      <c r="B531" s="169"/>
      <c r="C531" s="169"/>
      <c r="D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</row>
    <row r="532" spans="1:31" ht="13" x14ac:dyDescent="0.15">
      <c r="A532" s="169"/>
      <c r="B532" s="169"/>
      <c r="C532" s="169"/>
      <c r="D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</row>
    <row r="533" spans="1:31" ht="13" x14ac:dyDescent="0.15">
      <c r="A533" s="169"/>
      <c r="B533" s="169"/>
      <c r="C533" s="169"/>
      <c r="D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</row>
    <row r="534" spans="1:31" ht="13" x14ac:dyDescent="0.15">
      <c r="A534" s="169"/>
      <c r="B534" s="169"/>
      <c r="C534" s="169"/>
      <c r="D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</row>
    <row r="535" spans="1:31" ht="13" x14ac:dyDescent="0.15">
      <c r="A535" s="169"/>
      <c r="B535" s="169"/>
      <c r="C535" s="169"/>
      <c r="D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</row>
    <row r="536" spans="1:31" ht="13" x14ac:dyDescent="0.15">
      <c r="A536" s="169"/>
      <c r="B536" s="169"/>
      <c r="C536" s="169"/>
      <c r="D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</row>
    <row r="537" spans="1:31" ht="13" x14ac:dyDescent="0.15">
      <c r="A537" s="169"/>
      <c r="B537" s="169"/>
      <c r="C537" s="169"/>
      <c r="D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</row>
    <row r="538" spans="1:31" ht="13" x14ac:dyDescent="0.15">
      <c r="A538" s="169"/>
      <c r="B538" s="169"/>
      <c r="C538" s="169"/>
      <c r="D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</row>
    <row r="539" spans="1:31" ht="13" x14ac:dyDescent="0.15">
      <c r="A539" s="169"/>
      <c r="B539" s="169"/>
      <c r="C539" s="169"/>
      <c r="D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</row>
    <row r="540" spans="1:31" ht="13" x14ac:dyDescent="0.15">
      <c r="A540" s="169"/>
      <c r="B540" s="169"/>
      <c r="C540" s="169"/>
      <c r="D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</row>
    <row r="541" spans="1:31" ht="13" x14ac:dyDescent="0.15">
      <c r="A541" s="169"/>
      <c r="B541" s="169"/>
      <c r="C541" s="169"/>
      <c r="D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</row>
    <row r="542" spans="1:31" ht="13" x14ac:dyDescent="0.15">
      <c r="A542" s="169"/>
      <c r="B542" s="169"/>
      <c r="C542" s="169"/>
      <c r="D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</row>
    <row r="543" spans="1:31" ht="13" x14ac:dyDescent="0.15">
      <c r="A543" s="169"/>
      <c r="B543" s="169"/>
      <c r="C543" s="169"/>
      <c r="D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</row>
    <row r="544" spans="1:31" ht="13" x14ac:dyDescent="0.15">
      <c r="A544" s="169"/>
      <c r="B544" s="169"/>
      <c r="C544" s="169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</row>
    <row r="545" spans="1:31" ht="13" x14ac:dyDescent="0.15">
      <c r="A545" s="169"/>
      <c r="B545" s="169"/>
      <c r="C545" s="169"/>
      <c r="D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</row>
    <row r="546" spans="1:31" ht="13" x14ac:dyDescent="0.15">
      <c r="A546" s="169"/>
      <c r="B546" s="169"/>
      <c r="C546" s="169"/>
      <c r="D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</row>
    <row r="547" spans="1:31" ht="13" x14ac:dyDescent="0.15">
      <c r="A547" s="169"/>
      <c r="B547" s="169"/>
      <c r="C547" s="169"/>
      <c r="D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</row>
    <row r="548" spans="1:31" ht="13" x14ac:dyDescent="0.15">
      <c r="A548" s="169"/>
      <c r="B548" s="169"/>
      <c r="C548" s="169"/>
      <c r="D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</row>
    <row r="549" spans="1:31" ht="13" x14ac:dyDescent="0.15">
      <c r="A549" s="169"/>
      <c r="B549" s="169"/>
      <c r="C549" s="169"/>
      <c r="D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</row>
    <row r="550" spans="1:31" ht="13" x14ac:dyDescent="0.15">
      <c r="A550" s="169"/>
      <c r="B550" s="169"/>
      <c r="C550" s="169"/>
      <c r="D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</row>
    <row r="551" spans="1:31" ht="13" x14ac:dyDescent="0.15">
      <c r="A551" s="169"/>
      <c r="B551" s="169"/>
      <c r="C551" s="169"/>
      <c r="D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</row>
    <row r="552" spans="1:31" ht="13" x14ac:dyDescent="0.15">
      <c r="A552" s="169"/>
      <c r="B552" s="169"/>
      <c r="C552" s="169"/>
      <c r="D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</row>
    <row r="553" spans="1:31" ht="13" x14ac:dyDescent="0.15">
      <c r="A553" s="169"/>
      <c r="B553" s="169"/>
      <c r="C553" s="169"/>
      <c r="D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</row>
    <row r="554" spans="1:31" ht="13" x14ac:dyDescent="0.15">
      <c r="A554" s="169"/>
      <c r="B554" s="169"/>
      <c r="C554" s="169"/>
      <c r="D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</row>
    <row r="555" spans="1:31" ht="13" x14ac:dyDescent="0.15">
      <c r="A555" s="169"/>
      <c r="B555" s="169"/>
      <c r="C555" s="169"/>
      <c r="D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</row>
    <row r="556" spans="1:31" ht="13" x14ac:dyDescent="0.15">
      <c r="A556" s="169"/>
      <c r="B556" s="169"/>
      <c r="C556" s="169"/>
      <c r="D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</row>
    <row r="557" spans="1:31" ht="13" x14ac:dyDescent="0.15">
      <c r="A557" s="169"/>
      <c r="B557" s="169"/>
      <c r="C557" s="169"/>
      <c r="D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</row>
    <row r="558" spans="1:31" ht="13" x14ac:dyDescent="0.15">
      <c r="A558" s="169"/>
      <c r="B558" s="169"/>
      <c r="C558" s="169"/>
      <c r="D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</row>
    <row r="559" spans="1:31" ht="13" x14ac:dyDescent="0.15">
      <c r="A559" s="169"/>
      <c r="B559" s="169"/>
      <c r="C559" s="169"/>
      <c r="D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</row>
    <row r="560" spans="1:31" ht="13" x14ac:dyDescent="0.15">
      <c r="A560" s="169"/>
      <c r="B560" s="169"/>
      <c r="C560" s="169"/>
      <c r="D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</row>
    <row r="561" spans="1:31" ht="13" x14ac:dyDescent="0.15">
      <c r="A561" s="169"/>
      <c r="B561" s="169"/>
      <c r="C561" s="169"/>
      <c r="D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</row>
    <row r="562" spans="1:31" ht="13" x14ac:dyDescent="0.15">
      <c r="A562" s="169"/>
      <c r="B562" s="169"/>
      <c r="C562" s="169"/>
      <c r="D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</row>
    <row r="563" spans="1:31" ht="13" x14ac:dyDescent="0.15">
      <c r="A563" s="169"/>
      <c r="B563" s="169"/>
      <c r="C563" s="169"/>
      <c r="D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</row>
    <row r="564" spans="1:31" ht="13" x14ac:dyDescent="0.15">
      <c r="A564" s="169"/>
      <c r="B564" s="169"/>
      <c r="C564" s="169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</row>
    <row r="565" spans="1:31" ht="13" x14ac:dyDescent="0.15">
      <c r="A565" s="169"/>
      <c r="B565" s="169"/>
      <c r="C565" s="169"/>
      <c r="D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</row>
    <row r="566" spans="1:31" ht="13" x14ac:dyDescent="0.15">
      <c r="A566" s="169"/>
      <c r="B566" s="169"/>
      <c r="C566" s="169"/>
      <c r="D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</row>
    <row r="567" spans="1:31" ht="13" x14ac:dyDescent="0.15">
      <c r="A567" s="169"/>
      <c r="B567" s="169"/>
      <c r="C567" s="169"/>
      <c r="D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</row>
    <row r="568" spans="1:31" ht="13" x14ac:dyDescent="0.15">
      <c r="A568" s="169"/>
      <c r="B568" s="169"/>
      <c r="C568" s="169"/>
      <c r="D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</row>
    <row r="569" spans="1:31" ht="13" x14ac:dyDescent="0.15">
      <c r="A569" s="169"/>
      <c r="B569" s="169"/>
      <c r="C569" s="169"/>
      <c r="D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</row>
    <row r="570" spans="1:31" ht="13" x14ac:dyDescent="0.15">
      <c r="A570" s="169"/>
      <c r="B570" s="169"/>
      <c r="C570" s="169"/>
      <c r="D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</row>
    <row r="571" spans="1:31" ht="13" x14ac:dyDescent="0.15">
      <c r="A571" s="169"/>
      <c r="B571" s="169"/>
      <c r="C571" s="169"/>
      <c r="D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</row>
    <row r="572" spans="1:31" ht="13" x14ac:dyDescent="0.15">
      <c r="A572" s="169"/>
      <c r="B572" s="169"/>
      <c r="C572" s="169"/>
      <c r="D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</row>
    <row r="573" spans="1:31" ht="13" x14ac:dyDescent="0.15">
      <c r="A573" s="169"/>
      <c r="B573" s="169"/>
      <c r="C573" s="169"/>
      <c r="D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</row>
    <row r="574" spans="1:31" ht="13" x14ac:dyDescent="0.15">
      <c r="A574" s="169"/>
      <c r="B574" s="169"/>
      <c r="C574" s="169"/>
      <c r="D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</row>
    <row r="575" spans="1:31" ht="13" x14ac:dyDescent="0.15">
      <c r="A575" s="169"/>
      <c r="B575" s="169"/>
      <c r="C575" s="169"/>
      <c r="D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</row>
    <row r="576" spans="1:31" ht="13" x14ac:dyDescent="0.15">
      <c r="A576" s="169"/>
      <c r="B576" s="169"/>
      <c r="C576" s="169"/>
      <c r="D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</row>
    <row r="577" spans="1:31" ht="13" x14ac:dyDescent="0.15">
      <c r="A577" s="169"/>
      <c r="B577" s="169"/>
      <c r="C577" s="169"/>
      <c r="D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</row>
    <row r="578" spans="1:31" ht="13" x14ac:dyDescent="0.15">
      <c r="A578" s="169"/>
      <c r="B578" s="169"/>
      <c r="C578" s="169"/>
      <c r="D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</row>
    <row r="579" spans="1:31" ht="13" x14ac:dyDescent="0.15">
      <c r="A579" s="169"/>
      <c r="B579" s="169"/>
      <c r="C579" s="169"/>
      <c r="D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</row>
    <row r="580" spans="1:31" ht="13" x14ac:dyDescent="0.15">
      <c r="A580" s="169"/>
      <c r="B580" s="169"/>
      <c r="C580" s="169"/>
      <c r="D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</row>
    <row r="581" spans="1:31" ht="13" x14ac:dyDescent="0.15">
      <c r="A581" s="169"/>
      <c r="B581" s="169"/>
      <c r="C581" s="169"/>
      <c r="D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</row>
    <row r="582" spans="1:31" ht="13" x14ac:dyDescent="0.15">
      <c r="A582" s="169"/>
      <c r="B582" s="169"/>
      <c r="C582" s="169"/>
      <c r="D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</row>
    <row r="583" spans="1:31" ht="13" x14ac:dyDescent="0.15">
      <c r="A583" s="169"/>
      <c r="B583" s="169"/>
      <c r="C583" s="169"/>
      <c r="D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</row>
    <row r="584" spans="1:31" ht="13" x14ac:dyDescent="0.15">
      <c r="A584" s="169"/>
      <c r="B584" s="169"/>
      <c r="C584" s="169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</row>
    <row r="585" spans="1:31" ht="13" x14ac:dyDescent="0.15">
      <c r="A585" s="169"/>
      <c r="B585" s="169"/>
      <c r="C585" s="169"/>
      <c r="D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</row>
    <row r="586" spans="1:31" ht="13" x14ac:dyDescent="0.15">
      <c r="A586" s="169"/>
      <c r="B586" s="169"/>
      <c r="C586" s="169"/>
      <c r="D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</row>
    <row r="587" spans="1:31" ht="13" x14ac:dyDescent="0.15">
      <c r="A587" s="169"/>
      <c r="B587" s="169"/>
      <c r="C587" s="169"/>
      <c r="D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</row>
    <row r="588" spans="1:31" ht="13" x14ac:dyDescent="0.15">
      <c r="A588" s="169"/>
      <c r="B588" s="169"/>
      <c r="C588" s="169"/>
      <c r="D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</row>
    <row r="589" spans="1:31" ht="13" x14ac:dyDescent="0.15">
      <c r="A589" s="169"/>
      <c r="B589" s="169"/>
      <c r="C589" s="169"/>
      <c r="D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</row>
    <row r="590" spans="1:31" ht="13" x14ac:dyDescent="0.15">
      <c r="A590" s="169"/>
      <c r="B590" s="169"/>
      <c r="C590" s="169"/>
      <c r="D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</row>
    <row r="591" spans="1:31" ht="13" x14ac:dyDescent="0.15">
      <c r="A591" s="169"/>
      <c r="B591" s="169"/>
      <c r="C591" s="169"/>
      <c r="D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</row>
    <row r="592" spans="1:31" ht="13" x14ac:dyDescent="0.15">
      <c r="A592" s="169"/>
      <c r="B592" s="169"/>
      <c r="C592" s="169"/>
      <c r="D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</row>
    <row r="593" spans="1:31" ht="13" x14ac:dyDescent="0.15">
      <c r="A593" s="169"/>
      <c r="B593" s="169"/>
      <c r="C593" s="169"/>
      <c r="D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</row>
    <row r="594" spans="1:31" ht="13" x14ac:dyDescent="0.15">
      <c r="A594" s="169"/>
      <c r="B594" s="169"/>
      <c r="C594" s="169"/>
      <c r="D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</row>
    <row r="595" spans="1:31" ht="13" x14ac:dyDescent="0.15">
      <c r="A595" s="169"/>
      <c r="B595" s="169"/>
      <c r="C595" s="169"/>
      <c r="D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</row>
    <row r="596" spans="1:31" ht="13" x14ac:dyDescent="0.15">
      <c r="A596" s="169"/>
      <c r="B596" s="169"/>
      <c r="C596" s="169"/>
      <c r="D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</row>
    <row r="597" spans="1:31" ht="13" x14ac:dyDescent="0.15">
      <c r="A597" s="169"/>
      <c r="B597" s="169"/>
      <c r="C597" s="169"/>
      <c r="D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</row>
    <row r="598" spans="1:31" ht="13" x14ac:dyDescent="0.15">
      <c r="A598" s="169"/>
      <c r="B598" s="169"/>
      <c r="C598" s="169"/>
      <c r="D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</row>
    <row r="599" spans="1:31" ht="13" x14ac:dyDescent="0.15">
      <c r="A599" s="169"/>
      <c r="B599" s="169"/>
      <c r="C599" s="169"/>
      <c r="D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</row>
    <row r="600" spans="1:31" ht="13" x14ac:dyDescent="0.15">
      <c r="A600" s="169"/>
      <c r="B600" s="169"/>
      <c r="C600" s="169"/>
      <c r="D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</row>
    <row r="601" spans="1:31" ht="13" x14ac:dyDescent="0.15">
      <c r="A601" s="169"/>
      <c r="B601" s="169"/>
      <c r="C601" s="169"/>
      <c r="D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</row>
    <row r="602" spans="1:31" ht="13" x14ac:dyDescent="0.15">
      <c r="A602" s="169"/>
      <c r="B602" s="169"/>
      <c r="C602" s="169"/>
      <c r="D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</row>
    <row r="603" spans="1:31" ht="13" x14ac:dyDescent="0.15">
      <c r="A603" s="169"/>
      <c r="B603" s="169"/>
      <c r="C603" s="169"/>
      <c r="D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</row>
    <row r="604" spans="1:31" ht="13" x14ac:dyDescent="0.15">
      <c r="A604" s="169"/>
      <c r="B604" s="169"/>
      <c r="C604" s="169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</row>
    <row r="605" spans="1:31" ht="13" x14ac:dyDescent="0.15">
      <c r="A605" s="169"/>
      <c r="B605" s="169"/>
      <c r="C605" s="169"/>
      <c r="D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</row>
    <row r="606" spans="1:31" ht="13" x14ac:dyDescent="0.15">
      <c r="A606" s="169"/>
      <c r="B606" s="169"/>
      <c r="C606" s="169"/>
      <c r="D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</row>
    <row r="607" spans="1:31" ht="13" x14ac:dyDescent="0.15">
      <c r="A607" s="169"/>
      <c r="B607" s="169"/>
      <c r="C607" s="169"/>
      <c r="D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</row>
    <row r="608" spans="1:31" ht="13" x14ac:dyDescent="0.15">
      <c r="A608" s="169"/>
      <c r="B608" s="169"/>
      <c r="C608" s="169"/>
      <c r="D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</row>
    <row r="609" spans="1:31" ht="13" x14ac:dyDescent="0.15">
      <c r="A609" s="169"/>
      <c r="B609" s="169"/>
      <c r="C609" s="169"/>
      <c r="D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</row>
    <row r="610" spans="1:31" ht="13" x14ac:dyDescent="0.15">
      <c r="A610" s="169"/>
      <c r="B610" s="169"/>
      <c r="C610" s="169"/>
      <c r="D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</row>
    <row r="611" spans="1:31" ht="13" x14ac:dyDescent="0.15">
      <c r="A611" s="169"/>
      <c r="B611" s="169"/>
      <c r="C611" s="169"/>
      <c r="D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</row>
    <row r="612" spans="1:31" ht="13" x14ac:dyDescent="0.15">
      <c r="A612" s="169"/>
      <c r="B612" s="169"/>
      <c r="C612" s="169"/>
      <c r="D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</row>
    <row r="613" spans="1:31" ht="13" x14ac:dyDescent="0.15">
      <c r="A613" s="169"/>
      <c r="B613" s="169"/>
      <c r="C613" s="169"/>
      <c r="D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</row>
    <row r="614" spans="1:31" ht="13" x14ac:dyDescent="0.15">
      <c r="A614" s="169"/>
      <c r="B614" s="169"/>
      <c r="C614" s="169"/>
      <c r="D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</row>
    <row r="615" spans="1:31" ht="13" x14ac:dyDescent="0.15">
      <c r="A615" s="169"/>
      <c r="B615" s="169"/>
      <c r="C615" s="169"/>
      <c r="D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</row>
    <row r="616" spans="1:31" ht="13" x14ac:dyDescent="0.15">
      <c r="A616" s="169"/>
      <c r="B616" s="169"/>
      <c r="C616" s="169"/>
      <c r="D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</row>
    <row r="617" spans="1:31" ht="13" x14ac:dyDescent="0.15">
      <c r="A617" s="169"/>
      <c r="B617" s="169"/>
      <c r="C617" s="169"/>
      <c r="D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</row>
    <row r="618" spans="1:31" ht="13" x14ac:dyDescent="0.15">
      <c r="A618" s="169"/>
      <c r="B618" s="169"/>
      <c r="C618" s="169"/>
      <c r="D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</row>
    <row r="619" spans="1:31" ht="13" x14ac:dyDescent="0.15">
      <c r="A619" s="169"/>
      <c r="B619" s="169"/>
      <c r="C619" s="169"/>
      <c r="D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</row>
    <row r="620" spans="1:31" ht="13" x14ac:dyDescent="0.15">
      <c r="A620" s="169"/>
      <c r="B620" s="169"/>
      <c r="C620" s="169"/>
      <c r="D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</row>
    <row r="621" spans="1:31" ht="13" x14ac:dyDescent="0.15">
      <c r="A621" s="169"/>
      <c r="B621" s="169"/>
      <c r="C621" s="169"/>
      <c r="D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</row>
    <row r="622" spans="1:31" ht="13" x14ac:dyDescent="0.15">
      <c r="A622" s="169"/>
      <c r="B622" s="169"/>
      <c r="C622" s="169"/>
      <c r="D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</row>
    <row r="623" spans="1:31" ht="13" x14ac:dyDescent="0.15">
      <c r="A623" s="169"/>
      <c r="B623" s="169"/>
      <c r="C623" s="169"/>
      <c r="D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</row>
    <row r="624" spans="1:31" ht="13" x14ac:dyDescent="0.15">
      <c r="A624" s="169"/>
      <c r="B624" s="169"/>
      <c r="C624" s="169"/>
      <c r="D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</row>
    <row r="625" spans="1:31" ht="13" x14ac:dyDescent="0.15">
      <c r="A625" s="169"/>
      <c r="B625" s="169"/>
      <c r="C625" s="169"/>
      <c r="D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</row>
    <row r="626" spans="1:31" ht="13" x14ac:dyDescent="0.15">
      <c r="A626" s="169"/>
      <c r="B626" s="169"/>
      <c r="C626" s="169"/>
      <c r="D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</row>
    <row r="627" spans="1:31" ht="13" x14ac:dyDescent="0.15">
      <c r="A627" s="169"/>
      <c r="B627" s="169"/>
      <c r="C627" s="169"/>
      <c r="D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</row>
    <row r="628" spans="1:31" ht="13" x14ac:dyDescent="0.15">
      <c r="A628" s="169"/>
      <c r="B628" s="169"/>
      <c r="C628" s="169"/>
      <c r="D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</row>
    <row r="629" spans="1:31" ht="13" x14ac:dyDescent="0.15">
      <c r="A629" s="169"/>
      <c r="B629" s="169"/>
      <c r="C629" s="169"/>
      <c r="D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</row>
    <row r="630" spans="1:31" ht="13" x14ac:dyDescent="0.15">
      <c r="A630" s="169"/>
      <c r="B630" s="169"/>
      <c r="C630" s="169"/>
      <c r="D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</row>
    <row r="631" spans="1:31" ht="13" x14ac:dyDescent="0.15">
      <c r="A631" s="169"/>
      <c r="B631" s="169"/>
      <c r="C631" s="169"/>
      <c r="D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</row>
    <row r="632" spans="1:31" ht="13" x14ac:dyDescent="0.15">
      <c r="A632" s="169"/>
      <c r="B632" s="169"/>
      <c r="C632" s="169"/>
      <c r="D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</row>
    <row r="633" spans="1:31" ht="13" x14ac:dyDescent="0.15">
      <c r="A633" s="169"/>
      <c r="B633" s="169"/>
      <c r="C633" s="169"/>
      <c r="D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</row>
    <row r="634" spans="1:31" ht="13" x14ac:dyDescent="0.15">
      <c r="A634" s="169"/>
      <c r="B634" s="169"/>
      <c r="C634" s="169"/>
      <c r="D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</row>
    <row r="635" spans="1:31" ht="13" x14ac:dyDescent="0.15">
      <c r="A635" s="169"/>
      <c r="B635" s="169"/>
      <c r="C635" s="169"/>
      <c r="D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</row>
    <row r="636" spans="1:31" ht="13" x14ac:dyDescent="0.15">
      <c r="A636" s="169"/>
      <c r="B636" s="169"/>
      <c r="C636" s="169"/>
      <c r="D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</row>
    <row r="637" spans="1:31" ht="13" x14ac:dyDescent="0.15">
      <c r="A637" s="169"/>
      <c r="B637" s="169"/>
      <c r="C637" s="169"/>
      <c r="D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</row>
    <row r="638" spans="1:31" ht="13" x14ac:dyDescent="0.15">
      <c r="A638" s="169"/>
      <c r="B638" s="169"/>
      <c r="C638" s="169"/>
      <c r="D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</row>
    <row r="639" spans="1:31" ht="13" x14ac:dyDescent="0.15">
      <c r="A639" s="169"/>
      <c r="B639" s="169"/>
      <c r="C639" s="169"/>
      <c r="D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</row>
    <row r="640" spans="1:31" ht="13" x14ac:dyDescent="0.15">
      <c r="A640" s="169"/>
      <c r="B640" s="169"/>
      <c r="C640" s="169"/>
      <c r="D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</row>
    <row r="641" spans="1:31" ht="13" x14ac:dyDescent="0.15">
      <c r="A641" s="169"/>
      <c r="B641" s="169"/>
      <c r="C641" s="169"/>
      <c r="D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</row>
    <row r="642" spans="1:31" ht="13" x14ac:dyDescent="0.15">
      <c r="A642" s="169"/>
      <c r="B642" s="169"/>
      <c r="C642" s="169"/>
      <c r="D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</row>
    <row r="643" spans="1:31" ht="13" x14ac:dyDescent="0.15">
      <c r="A643" s="169"/>
      <c r="B643" s="169"/>
      <c r="C643" s="169"/>
      <c r="D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</row>
    <row r="644" spans="1:31" ht="13" x14ac:dyDescent="0.15">
      <c r="A644" s="169"/>
      <c r="B644" s="169"/>
      <c r="C644" s="169"/>
      <c r="D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</row>
    <row r="645" spans="1:31" ht="13" x14ac:dyDescent="0.15">
      <c r="A645" s="169"/>
      <c r="B645" s="169"/>
      <c r="C645" s="169"/>
      <c r="D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</row>
    <row r="646" spans="1:31" ht="13" x14ac:dyDescent="0.15">
      <c r="A646" s="169"/>
      <c r="B646" s="169"/>
      <c r="C646" s="169"/>
      <c r="D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</row>
    <row r="647" spans="1:31" ht="13" x14ac:dyDescent="0.15">
      <c r="A647" s="169"/>
      <c r="B647" s="169"/>
      <c r="C647" s="169"/>
      <c r="D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</row>
    <row r="648" spans="1:31" ht="13" x14ac:dyDescent="0.15">
      <c r="A648" s="169"/>
      <c r="B648" s="169"/>
      <c r="C648" s="169"/>
      <c r="D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</row>
    <row r="649" spans="1:31" ht="13" x14ac:dyDescent="0.15">
      <c r="A649" s="169"/>
      <c r="B649" s="169"/>
      <c r="C649" s="169"/>
      <c r="D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</row>
    <row r="650" spans="1:31" ht="13" x14ac:dyDescent="0.15">
      <c r="A650" s="169"/>
      <c r="B650" s="169"/>
      <c r="C650" s="169"/>
      <c r="D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</row>
    <row r="651" spans="1:31" ht="13" x14ac:dyDescent="0.15">
      <c r="A651" s="169"/>
      <c r="B651" s="169"/>
      <c r="C651" s="169"/>
      <c r="D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</row>
    <row r="652" spans="1:31" ht="13" x14ac:dyDescent="0.15">
      <c r="A652" s="169"/>
      <c r="B652" s="169"/>
      <c r="C652" s="169"/>
      <c r="D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</row>
    <row r="653" spans="1:31" ht="13" x14ac:dyDescent="0.15">
      <c r="A653" s="169"/>
      <c r="B653" s="169"/>
      <c r="C653" s="169"/>
      <c r="D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</row>
    <row r="654" spans="1:31" ht="13" x14ac:dyDescent="0.15">
      <c r="A654" s="169"/>
      <c r="B654" s="169"/>
      <c r="C654" s="169"/>
      <c r="D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</row>
    <row r="655" spans="1:31" ht="13" x14ac:dyDescent="0.15">
      <c r="A655" s="169"/>
      <c r="B655" s="169"/>
      <c r="C655" s="169"/>
      <c r="D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</row>
    <row r="656" spans="1:31" ht="13" x14ac:dyDescent="0.15">
      <c r="A656" s="169"/>
      <c r="B656" s="169"/>
      <c r="C656" s="169"/>
      <c r="D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</row>
    <row r="657" spans="1:31" ht="13" x14ac:dyDescent="0.15">
      <c r="A657" s="169"/>
      <c r="B657" s="169"/>
      <c r="C657" s="169"/>
      <c r="D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</row>
    <row r="658" spans="1:31" ht="13" x14ac:dyDescent="0.15">
      <c r="A658" s="169"/>
      <c r="B658" s="169"/>
      <c r="C658" s="169"/>
      <c r="D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</row>
    <row r="659" spans="1:31" ht="13" x14ac:dyDescent="0.15">
      <c r="A659" s="169"/>
      <c r="B659" s="169"/>
      <c r="C659" s="169"/>
      <c r="D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</row>
    <row r="660" spans="1:31" ht="13" x14ac:dyDescent="0.15">
      <c r="A660" s="169"/>
      <c r="B660" s="169"/>
      <c r="C660" s="169"/>
      <c r="D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</row>
    <row r="661" spans="1:31" ht="13" x14ac:dyDescent="0.15">
      <c r="A661" s="169"/>
      <c r="B661" s="169"/>
      <c r="C661" s="169"/>
      <c r="D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</row>
    <row r="662" spans="1:31" ht="13" x14ac:dyDescent="0.15">
      <c r="A662" s="169"/>
      <c r="B662" s="169"/>
      <c r="C662" s="169"/>
      <c r="D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</row>
    <row r="663" spans="1:31" ht="13" x14ac:dyDescent="0.15">
      <c r="A663" s="169"/>
      <c r="B663" s="169"/>
      <c r="C663" s="169"/>
      <c r="D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</row>
    <row r="664" spans="1:31" ht="13" x14ac:dyDescent="0.15">
      <c r="A664" s="169"/>
      <c r="B664" s="169"/>
      <c r="C664" s="169"/>
      <c r="D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</row>
    <row r="665" spans="1:31" ht="13" x14ac:dyDescent="0.15">
      <c r="A665" s="169"/>
      <c r="B665" s="169"/>
      <c r="C665" s="169"/>
      <c r="D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</row>
    <row r="666" spans="1:31" ht="13" x14ac:dyDescent="0.15">
      <c r="A666" s="169"/>
      <c r="B666" s="169"/>
      <c r="C666" s="169"/>
      <c r="D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</row>
    <row r="667" spans="1:31" ht="13" x14ac:dyDescent="0.15">
      <c r="A667" s="169"/>
      <c r="B667" s="169"/>
      <c r="C667" s="169"/>
      <c r="D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</row>
    <row r="668" spans="1:31" ht="13" x14ac:dyDescent="0.15">
      <c r="A668" s="169"/>
      <c r="B668" s="169"/>
      <c r="C668" s="169"/>
      <c r="D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</row>
    <row r="669" spans="1:31" ht="13" x14ac:dyDescent="0.15">
      <c r="A669" s="169"/>
      <c r="B669" s="169"/>
      <c r="C669" s="169"/>
      <c r="D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</row>
    <row r="670" spans="1:31" ht="13" x14ac:dyDescent="0.15">
      <c r="A670" s="169"/>
      <c r="B670" s="169"/>
      <c r="C670" s="169"/>
      <c r="D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</row>
    <row r="671" spans="1:31" ht="13" x14ac:dyDescent="0.15">
      <c r="A671" s="169"/>
      <c r="B671" s="169"/>
      <c r="C671" s="169"/>
      <c r="D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</row>
    <row r="672" spans="1:31" ht="13" x14ac:dyDescent="0.15">
      <c r="A672" s="169"/>
      <c r="B672" s="169"/>
      <c r="C672" s="169"/>
      <c r="D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</row>
    <row r="673" spans="1:31" ht="13" x14ac:dyDescent="0.15">
      <c r="A673" s="169"/>
      <c r="B673" s="169"/>
      <c r="C673" s="169"/>
      <c r="D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</row>
    <row r="674" spans="1:31" ht="13" x14ac:dyDescent="0.15">
      <c r="A674" s="169"/>
      <c r="B674" s="169"/>
      <c r="C674" s="169"/>
      <c r="D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</row>
    <row r="675" spans="1:31" ht="13" x14ac:dyDescent="0.15">
      <c r="A675" s="169"/>
      <c r="B675" s="169"/>
      <c r="C675" s="169"/>
      <c r="D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</row>
    <row r="676" spans="1:31" ht="13" x14ac:dyDescent="0.15">
      <c r="A676" s="169"/>
      <c r="B676" s="169"/>
      <c r="C676" s="169"/>
      <c r="D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</row>
    <row r="677" spans="1:31" ht="13" x14ac:dyDescent="0.15">
      <c r="A677" s="169"/>
      <c r="B677" s="169"/>
      <c r="C677" s="169"/>
      <c r="D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</row>
    <row r="678" spans="1:31" ht="13" x14ac:dyDescent="0.15">
      <c r="A678" s="169"/>
      <c r="B678" s="169"/>
      <c r="C678" s="169"/>
      <c r="D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</row>
    <row r="679" spans="1:31" ht="13" x14ac:dyDescent="0.15">
      <c r="A679" s="169"/>
      <c r="B679" s="169"/>
      <c r="C679" s="169"/>
      <c r="D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</row>
    <row r="680" spans="1:31" ht="13" x14ac:dyDescent="0.15">
      <c r="A680" s="169"/>
      <c r="B680" s="169"/>
      <c r="C680" s="169"/>
      <c r="D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</row>
    <row r="681" spans="1:31" ht="13" x14ac:dyDescent="0.15">
      <c r="A681" s="169"/>
      <c r="B681" s="169"/>
      <c r="C681" s="169"/>
      <c r="D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</row>
    <row r="682" spans="1:31" ht="13" x14ac:dyDescent="0.15">
      <c r="A682" s="169"/>
      <c r="B682" s="169"/>
      <c r="C682" s="169"/>
      <c r="D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</row>
    <row r="683" spans="1:31" ht="13" x14ac:dyDescent="0.15">
      <c r="A683" s="169"/>
      <c r="B683" s="169"/>
      <c r="C683" s="169"/>
      <c r="D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</row>
    <row r="684" spans="1:31" ht="13" x14ac:dyDescent="0.15">
      <c r="A684" s="169"/>
      <c r="B684" s="169"/>
      <c r="C684" s="169"/>
      <c r="D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</row>
    <row r="685" spans="1:31" ht="13" x14ac:dyDescent="0.15">
      <c r="A685" s="169"/>
      <c r="B685" s="169"/>
      <c r="C685" s="169"/>
      <c r="D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</row>
    <row r="686" spans="1:31" ht="13" x14ac:dyDescent="0.15">
      <c r="A686" s="169"/>
      <c r="B686" s="169"/>
      <c r="C686" s="169"/>
      <c r="D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</row>
    <row r="687" spans="1:31" ht="13" x14ac:dyDescent="0.15">
      <c r="A687" s="169"/>
      <c r="B687" s="169"/>
      <c r="C687" s="169"/>
      <c r="D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</row>
    <row r="688" spans="1:31" ht="13" x14ac:dyDescent="0.15">
      <c r="A688" s="169"/>
      <c r="B688" s="169"/>
      <c r="C688" s="169"/>
      <c r="D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</row>
    <row r="689" spans="1:31" ht="13" x14ac:dyDescent="0.15">
      <c r="A689" s="169"/>
      <c r="B689" s="169"/>
      <c r="C689" s="169"/>
      <c r="D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</row>
    <row r="690" spans="1:31" ht="13" x14ac:dyDescent="0.15">
      <c r="A690" s="169"/>
      <c r="B690" s="169"/>
      <c r="C690" s="169"/>
      <c r="D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</row>
    <row r="691" spans="1:31" ht="13" x14ac:dyDescent="0.15">
      <c r="A691" s="169"/>
      <c r="B691" s="169"/>
      <c r="C691" s="169"/>
      <c r="D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</row>
    <row r="692" spans="1:31" ht="13" x14ac:dyDescent="0.15">
      <c r="A692" s="169"/>
      <c r="B692" s="169"/>
      <c r="C692" s="169"/>
      <c r="D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</row>
    <row r="693" spans="1:31" ht="13" x14ac:dyDescent="0.15">
      <c r="A693" s="169"/>
      <c r="B693" s="169"/>
      <c r="C693" s="169"/>
      <c r="D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</row>
    <row r="694" spans="1:31" ht="13" x14ac:dyDescent="0.15">
      <c r="A694" s="169"/>
      <c r="B694" s="169"/>
      <c r="C694" s="169"/>
      <c r="D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</row>
    <row r="695" spans="1:31" ht="13" x14ac:dyDescent="0.15">
      <c r="A695" s="169"/>
      <c r="B695" s="169"/>
      <c r="C695" s="169"/>
      <c r="D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</row>
    <row r="696" spans="1:31" ht="13" x14ac:dyDescent="0.15">
      <c r="A696" s="169"/>
      <c r="B696" s="169"/>
      <c r="C696" s="169"/>
      <c r="D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</row>
    <row r="697" spans="1:31" ht="13" x14ac:dyDescent="0.15">
      <c r="A697" s="169"/>
      <c r="B697" s="169"/>
      <c r="C697" s="169"/>
      <c r="D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</row>
    <row r="698" spans="1:31" ht="13" x14ac:dyDescent="0.15">
      <c r="A698" s="169"/>
      <c r="B698" s="169"/>
      <c r="C698" s="169"/>
      <c r="D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</row>
    <row r="699" spans="1:31" ht="13" x14ac:dyDescent="0.15">
      <c r="A699" s="169"/>
      <c r="B699" s="169"/>
      <c r="C699" s="169"/>
      <c r="D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</row>
    <row r="700" spans="1:31" ht="13" x14ac:dyDescent="0.15">
      <c r="A700" s="169"/>
      <c r="B700" s="169"/>
      <c r="C700" s="169"/>
      <c r="D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</row>
    <row r="701" spans="1:31" ht="13" x14ac:dyDescent="0.15">
      <c r="A701" s="169"/>
      <c r="B701" s="169"/>
      <c r="C701" s="169"/>
      <c r="D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</row>
    <row r="702" spans="1:31" ht="13" x14ac:dyDescent="0.15">
      <c r="A702" s="169"/>
      <c r="B702" s="169"/>
      <c r="C702" s="169"/>
      <c r="D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</row>
    <row r="703" spans="1:31" ht="13" x14ac:dyDescent="0.15">
      <c r="A703" s="169"/>
      <c r="B703" s="169"/>
      <c r="C703" s="169"/>
      <c r="D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</row>
    <row r="704" spans="1:31" ht="13" x14ac:dyDescent="0.15">
      <c r="A704" s="169"/>
      <c r="B704" s="169"/>
      <c r="C704" s="169"/>
      <c r="D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</row>
    <row r="705" spans="1:31" ht="13" x14ac:dyDescent="0.15">
      <c r="A705" s="169"/>
      <c r="B705" s="169"/>
      <c r="C705" s="169"/>
      <c r="D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</row>
    <row r="706" spans="1:31" ht="13" x14ac:dyDescent="0.15">
      <c r="A706" s="169"/>
      <c r="B706" s="169"/>
      <c r="C706" s="169"/>
      <c r="D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</row>
    <row r="707" spans="1:31" ht="13" x14ac:dyDescent="0.15">
      <c r="A707" s="169"/>
      <c r="B707" s="169"/>
      <c r="C707" s="169"/>
      <c r="D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</row>
    <row r="708" spans="1:31" ht="13" x14ac:dyDescent="0.15">
      <c r="A708" s="169"/>
      <c r="B708" s="169"/>
      <c r="C708" s="169"/>
      <c r="D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</row>
    <row r="709" spans="1:31" ht="13" x14ac:dyDescent="0.15">
      <c r="A709" s="169"/>
      <c r="B709" s="169"/>
      <c r="C709" s="169"/>
      <c r="D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</row>
    <row r="710" spans="1:31" ht="13" x14ac:dyDescent="0.15">
      <c r="A710" s="169"/>
      <c r="B710" s="169"/>
      <c r="C710" s="169"/>
      <c r="D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</row>
    <row r="711" spans="1:31" ht="13" x14ac:dyDescent="0.15">
      <c r="A711" s="169"/>
      <c r="B711" s="169"/>
      <c r="C711" s="169"/>
      <c r="D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</row>
    <row r="712" spans="1:31" ht="13" x14ac:dyDescent="0.15">
      <c r="A712" s="169"/>
      <c r="B712" s="169"/>
      <c r="C712" s="169"/>
      <c r="D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</row>
    <row r="713" spans="1:31" ht="13" x14ac:dyDescent="0.15">
      <c r="A713" s="169"/>
      <c r="B713" s="169"/>
      <c r="C713" s="169"/>
      <c r="D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</row>
    <row r="714" spans="1:31" ht="13" x14ac:dyDescent="0.15">
      <c r="A714" s="169"/>
      <c r="B714" s="169"/>
      <c r="C714" s="169"/>
      <c r="D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</row>
    <row r="715" spans="1:31" ht="13" x14ac:dyDescent="0.15">
      <c r="A715" s="169"/>
      <c r="B715" s="169"/>
      <c r="C715" s="169"/>
      <c r="D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</row>
    <row r="716" spans="1:31" ht="13" x14ac:dyDescent="0.15">
      <c r="A716" s="169"/>
      <c r="B716" s="169"/>
      <c r="C716" s="169"/>
      <c r="D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</row>
    <row r="717" spans="1:31" ht="13" x14ac:dyDescent="0.15">
      <c r="A717" s="169"/>
      <c r="B717" s="169"/>
      <c r="C717" s="169"/>
      <c r="D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</row>
    <row r="718" spans="1:31" ht="13" x14ac:dyDescent="0.15">
      <c r="A718" s="169"/>
      <c r="B718" s="169"/>
      <c r="C718" s="169"/>
      <c r="D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</row>
    <row r="719" spans="1:31" ht="13" x14ac:dyDescent="0.15">
      <c r="A719" s="169"/>
      <c r="B719" s="169"/>
      <c r="C719" s="169"/>
      <c r="D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</row>
    <row r="720" spans="1:31" ht="13" x14ac:dyDescent="0.15">
      <c r="A720" s="169"/>
      <c r="B720" s="169"/>
      <c r="C720" s="169"/>
      <c r="D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</row>
    <row r="721" spans="1:31" ht="13" x14ac:dyDescent="0.15">
      <c r="A721" s="169"/>
      <c r="B721" s="169"/>
      <c r="C721" s="169"/>
      <c r="D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</row>
    <row r="722" spans="1:31" ht="13" x14ac:dyDescent="0.15">
      <c r="A722" s="169"/>
      <c r="B722" s="169"/>
      <c r="C722" s="169"/>
      <c r="D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</row>
    <row r="723" spans="1:31" ht="13" x14ac:dyDescent="0.15">
      <c r="A723" s="169"/>
      <c r="B723" s="169"/>
      <c r="C723" s="169"/>
      <c r="D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</row>
    <row r="724" spans="1:31" ht="13" x14ac:dyDescent="0.15">
      <c r="A724" s="169"/>
      <c r="B724" s="169"/>
      <c r="C724" s="169"/>
      <c r="D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</row>
    <row r="725" spans="1:31" ht="13" x14ac:dyDescent="0.15">
      <c r="A725" s="169"/>
      <c r="B725" s="169"/>
      <c r="C725" s="169"/>
      <c r="D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</row>
    <row r="726" spans="1:31" ht="13" x14ac:dyDescent="0.15">
      <c r="A726" s="169"/>
      <c r="B726" s="169"/>
      <c r="C726" s="169"/>
      <c r="D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</row>
    <row r="727" spans="1:31" ht="13" x14ac:dyDescent="0.15">
      <c r="A727" s="169"/>
      <c r="B727" s="169"/>
      <c r="C727" s="169"/>
      <c r="D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</row>
    <row r="728" spans="1:31" ht="13" x14ac:dyDescent="0.15">
      <c r="A728" s="169"/>
      <c r="B728" s="169"/>
      <c r="C728" s="169"/>
      <c r="D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</row>
    <row r="729" spans="1:31" ht="13" x14ac:dyDescent="0.15">
      <c r="A729" s="169"/>
      <c r="B729" s="169"/>
      <c r="C729" s="169"/>
      <c r="D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</row>
    <row r="730" spans="1:31" ht="13" x14ac:dyDescent="0.15">
      <c r="A730" s="169"/>
      <c r="B730" s="169"/>
      <c r="C730" s="169"/>
      <c r="D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</row>
    <row r="731" spans="1:31" ht="13" x14ac:dyDescent="0.15">
      <c r="A731" s="169"/>
      <c r="B731" s="169"/>
      <c r="C731" s="169"/>
      <c r="D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</row>
    <row r="732" spans="1:31" ht="13" x14ac:dyDescent="0.15">
      <c r="A732" s="169"/>
      <c r="B732" s="169"/>
      <c r="C732" s="169"/>
      <c r="D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</row>
    <row r="733" spans="1:31" ht="13" x14ac:dyDescent="0.15">
      <c r="A733" s="169"/>
      <c r="B733" s="169"/>
      <c r="C733" s="169"/>
      <c r="D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</row>
    <row r="734" spans="1:31" ht="13" x14ac:dyDescent="0.15">
      <c r="A734" s="169"/>
      <c r="B734" s="169"/>
      <c r="C734" s="169"/>
      <c r="D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</row>
    <row r="735" spans="1:31" ht="13" x14ac:dyDescent="0.15">
      <c r="A735" s="169"/>
      <c r="B735" s="169"/>
      <c r="C735" s="169"/>
      <c r="D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</row>
    <row r="736" spans="1:31" ht="13" x14ac:dyDescent="0.15">
      <c r="A736" s="169"/>
      <c r="B736" s="169"/>
      <c r="C736" s="169"/>
      <c r="D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</row>
    <row r="737" spans="1:31" ht="13" x14ac:dyDescent="0.15">
      <c r="A737" s="169"/>
      <c r="B737" s="169"/>
      <c r="C737" s="169"/>
      <c r="D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</row>
    <row r="738" spans="1:31" ht="13" x14ac:dyDescent="0.15">
      <c r="A738" s="169"/>
      <c r="B738" s="169"/>
      <c r="C738" s="169"/>
      <c r="D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</row>
    <row r="739" spans="1:31" ht="13" x14ac:dyDescent="0.15">
      <c r="A739" s="169"/>
      <c r="B739" s="169"/>
      <c r="C739" s="169"/>
      <c r="D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</row>
    <row r="740" spans="1:31" ht="13" x14ac:dyDescent="0.15">
      <c r="A740" s="169"/>
      <c r="B740" s="169"/>
      <c r="C740" s="169"/>
      <c r="D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</row>
    <row r="741" spans="1:31" ht="13" x14ac:dyDescent="0.15">
      <c r="A741" s="169"/>
      <c r="B741" s="169"/>
      <c r="C741" s="169"/>
      <c r="D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</row>
    <row r="742" spans="1:31" ht="13" x14ac:dyDescent="0.15">
      <c r="A742" s="169"/>
      <c r="B742" s="169"/>
      <c r="C742" s="169"/>
      <c r="D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</row>
    <row r="743" spans="1:31" ht="13" x14ac:dyDescent="0.15">
      <c r="A743" s="169"/>
      <c r="B743" s="169"/>
      <c r="C743" s="169"/>
      <c r="D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</row>
    <row r="744" spans="1:31" ht="13" x14ac:dyDescent="0.15">
      <c r="A744" s="169"/>
      <c r="B744" s="169"/>
      <c r="C744" s="169"/>
      <c r="D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</row>
    <row r="745" spans="1:31" ht="13" x14ac:dyDescent="0.15">
      <c r="A745" s="169"/>
      <c r="B745" s="169"/>
      <c r="C745" s="169"/>
      <c r="D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</row>
    <row r="746" spans="1:31" ht="13" x14ac:dyDescent="0.15">
      <c r="A746" s="169"/>
      <c r="B746" s="169"/>
      <c r="C746" s="169"/>
      <c r="D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</row>
    <row r="747" spans="1:31" ht="13" x14ac:dyDescent="0.15">
      <c r="A747" s="169"/>
      <c r="B747" s="169"/>
      <c r="C747" s="169"/>
      <c r="D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</row>
    <row r="748" spans="1:31" ht="13" x14ac:dyDescent="0.15">
      <c r="A748" s="169"/>
      <c r="B748" s="169"/>
      <c r="C748" s="169"/>
      <c r="D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</row>
    <row r="749" spans="1:31" ht="13" x14ac:dyDescent="0.15">
      <c r="A749" s="169"/>
      <c r="B749" s="169"/>
      <c r="C749" s="169"/>
      <c r="D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</row>
    <row r="750" spans="1:31" ht="13" x14ac:dyDescent="0.15">
      <c r="A750" s="169"/>
      <c r="B750" s="169"/>
      <c r="C750" s="169"/>
      <c r="D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</row>
    <row r="751" spans="1:31" ht="13" x14ac:dyDescent="0.15">
      <c r="A751" s="169"/>
      <c r="B751" s="169"/>
      <c r="C751" s="169"/>
      <c r="D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</row>
    <row r="752" spans="1:31" ht="13" x14ac:dyDescent="0.15">
      <c r="A752" s="169"/>
      <c r="B752" s="169"/>
      <c r="C752" s="169"/>
      <c r="D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</row>
    <row r="753" spans="1:31" ht="13" x14ac:dyDescent="0.15">
      <c r="A753" s="169"/>
      <c r="B753" s="169"/>
      <c r="C753" s="169"/>
      <c r="D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</row>
    <row r="754" spans="1:31" ht="13" x14ac:dyDescent="0.15">
      <c r="A754" s="169"/>
      <c r="B754" s="169"/>
      <c r="C754" s="169"/>
      <c r="D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</row>
    <row r="755" spans="1:31" ht="13" x14ac:dyDescent="0.15">
      <c r="A755" s="169"/>
      <c r="B755" s="169"/>
      <c r="C755" s="169"/>
      <c r="D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</row>
    <row r="756" spans="1:31" ht="13" x14ac:dyDescent="0.15">
      <c r="A756" s="169"/>
      <c r="B756" s="169"/>
      <c r="C756" s="169"/>
      <c r="D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</row>
    <row r="757" spans="1:31" ht="13" x14ac:dyDescent="0.15">
      <c r="A757" s="169"/>
      <c r="B757" s="169"/>
      <c r="C757" s="169"/>
      <c r="D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</row>
    <row r="758" spans="1:31" ht="13" x14ac:dyDescent="0.15">
      <c r="A758" s="169"/>
      <c r="B758" s="169"/>
      <c r="C758" s="169"/>
      <c r="D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</row>
    <row r="759" spans="1:31" ht="13" x14ac:dyDescent="0.15">
      <c r="A759" s="169"/>
      <c r="B759" s="169"/>
      <c r="C759" s="169"/>
      <c r="D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</row>
    <row r="760" spans="1:31" ht="13" x14ac:dyDescent="0.15">
      <c r="A760" s="169"/>
      <c r="B760" s="169"/>
      <c r="C760" s="169"/>
      <c r="D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</row>
    <row r="761" spans="1:31" ht="13" x14ac:dyDescent="0.15">
      <c r="A761" s="169"/>
      <c r="B761" s="169"/>
      <c r="C761" s="169"/>
      <c r="D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</row>
    <row r="762" spans="1:31" ht="13" x14ac:dyDescent="0.15">
      <c r="A762" s="169"/>
      <c r="B762" s="169"/>
      <c r="C762" s="169"/>
      <c r="D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</row>
    <row r="763" spans="1:31" ht="13" x14ac:dyDescent="0.15">
      <c r="A763" s="169"/>
      <c r="B763" s="169"/>
      <c r="C763" s="169"/>
      <c r="D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</row>
    <row r="764" spans="1:31" ht="13" x14ac:dyDescent="0.15">
      <c r="A764" s="169"/>
      <c r="B764" s="169"/>
      <c r="C764" s="169"/>
      <c r="D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</row>
    <row r="765" spans="1:31" ht="13" x14ac:dyDescent="0.15">
      <c r="A765" s="169"/>
      <c r="B765" s="169"/>
      <c r="C765" s="169"/>
      <c r="D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</row>
    <row r="766" spans="1:31" ht="13" x14ac:dyDescent="0.15">
      <c r="A766" s="169"/>
      <c r="B766" s="169"/>
      <c r="C766" s="169"/>
      <c r="D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</row>
    <row r="767" spans="1:31" ht="13" x14ac:dyDescent="0.15">
      <c r="A767" s="169"/>
      <c r="B767" s="169"/>
      <c r="C767" s="169"/>
      <c r="D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</row>
    <row r="768" spans="1:31" ht="13" x14ac:dyDescent="0.15">
      <c r="A768" s="169"/>
      <c r="B768" s="169"/>
      <c r="C768" s="169"/>
      <c r="D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</row>
    <row r="769" spans="1:31" ht="13" x14ac:dyDescent="0.15">
      <c r="A769" s="169"/>
      <c r="B769" s="169"/>
      <c r="C769" s="169"/>
      <c r="D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</row>
    <row r="770" spans="1:31" ht="13" x14ac:dyDescent="0.15">
      <c r="A770" s="169"/>
      <c r="B770" s="169"/>
      <c r="C770" s="169"/>
      <c r="D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</row>
    <row r="771" spans="1:31" ht="13" x14ac:dyDescent="0.15">
      <c r="A771" s="169"/>
      <c r="B771" s="169"/>
      <c r="C771" s="169"/>
      <c r="D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</row>
    <row r="772" spans="1:31" ht="13" x14ac:dyDescent="0.15">
      <c r="A772" s="169"/>
      <c r="B772" s="169"/>
      <c r="C772" s="169"/>
      <c r="D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</row>
    <row r="773" spans="1:31" ht="13" x14ac:dyDescent="0.15">
      <c r="A773" s="169"/>
      <c r="B773" s="169"/>
      <c r="C773" s="169"/>
      <c r="D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</row>
    <row r="774" spans="1:31" ht="13" x14ac:dyDescent="0.15">
      <c r="A774" s="169"/>
      <c r="B774" s="169"/>
      <c r="C774" s="169"/>
      <c r="D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</row>
    <row r="775" spans="1:31" ht="13" x14ac:dyDescent="0.15">
      <c r="A775" s="169"/>
      <c r="B775" s="169"/>
      <c r="C775" s="169"/>
      <c r="D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</row>
    <row r="776" spans="1:31" ht="13" x14ac:dyDescent="0.15">
      <c r="A776" s="169"/>
      <c r="B776" s="169"/>
      <c r="C776" s="169"/>
      <c r="D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</row>
    <row r="777" spans="1:31" ht="13" x14ac:dyDescent="0.15">
      <c r="A777" s="169"/>
      <c r="B777" s="169"/>
      <c r="C777" s="169"/>
      <c r="D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</row>
    <row r="778" spans="1:31" ht="13" x14ac:dyDescent="0.15">
      <c r="A778" s="169"/>
      <c r="B778" s="169"/>
      <c r="C778" s="169"/>
      <c r="D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</row>
    <row r="779" spans="1:31" ht="13" x14ac:dyDescent="0.15">
      <c r="A779" s="169"/>
      <c r="B779" s="169"/>
      <c r="C779" s="169"/>
      <c r="D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</row>
    <row r="780" spans="1:31" ht="13" x14ac:dyDescent="0.15">
      <c r="A780" s="169"/>
      <c r="B780" s="169"/>
      <c r="C780" s="169"/>
      <c r="D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</row>
    <row r="781" spans="1:31" ht="13" x14ac:dyDescent="0.15">
      <c r="A781" s="169"/>
      <c r="B781" s="169"/>
      <c r="C781" s="169"/>
      <c r="D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</row>
    <row r="782" spans="1:31" ht="13" x14ac:dyDescent="0.15">
      <c r="A782" s="169"/>
      <c r="B782" s="169"/>
      <c r="C782" s="169"/>
      <c r="D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</row>
    <row r="783" spans="1:31" ht="13" x14ac:dyDescent="0.15">
      <c r="A783" s="169"/>
      <c r="B783" s="169"/>
      <c r="C783" s="169"/>
      <c r="D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</row>
    <row r="784" spans="1:31" ht="13" x14ac:dyDescent="0.15">
      <c r="A784" s="169"/>
      <c r="B784" s="169"/>
      <c r="C784" s="169"/>
      <c r="D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</row>
    <row r="785" spans="1:31" ht="13" x14ac:dyDescent="0.15">
      <c r="A785" s="169"/>
      <c r="B785" s="169"/>
      <c r="C785" s="169"/>
      <c r="D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</row>
    <row r="786" spans="1:31" ht="13" x14ac:dyDescent="0.15">
      <c r="A786" s="169"/>
      <c r="B786" s="169"/>
      <c r="C786" s="169"/>
      <c r="D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</row>
    <row r="787" spans="1:31" ht="13" x14ac:dyDescent="0.15">
      <c r="A787" s="169"/>
      <c r="B787" s="169"/>
      <c r="C787" s="169"/>
      <c r="D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</row>
    <row r="788" spans="1:31" ht="13" x14ac:dyDescent="0.15">
      <c r="A788" s="169"/>
      <c r="B788" s="169"/>
      <c r="C788" s="169"/>
      <c r="D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</row>
    <row r="789" spans="1:31" ht="13" x14ac:dyDescent="0.15">
      <c r="A789" s="169"/>
      <c r="B789" s="169"/>
      <c r="C789" s="169"/>
      <c r="D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</row>
    <row r="790" spans="1:31" ht="13" x14ac:dyDescent="0.15">
      <c r="A790" s="169"/>
      <c r="B790" s="169"/>
      <c r="C790" s="169"/>
      <c r="D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</row>
    <row r="791" spans="1:31" ht="13" x14ac:dyDescent="0.15">
      <c r="A791" s="169"/>
      <c r="B791" s="169"/>
      <c r="C791" s="169"/>
      <c r="D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</row>
    <row r="792" spans="1:31" ht="13" x14ac:dyDescent="0.15">
      <c r="A792" s="169"/>
      <c r="B792" s="169"/>
      <c r="C792" s="169"/>
      <c r="D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</row>
    <row r="793" spans="1:31" ht="13" x14ac:dyDescent="0.15">
      <c r="A793" s="169"/>
      <c r="B793" s="169"/>
      <c r="C793" s="169"/>
      <c r="D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</row>
    <row r="794" spans="1:31" ht="13" x14ac:dyDescent="0.15">
      <c r="A794" s="169"/>
      <c r="B794" s="169"/>
      <c r="C794" s="169"/>
      <c r="D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</row>
    <row r="795" spans="1:31" ht="13" x14ac:dyDescent="0.15">
      <c r="A795" s="169"/>
      <c r="B795" s="169"/>
      <c r="C795" s="169"/>
      <c r="D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</row>
    <row r="796" spans="1:31" ht="13" x14ac:dyDescent="0.15">
      <c r="A796" s="169"/>
      <c r="B796" s="169"/>
      <c r="C796" s="169"/>
      <c r="D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</row>
    <row r="797" spans="1:31" ht="13" x14ac:dyDescent="0.15">
      <c r="A797" s="169"/>
      <c r="B797" s="169"/>
      <c r="C797" s="169"/>
      <c r="D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</row>
    <row r="798" spans="1:31" ht="13" x14ac:dyDescent="0.15">
      <c r="A798" s="169"/>
      <c r="B798" s="169"/>
      <c r="C798" s="169"/>
      <c r="D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</row>
    <row r="799" spans="1:31" ht="13" x14ac:dyDescent="0.15">
      <c r="A799" s="169"/>
      <c r="B799" s="169"/>
      <c r="C799" s="169"/>
      <c r="D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  <c r="AA799" s="169"/>
      <c r="AB799" s="169"/>
      <c r="AC799" s="169"/>
      <c r="AD799" s="169"/>
      <c r="AE799" s="169"/>
    </row>
    <row r="800" spans="1:31" ht="13" x14ac:dyDescent="0.15">
      <c r="A800" s="169"/>
      <c r="B800" s="169"/>
      <c r="C800" s="169"/>
      <c r="D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  <c r="AA800" s="169"/>
      <c r="AB800" s="169"/>
      <c r="AC800" s="169"/>
      <c r="AD800" s="169"/>
      <c r="AE800" s="169"/>
    </row>
    <row r="801" spans="1:31" ht="13" x14ac:dyDescent="0.15">
      <c r="A801" s="169"/>
      <c r="B801" s="169"/>
      <c r="C801" s="169"/>
      <c r="D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  <c r="AA801" s="169"/>
      <c r="AB801" s="169"/>
      <c r="AC801" s="169"/>
      <c r="AD801" s="169"/>
      <c r="AE801" s="169"/>
    </row>
    <row r="802" spans="1:31" ht="13" x14ac:dyDescent="0.15">
      <c r="A802" s="169"/>
      <c r="B802" s="169"/>
      <c r="C802" s="169"/>
      <c r="D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  <c r="AA802" s="169"/>
      <c r="AB802" s="169"/>
      <c r="AC802" s="169"/>
      <c r="AD802" s="169"/>
      <c r="AE802" s="169"/>
    </row>
    <row r="803" spans="1:31" ht="13" x14ac:dyDescent="0.15">
      <c r="A803" s="169"/>
      <c r="B803" s="169"/>
      <c r="C803" s="169"/>
      <c r="D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</row>
    <row r="804" spans="1:31" ht="13" x14ac:dyDescent="0.15">
      <c r="A804" s="169"/>
      <c r="B804" s="169"/>
      <c r="C804" s="169"/>
      <c r="D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</row>
    <row r="805" spans="1:31" ht="13" x14ac:dyDescent="0.15">
      <c r="A805" s="169"/>
      <c r="B805" s="169"/>
      <c r="C805" s="169"/>
      <c r="D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</row>
    <row r="806" spans="1:31" ht="13" x14ac:dyDescent="0.15">
      <c r="A806" s="169"/>
      <c r="B806" s="169"/>
      <c r="C806" s="169"/>
      <c r="D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</row>
    <row r="807" spans="1:31" ht="13" x14ac:dyDescent="0.15">
      <c r="A807" s="169"/>
      <c r="B807" s="169"/>
      <c r="C807" s="169"/>
      <c r="D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</row>
    <row r="808" spans="1:31" ht="13" x14ac:dyDescent="0.15">
      <c r="A808" s="169"/>
      <c r="B808" s="169"/>
      <c r="C808" s="169"/>
      <c r="D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</row>
    <row r="809" spans="1:31" ht="13" x14ac:dyDescent="0.15">
      <c r="A809" s="169"/>
      <c r="B809" s="169"/>
      <c r="C809" s="169"/>
      <c r="D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</row>
    <row r="810" spans="1:31" ht="13" x14ac:dyDescent="0.15">
      <c r="A810" s="169"/>
      <c r="B810" s="169"/>
      <c r="C810" s="169"/>
      <c r="D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</row>
    <row r="811" spans="1:31" ht="13" x14ac:dyDescent="0.15">
      <c r="A811" s="169"/>
      <c r="B811" s="169"/>
      <c r="C811" s="169"/>
      <c r="D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</row>
    <row r="812" spans="1:31" ht="13" x14ac:dyDescent="0.15">
      <c r="A812" s="169"/>
      <c r="B812" s="169"/>
      <c r="C812" s="169"/>
      <c r="D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</row>
    <row r="813" spans="1:31" ht="13" x14ac:dyDescent="0.15">
      <c r="A813" s="169"/>
      <c r="B813" s="169"/>
      <c r="C813" s="169"/>
      <c r="D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</row>
    <row r="814" spans="1:31" ht="13" x14ac:dyDescent="0.15">
      <c r="A814" s="169"/>
      <c r="B814" s="169"/>
      <c r="C814" s="169"/>
      <c r="D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</row>
    <row r="815" spans="1:31" ht="13" x14ac:dyDescent="0.15">
      <c r="A815" s="169"/>
      <c r="B815" s="169"/>
      <c r="C815" s="169"/>
      <c r="D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</row>
    <row r="816" spans="1:31" ht="13" x14ac:dyDescent="0.15">
      <c r="A816" s="169"/>
      <c r="B816" s="169"/>
      <c r="C816" s="169"/>
      <c r="D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</row>
    <row r="817" spans="1:31" ht="13" x14ac:dyDescent="0.15">
      <c r="A817" s="169"/>
      <c r="B817" s="169"/>
      <c r="C817" s="169"/>
      <c r="D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</row>
    <row r="818" spans="1:31" ht="13" x14ac:dyDescent="0.15">
      <c r="A818" s="169"/>
      <c r="B818" s="169"/>
      <c r="C818" s="169"/>
      <c r="D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</row>
    <row r="819" spans="1:31" ht="13" x14ac:dyDescent="0.15">
      <c r="A819" s="169"/>
      <c r="B819" s="169"/>
      <c r="C819" s="169"/>
      <c r="D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</row>
    <row r="820" spans="1:31" ht="13" x14ac:dyDescent="0.15">
      <c r="A820" s="169"/>
      <c r="B820" s="169"/>
      <c r="C820" s="169"/>
      <c r="D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</row>
    <row r="821" spans="1:31" ht="13" x14ac:dyDescent="0.15">
      <c r="A821" s="169"/>
      <c r="B821" s="169"/>
      <c r="C821" s="169"/>
      <c r="D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</row>
    <row r="822" spans="1:31" ht="13" x14ac:dyDescent="0.15">
      <c r="A822" s="169"/>
      <c r="B822" s="169"/>
      <c r="C822" s="169"/>
      <c r="D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</row>
    <row r="823" spans="1:31" ht="13" x14ac:dyDescent="0.15">
      <c r="A823" s="169"/>
      <c r="B823" s="169"/>
      <c r="C823" s="169"/>
      <c r="D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</row>
    <row r="824" spans="1:31" ht="13" x14ac:dyDescent="0.15">
      <c r="A824" s="169"/>
      <c r="B824" s="169"/>
      <c r="C824" s="169"/>
      <c r="D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</row>
    <row r="825" spans="1:31" ht="13" x14ac:dyDescent="0.15">
      <c r="A825" s="169"/>
      <c r="B825" s="169"/>
      <c r="C825" s="169"/>
      <c r="D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</row>
    <row r="826" spans="1:31" ht="13" x14ac:dyDescent="0.15">
      <c r="A826" s="169"/>
      <c r="B826" s="169"/>
      <c r="C826" s="169"/>
      <c r="D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</row>
    <row r="827" spans="1:31" ht="13" x14ac:dyDescent="0.15">
      <c r="A827" s="169"/>
      <c r="B827" s="169"/>
      <c r="C827" s="169"/>
      <c r="D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</row>
    <row r="828" spans="1:31" ht="13" x14ac:dyDescent="0.15">
      <c r="A828" s="169"/>
      <c r="B828" s="169"/>
      <c r="C828" s="169"/>
      <c r="D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</row>
    <row r="829" spans="1:31" ht="13" x14ac:dyDescent="0.15">
      <c r="A829" s="169"/>
      <c r="B829" s="169"/>
      <c r="C829" s="169"/>
      <c r="D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</row>
    <row r="830" spans="1:31" ht="13" x14ac:dyDescent="0.15">
      <c r="A830" s="169"/>
      <c r="B830" s="169"/>
      <c r="C830" s="169"/>
      <c r="D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</row>
    <row r="831" spans="1:31" ht="13" x14ac:dyDescent="0.15">
      <c r="A831" s="169"/>
      <c r="B831" s="169"/>
      <c r="C831" s="169"/>
      <c r="D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</row>
    <row r="832" spans="1:31" ht="13" x14ac:dyDescent="0.15">
      <c r="A832" s="169"/>
      <c r="B832" s="169"/>
      <c r="C832" s="169"/>
      <c r="D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</row>
    <row r="833" spans="1:31" ht="13" x14ac:dyDescent="0.15">
      <c r="A833" s="169"/>
      <c r="B833" s="169"/>
      <c r="C833" s="169"/>
      <c r="D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</row>
    <row r="834" spans="1:31" ht="13" x14ac:dyDescent="0.15">
      <c r="A834" s="169"/>
      <c r="B834" s="169"/>
      <c r="C834" s="169"/>
      <c r="D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</row>
    <row r="835" spans="1:31" ht="13" x14ac:dyDescent="0.15">
      <c r="A835" s="169"/>
      <c r="B835" s="169"/>
      <c r="C835" s="169"/>
      <c r="D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</row>
    <row r="836" spans="1:31" ht="13" x14ac:dyDescent="0.15">
      <c r="A836" s="169"/>
      <c r="B836" s="169"/>
      <c r="C836" s="169"/>
      <c r="D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</row>
    <row r="837" spans="1:31" ht="13" x14ac:dyDescent="0.15">
      <c r="A837" s="169"/>
      <c r="B837" s="169"/>
      <c r="C837" s="169"/>
      <c r="D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</row>
    <row r="838" spans="1:31" ht="13" x14ac:dyDescent="0.15">
      <c r="A838" s="169"/>
      <c r="B838" s="169"/>
      <c r="C838" s="169"/>
      <c r="D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</row>
    <row r="839" spans="1:31" ht="13" x14ac:dyDescent="0.15">
      <c r="A839" s="169"/>
      <c r="B839" s="169"/>
      <c r="C839" s="169"/>
      <c r="D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</row>
    <row r="840" spans="1:31" ht="13" x14ac:dyDescent="0.15">
      <c r="A840" s="169"/>
      <c r="B840" s="169"/>
      <c r="C840" s="169"/>
      <c r="D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</row>
    <row r="841" spans="1:31" ht="13" x14ac:dyDescent="0.15">
      <c r="A841" s="169"/>
      <c r="B841" s="169"/>
      <c r="C841" s="169"/>
      <c r="D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</row>
    <row r="842" spans="1:31" ht="13" x14ac:dyDescent="0.15">
      <c r="A842" s="169"/>
      <c r="B842" s="169"/>
      <c r="C842" s="169"/>
      <c r="D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</row>
    <row r="843" spans="1:31" ht="13" x14ac:dyDescent="0.15">
      <c r="A843" s="169"/>
      <c r="B843" s="169"/>
      <c r="C843" s="169"/>
      <c r="D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</row>
    <row r="844" spans="1:31" ht="13" x14ac:dyDescent="0.15">
      <c r="A844" s="169"/>
      <c r="B844" s="169"/>
      <c r="C844" s="169"/>
      <c r="D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</row>
    <row r="845" spans="1:31" ht="13" x14ac:dyDescent="0.15">
      <c r="A845" s="169"/>
      <c r="B845" s="169"/>
      <c r="C845" s="169"/>
      <c r="D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</row>
    <row r="846" spans="1:31" ht="13" x14ac:dyDescent="0.15">
      <c r="A846" s="169"/>
      <c r="B846" s="169"/>
      <c r="C846" s="169"/>
      <c r="D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</row>
    <row r="847" spans="1:31" ht="13" x14ac:dyDescent="0.15">
      <c r="A847" s="169"/>
      <c r="B847" s="169"/>
      <c r="C847" s="169"/>
      <c r="D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</row>
    <row r="848" spans="1:31" ht="13" x14ac:dyDescent="0.15">
      <c r="A848" s="169"/>
      <c r="B848" s="169"/>
      <c r="C848" s="169"/>
      <c r="D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</row>
    <row r="849" spans="1:31" ht="13" x14ac:dyDescent="0.15">
      <c r="A849" s="169"/>
      <c r="B849" s="169"/>
      <c r="C849" s="169"/>
      <c r="D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</row>
    <row r="850" spans="1:31" ht="13" x14ac:dyDescent="0.15">
      <c r="A850" s="169"/>
      <c r="B850" s="169"/>
      <c r="C850" s="169"/>
      <c r="D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</row>
    <row r="851" spans="1:31" ht="13" x14ac:dyDescent="0.15">
      <c r="A851" s="169"/>
      <c r="B851" s="169"/>
      <c r="C851" s="169"/>
      <c r="D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</row>
    <row r="852" spans="1:31" ht="13" x14ac:dyDescent="0.15">
      <c r="A852" s="169"/>
      <c r="B852" s="169"/>
      <c r="C852" s="169"/>
      <c r="D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</row>
    <row r="853" spans="1:31" ht="13" x14ac:dyDescent="0.15">
      <c r="A853" s="169"/>
      <c r="B853" s="169"/>
      <c r="C853" s="169"/>
      <c r="D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</row>
    <row r="854" spans="1:31" ht="13" x14ac:dyDescent="0.15">
      <c r="A854" s="169"/>
      <c r="B854" s="169"/>
      <c r="C854" s="169"/>
      <c r="D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</row>
    <row r="855" spans="1:31" ht="13" x14ac:dyDescent="0.15">
      <c r="A855" s="169"/>
      <c r="B855" s="169"/>
      <c r="C855" s="169"/>
      <c r="D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</row>
    <row r="856" spans="1:31" ht="13" x14ac:dyDescent="0.15">
      <c r="A856" s="169"/>
      <c r="B856" s="169"/>
      <c r="C856" s="169"/>
      <c r="D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</row>
    <row r="857" spans="1:31" ht="13" x14ac:dyDescent="0.15">
      <c r="A857" s="169"/>
      <c r="B857" s="169"/>
      <c r="C857" s="169"/>
      <c r="D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</row>
    <row r="858" spans="1:31" ht="13" x14ac:dyDescent="0.15">
      <c r="A858" s="169"/>
      <c r="B858" s="169"/>
      <c r="C858" s="169"/>
      <c r="D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</row>
    <row r="859" spans="1:31" ht="13" x14ac:dyDescent="0.15">
      <c r="A859" s="169"/>
      <c r="B859" s="169"/>
      <c r="C859" s="169"/>
      <c r="D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</row>
    <row r="860" spans="1:31" ht="13" x14ac:dyDescent="0.15">
      <c r="A860" s="169"/>
      <c r="B860" s="169"/>
      <c r="C860" s="169"/>
      <c r="D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</row>
    <row r="861" spans="1:31" ht="13" x14ac:dyDescent="0.15">
      <c r="A861" s="169"/>
      <c r="B861" s="169"/>
      <c r="C861" s="169"/>
      <c r="D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</row>
    <row r="862" spans="1:31" ht="13" x14ac:dyDescent="0.15">
      <c r="A862" s="169"/>
      <c r="B862" s="169"/>
      <c r="C862" s="169"/>
      <c r="D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</row>
    <row r="863" spans="1:31" ht="13" x14ac:dyDescent="0.15">
      <c r="A863" s="169"/>
      <c r="B863" s="169"/>
      <c r="C863" s="169"/>
      <c r="D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</row>
    <row r="864" spans="1:31" ht="13" x14ac:dyDescent="0.15">
      <c r="A864" s="169"/>
      <c r="B864" s="169"/>
      <c r="C864" s="169"/>
      <c r="D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</row>
    <row r="865" spans="1:31" ht="13" x14ac:dyDescent="0.15">
      <c r="A865" s="169"/>
      <c r="B865" s="169"/>
      <c r="C865" s="169"/>
      <c r="D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</row>
    <row r="866" spans="1:31" ht="13" x14ac:dyDescent="0.15">
      <c r="A866" s="169"/>
      <c r="B866" s="169"/>
      <c r="C866" s="169"/>
      <c r="D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</row>
    <row r="867" spans="1:31" ht="13" x14ac:dyDescent="0.15">
      <c r="A867" s="169"/>
      <c r="B867" s="169"/>
      <c r="C867" s="169"/>
      <c r="D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</row>
    <row r="868" spans="1:31" ht="13" x14ac:dyDescent="0.15">
      <c r="A868" s="169"/>
      <c r="B868" s="169"/>
      <c r="C868" s="169"/>
      <c r="D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</row>
    <row r="869" spans="1:31" ht="13" x14ac:dyDescent="0.15">
      <c r="A869" s="169"/>
      <c r="B869" s="169"/>
      <c r="C869" s="169"/>
      <c r="D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</row>
    <row r="870" spans="1:31" ht="13" x14ac:dyDescent="0.15">
      <c r="A870" s="169"/>
      <c r="B870" s="169"/>
      <c r="C870" s="169"/>
      <c r="D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</row>
    <row r="871" spans="1:31" ht="13" x14ac:dyDescent="0.15">
      <c r="A871" s="169"/>
      <c r="B871" s="169"/>
      <c r="C871" s="169"/>
      <c r="D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</row>
    <row r="872" spans="1:31" ht="13" x14ac:dyDescent="0.15">
      <c r="A872" s="169"/>
      <c r="B872" s="169"/>
      <c r="C872" s="169"/>
      <c r="D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</row>
    <row r="873" spans="1:31" ht="13" x14ac:dyDescent="0.15">
      <c r="A873" s="169"/>
      <c r="B873" s="169"/>
      <c r="C873" s="169"/>
      <c r="D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</row>
    <row r="874" spans="1:31" ht="13" x14ac:dyDescent="0.15">
      <c r="A874" s="169"/>
      <c r="B874" s="169"/>
      <c r="C874" s="169"/>
      <c r="D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</row>
    <row r="875" spans="1:31" ht="13" x14ac:dyDescent="0.15">
      <c r="A875" s="169"/>
      <c r="B875" s="169"/>
      <c r="C875" s="169"/>
      <c r="D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</row>
    <row r="876" spans="1:31" ht="13" x14ac:dyDescent="0.15">
      <c r="A876" s="169"/>
      <c r="B876" s="169"/>
      <c r="C876" s="169"/>
      <c r="D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</row>
    <row r="877" spans="1:31" ht="13" x14ac:dyDescent="0.15">
      <c r="A877" s="169"/>
      <c r="B877" s="169"/>
      <c r="C877" s="169"/>
      <c r="D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</row>
    <row r="878" spans="1:31" ht="13" x14ac:dyDescent="0.15">
      <c r="A878" s="169"/>
      <c r="B878" s="169"/>
      <c r="C878" s="169"/>
      <c r="D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</row>
    <row r="879" spans="1:31" ht="13" x14ac:dyDescent="0.15">
      <c r="A879" s="169"/>
      <c r="B879" s="169"/>
      <c r="C879" s="169"/>
      <c r="D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</row>
    <row r="880" spans="1:31" ht="13" x14ac:dyDescent="0.15">
      <c r="A880" s="169"/>
      <c r="B880" s="169"/>
      <c r="C880" s="169"/>
      <c r="D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</row>
    <row r="881" spans="1:31" ht="13" x14ac:dyDescent="0.15">
      <c r="A881" s="169"/>
      <c r="B881" s="169"/>
      <c r="C881" s="169"/>
      <c r="D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</row>
    <row r="882" spans="1:31" ht="13" x14ac:dyDescent="0.15">
      <c r="A882" s="169"/>
      <c r="B882" s="169"/>
      <c r="C882" s="169"/>
      <c r="D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</row>
    <row r="883" spans="1:31" ht="13" x14ac:dyDescent="0.15">
      <c r="A883" s="169"/>
      <c r="B883" s="169"/>
      <c r="C883" s="169"/>
      <c r="D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</row>
    <row r="884" spans="1:31" ht="13" x14ac:dyDescent="0.15">
      <c r="A884" s="169"/>
      <c r="B884" s="169"/>
      <c r="C884" s="169"/>
      <c r="D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</row>
    <row r="885" spans="1:31" ht="13" x14ac:dyDescent="0.15">
      <c r="A885" s="169"/>
      <c r="B885" s="169"/>
      <c r="C885" s="169"/>
      <c r="D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</row>
    <row r="886" spans="1:31" ht="13" x14ac:dyDescent="0.15">
      <c r="A886" s="169"/>
      <c r="B886" s="169"/>
      <c r="C886" s="169"/>
      <c r="D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</row>
    <row r="887" spans="1:31" ht="13" x14ac:dyDescent="0.15">
      <c r="A887" s="169"/>
      <c r="B887" s="169"/>
      <c r="C887" s="169"/>
      <c r="D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</row>
    <row r="888" spans="1:31" ht="13" x14ac:dyDescent="0.15">
      <c r="A888" s="169"/>
      <c r="B888" s="169"/>
      <c r="C888" s="169"/>
      <c r="D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</row>
    <row r="889" spans="1:31" ht="13" x14ac:dyDescent="0.15">
      <c r="A889" s="169"/>
      <c r="B889" s="169"/>
      <c r="C889" s="169"/>
      <c r="D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</row>
    <row r="890" spans="1:31" ht="13" x14ac:dyDescent="0.15">
      <c r="A890" s="169"/>
      <c r="B890" s="169"/>
      <c r="C890" s="169"/>
      <c r="D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</row>
    <row r="891" spans="1:31" ht="13" x14ac:dyDescent="0.15">
      <c r="A891" s="169"/>
      <c r="B891" s="169"/>
      <c r="C891" s="169"/>
      <c r="D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</row>
    <row r="892" spans="1:31" ht="13" x14ac:dyDescent="0.15">
      <c r="A892" s="169"/>
      <c r="B892" s="169"/>
      <c r="C892" s="169"/>
      <c r="D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</row>
    <row r="893" spans="1:31" ht="13" x14ac:dyDescent="0.15">
      <c r="A893" s="169"/>
      <c r="B893" s="169"/>
      <c r="C893" s="169"/>
      <c r="D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</row>
    <row r="894" spans="1:31" ht="13" x14ac:dyDescent="0.15">
      <c r="A894" s="169"/>
      <c r="B894" s="169"/>
      <c r="C894" s="169"/>
      <c r="D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</row>
    <row r="895" spans="1:31" ht="13" x14ac:dyDescent="0.15">
      <c r="A895" s="169"/>
      <c r="B895" s="169"/>
      <c r="C895" s="169"/>
      <c r="D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</row>
    <row r="896" spans="1:31" ht="13" x14ac:dyDescent="0.15">
      <c r="A896" s="169"/>
      <c r="B896" s="169"/>
      <c r="C896" s="169"/>
      <c r="D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</row>
    <row r="897" spans="1:31" ht="13" x14ac:dyDescent="0.15">
      <c r="A897" s="169"/>
      <c r="B897" s="169"/>
      <c r="C897" s="169"/>
      <c r="D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</row>
    <row r="898" spans="1:31" ht="13" x14ac:dyDescent="0.15">
      <c r="A898" s="169"/>
      <c r="B898" s="169"/>
      <c r="C898" s="169"/>
      <c r="D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</row>
    <row r="899" spans="1:31" ht="13" x14ac:dyDescent="0.15">
      <c r="A899" s="169"/>
      <c r="B899" s="169"/>
      <c r="C899" s="169"/>
      <c r="D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</row>
    <row r="900" spans="1:31" ht="13" x14ac:dyDescent="0.15">
      <c r="A900" s="169"/>
      <c r="B900" s="169"/>
      <c r="C900" s="169"/>
      <c r="D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</row>
    <row r="901" spans="1:31" ht="13" x14ac:dyDescent="0.15">
      <c r="A901" s="169"/>
      <c r="B901" s="169"/>
      <c r="C901" s="169"/>
      <c r="D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</row>
    <row r="902" spans="1:31" ht="13" x14ac:dyDescent="0.15">
      <c r="A902" s="169"/>
      <c r="B902" s="169"/>
      <c r="C902" s="169"/>
      <c r="D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</row>
    <row r="903" spans="1:31" ht="13" x14ac:dyDescent="0.15">
      <c r="A903" s="169"/>
      <c r="B903" s="169"/>
      <c r="C903" s="169"/>
      <c r="D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</row>
    <row r="904" spans="1:31" ht="13" x14ac:dyDescent="0.15">
      <c r="A904" s="169"/>
      <c r="B904" s="169"/>
      <c r="C904" s="169"/>
      <c r="D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</row>
    <row r="905" spans="1:31" ht="13" x14ac:dyDescent="0.15">
      <c r="A905" s="169"/>
      <c r="B905" s="169"/>
      <c r="C905" s="169"/>
      <c r="D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</row>
    <row r="906" spans="1:31" ht="13" x14ac:dyDescent="0.15">
      <c r="A906" s="169"/>
      <c r="B906" s="169"/>
      <c r="C906" s="169"/>
      <c r="D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</row>
    <row r="907" spans="1:31" ht="13" x14ac:dyDescent="0.15">
      <c r="A907" s="169"/>
      <c r="B907" s="169"/>
      <c r="C907" s="169"/>
      <c r="D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</row>
    <row r="908" spans="1:31" ht="13" x14ac:dyDescent="0.15">
      <c r="A908" s="169"/>
      <c r="B908" s="169"/>
      <c r="C908" s="169"/>
      <c r="D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</row>
    <row r="909" spans="1:31" ht="13" x14ac:dyDescent="0.15">
      <c r="A909" s="169"/>
      <c r="B909" s="169"/>
      <c r="C909" s="169"/>
      <c r="D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</row>
    <row r="910" spans="1:31" ht="13" x14ac:dyDescent="0.15">
      <c r="A910" s="169"/>
      <c r="B910" s="169"/>
      <c r="C910" s="169"/>
      <c r="D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</row>
    <row r="911" spans="1:31" ht="13" x14ac:dyDescent="0.15">
      <c r="A911" s="169"/>
      <c r="B911" s="169"/>
      <c r="C911" s="169"/>
      <c r="D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</row>
    <row r="912" spans="1:31" ht="13" x14ac:dyDescent="0.15">
      <c r="A912" s="169"/>
      <c r="B912" s="169"/>
      <c r="C912" s="169"/>
      <c r="D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</row>
    <row r="913" spans="1:31" ht="13" x14ac:dyDescent="0.15">
      <c r="A913" s="169"/>
      <c r="B913" s="169"/>
      <c r="C913" s="169"/>
      <c r="D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</row>
    <row r="914" spans="1:31" ht="13" x14ac:dyDescent="0.15">
      <c r="A914" s="169"/>
      <c r="B914" s="169"/>
      <c r="C914" s="169"/>
      <c r="D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</row>
    <row r="915" spans="1:31" ht="13" x14ac:dyDescent="0.15">
      <c r="A915" s="169"/>
      <c r="B915" s="169"/>
      <c r="C915" s="169"/>
      <c r="D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</row>
    <row r="916" spans="1:31" ht="13" x14ac:dyDescent="0.15">
      <c r="A916" s="169"/>
      <c r="B916" s="169"/>
      <c r="C916" s="169"/>
      <c r="D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</row>
    <row r="917" spans="1:31" ht="13" x14ac:dyDescent="0.15">
      <c r="A917" s="169"/>
      <c r="B917" s="169"/>
      <c r="C917" s="169"/>
      <c r="D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</row>
    <row r="918" spans="1:31" ht="13" x14ac:dyDescent="0.15">
      <c r="A918" s="169"/>
      <c r="B918" s="169"/>
      <c r="C918" s="169"/>
      <c r="D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</row>
    <row r="919" spans="1:31" ht="13" x14ac:dyDescent="0.15">
      <c r="A919" s="169"/>
      <c r="B919" s="169"/>
      <c r="C919" s="169"/>
      <c r="D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</row>
    <row r="920" spans="1:31" ht="13" x14ac:dyDescent="0.15">
      <c r="A920" s="169"/>
      <c r="B920" s="169"/>
      <c r="C920" s="169"/>
      <c r="D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</row>
    <row r="921" spans="1:31" ht="13" x14ac:dyDescent="0.15">
      <c r="A921" s="169"/>
      <c r="B921" s="169"/>
      <c r="C921" s="169"/>
      <c r="D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</row>
    <row r="922" spans="1:31" ht="13" x14ac:dyDescent="0.15">
      <c r="A922" s="169"/>
      <c r="B922" s="169"/>
      <c r="C922" s="169"/>
      <c r="D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</row>
    <row r="923" spans="1:31" ht="13" x14ac:dyDescent="0.15">
      <c r="A923" s="169"/>
      <c r="B923" s="169"/>
      <c r="C923" s="169"/>
      <c r="D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</row>
    <row r="924" spans="1:31" ht="13" x14ac:dyDescent="0.15">
      <c r="A924" s="169"/>
      <c r="B924" s="169"/>
      <c r="C924" s="169"/>
      <c r="D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</row>
    <row r="925" spans="1:31" ht="13" x14ac:dyDescent="0.15">
      <c r="A925" s="169"/>
      <c r="B925" s="169"/>
      <c r="C925" s="169"/>
      <c r="D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</row>
    <row r="926" spans="1:31" ht="13" x14ac:dyDescent="0.15">
      <c r="A926" s="169"/>
      <c r="B926" s="169"/>
      <c r="C926" s="169"/>
      <c r="D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</row>
    <row r="927" spans="1:31" ht="13" x14ac:dyDescent="0.15">
      <c r="A927" s="169"/>
      <c r="B927" s="169"/>
      <c r="C927" s="169"/>
      <c r="D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</row>
    <row r="928" spans="1:31" ht="13" x14ac:dyDescent="0.15">
      <c r="A928" s="169"/>
      <c r="B928" s="169"/>
      <c r="C928" s="169"/>
      <c r="D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</row>
    <row r="929" spans="1:31" ht="13" x14ac:dyDescent="0.15">
      <c r="A929" s="169"/>
      <c r="B929" s="169"/>
      <c r="C929" s="169"/>
      <c r="D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</row>
    <row r="930" spans="1:31" ht="13" x14ac:dyDescent="0.15">
      <c r="A930" s="169"/>
      <c r="B930" s="169"/>
      <c r="C930" s="169"/>
      <c r="D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</row>
    <row r="931" spans="1:31" ht="13" x14ac:dyDescent="0.15">
      <c r="A931" s="169"/>
      <c r="B931" s="169"/>
      <c r="C931" s="169"/>
      <c r="D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</row>
    <row r="932" spans="1:31" ht="13" x14ac:dyDescent="0.15">
      <c r="A932" s="169"/>
      <c r="B932" s="169"/>
      <c r="C932" s="169"/>
      <c r="D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</row>
    <row r="933" spans="1:31" ht="13" x14ac:dyDescent="0.15">
      <c r="A933" s="169"/>
      <c r="B933" s="169"/>
      <c r="C933" s="169"/>
      <c r="D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</row>
    <row r="934" spans="1:31" ht="13" x14ac:dyDescent="0.15">
      <c r="A934" s="169"/>
      <c r="B934" s="169"/>
      <c r="C934" s="169"/>
      <c r="D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</row>
    <row r="935" spans="1:31" ht="13" x14ac:dyDescent="0.15">
      <c r="A935" s="169"/>
      <c r="B935" s="169"/>
      <c r="C935" s="169"/>
      <c r="D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</row>
    <row r="936" spans="1:31" ht="13" x14ac:dyDescent="0.15">
      <c r="A936" s="169"/>
      <c r="B936" s="169"/>
      <c r="C936" s="169"/>
      <c r="D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</row>
    <row r="937" spans="1:31" ht="13" x14ac:dyDescent="0.15">
      <c r="A937" s="169"/>
      <c r="B937" s="169"/>
      <c r="C937" s="169"/>
      <c r="D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</row>
    <row r="938" spans="1:31" ht="13" x14ac:dyDescent="0.15">
      <c r="A938" s="169"/>
      <c r="B938" s="169"/>
      <c r="C938" s="169"/>
      <c r="D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</row>
    <row r="939" spans="1:31" ht="13" x14ac:dyDescent="0.15">
      <c r="A939" s="169"/>
      <c r="B939" s="169"/>
      <c r="C939" s="169"/>
      <c r="D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</row>
    <row r="940" spans="1:31" ht="13" x14ac:dyDescent="0.15">
      <c r="A940" s="169"/>
      <c r="B940" s="169"/>
      <c r="C940" s="169"/>
      <c r="D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</row>
    <row r="941" spans="1:31" ht="13" x14ac:dyDescent="0.15">
      <c r="A941" s="169"/>
      <c r="B941" s="169"/>
      <c r="C941" s="169"/>
      <c r="D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</row>
    <row r="942" spans="1:31" ht="13" x14ac:dyDescent="0.15">
      <c r="A942" s="169"/>
      <c r="B942" s="169"/>
      <c r="C942" s="169"/>
      <c r="D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</row>
    <row r="943" spans="1:31" ht="13" x14ac:dyDescent="0.15">
      <c r="A943" s="169"/>
      <c r="B943" s="169"/>
      <c r="C943" s="169"/>
      <c r="D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</row>
    <row r="944" spans="1:31" ht="13" x14ac:dyDescent="0.15">
      <c r="A944" s="169"/>
      <c r="B944" s="169"/>
      <c r="C944" s="169"/>
      <c r="D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</row>
    <row r="945" spans="1:31" ht="13" x14ac:dyDescent="0.15">
      <c r="A945" s="169"/>
      <c r="B945" s="169"/>
      <c r="C945" s="169"/>
      <c r="D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</row>
    <row r="946" spans="1:31" ht="13" x14ac:dyDescent="0.15">
      <c r="A946" s="169"/>
      <c r="B946" s="169"/>
      <c r="C946" s="169"/>
      <c r="D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</row>
    <row r="947" spans="1:31" ht="13" x14ac:dyDescent="0.15">
      <c r="A947" s="169"/>
      <c r="B947" s="169"/>
      <c r="C947" s="169"/>
      <c r="D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</row>
    <row r="948" spans="1:31" ht="13" x14ac:dyDescent="0.15">
      <c r="A948" s="169"/>
      <c r="B948" s="169"/>
      <c r="C948" s="169"/>
      <c r="D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</row>
    <row r="949" spans="1:31" ht="13" x14ac:dyDescent="0.15">
      <c r="A949" s="169"/>
      <c r="B949" s="169"/>
      <c r="C949" s="169"/>
      <c r="D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</row>
    <row r="950" spans="1:31" ht="13" x14ac:dyDescent="0.15">
      <c r="A950" s="169"/>
      <c r="B950" s="169"/>
      <c r="C950" s="169"/>
      <c r="D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</row>
    <row r="951" spans="1:31" ht="13" x14ac:dyDescent="0.15">
      <c r="A951" s="169"/>
      <c r="B951" s="169"/>
      <c r="C951" s="169"/>
      <c r="D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</row>
    <row r="952" spans="1:31" ht="13" x14ac:dyDescent="0.15">
      <c r="A952" s="169"/>
      <c r="B952" s="169"/>
      <c r="C952" s="169"/>
      <c r="D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</row>
    <row r="953" spans="1:31" ht="13" x14ac:dyDescent="0.15">
      <c r="A953" s="169"/>
      <c r="B953" s="169"/>
      <c r="C953" s="169"/>
      <c r="D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</row>
    <row r="954" spans="1:31" ht="13" x14ac:dyDescent="0.15">
      <c r="A954" s="169"/>
      <c r="B954" s="169"/>
      <c r="C954" s="169"/>
      <c r="D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</row>
    <row r="955" spans="1:31" ht="13" x14ac:dyDescent="0.15">
      <c r="A955" s="169"/>
      <c r="B955" s="169"/>
      <c r="C955" s="169"/>
      <c r="D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</row>
    <row r="956" spans="1:31" ht="13" x14ac:dyDescent="0.15">
      <c r="A956" s="169"/>
      <c r="B956" s="169"/>
      <c r="C956" s="169"/>
      <c r="D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</row>
    <row r="957" spans="1:31" ht="13" x14ac:dyDescent="0.15">
      <c r="A957" s="169"/>
      <c r="B957" s="169"/>
      <c r="C957" s="169"/>
      <c r="D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</row>
    <row r="958" spans="1:31" ht="13" x14ac:dyDescent="0.15">
      <c r="A958" s="169"/>
      <c r="B958" s="169"/>
      <c r="C958" s="169"/>
      <c r="D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</row>
    <row r="959" spans="1:31" ht="13" x14ac:dyDescent="0.15">
      <c r="A959" s="169"/>
      <c r="B959" s="169"/>
      <c r="C959" s="169"/>
      <c r="D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</row>
    <row r="960" spans="1:31" ht="13" x14ac:dyDescent="0.15">
      <c r="A960" s="169"/>
      <c r="B960" s="169"/>
      <c r="C960" s="169"/>
      <c r="D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</row>
    <row r="961" spans="1:31" ht="13" x14ac:dyDescent="0.15">
      <c r="A961" s="169"/>
      <c r="B961" s="169"/>
      <c r="C961" s="169"/>
      <c r="D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</row>
    <row r="962" spans="1:31" ht="13" x14ac:dyDescent="0.15">
      <c r="A962" s="169"/>
      <c r="B962" s="169"/>
      <c r="C962" s="169"/>
      <c r="D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</row>
    <row r="963" spans="1:31" ht="13" x14ac:dyDescent="0.15">
      <c r="A963" s="169"/>
      <c r="B963" s="169"/>
      <c r="C963" s="169"/>
      <c r="D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</row>
    <row r="964" spans="1:31" ht="13" x14ac:dyDescent="0.15">
      <c r="A964" s="169"/>
      <c r="B964" s="169"/>
      <c r="C964" s="169"/>
      <c r="D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</row>
    <row r="965" spans="1:31" ht="13" x14ac:dyDescent="0.15">
      <c r="A965" s="169"/>
      <c r="B965" s="169"/>
      <c r="C965" s="169"/>
      <c r="D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</row>
    <row r="966" spans="1:31" ht="13" x14ac:dyDescent="0.15">
      <c r="A966" s="169"/>
      <c r="B966" s="169"/>
      <c r="C966" s="169"/>
      <c r="D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</row>
    <row r="967" spans="1:31" ht="13" x14ac:dyDescent="0.15">
      <c r="A967" s="169"/>
      <c r="B967" s="169"/>
      <c r="C967" s="169"/>
      <c r="D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</row>
    <row r="968" spans="1:31" ht="13" x14ac:dyDescent="0.15">
      <c r="A968" s="169"/>
      <c r="B968" s="169"/>
      <c r="C968" s="169"/>
      <c r="D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</row>
    <row r="969" spans="1:31" ht="13" x14ac:dyDescent="0.15">
      <c r="A969" s="169"/>
      <c r="B969" s="169"/>
      <c r="C969" s="169"/>
      <c r="D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</row>
    <row r="970" spans="1:31" ht="13" x14ac:dyDescent="0.15">
      <c r="A970" s="169"/>
      <c r="B970" s="169"/>
      <c r="C970" s="169"/>
      <c r="D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</row>
    <row r="971" spans="1:31" ht="13" x14ac:dyDescent="0.15">
      <c r="A971" s="169"/>
      <c r="B971" s="169"/>
      <c r="C971" s="169"/>
      <c r="D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</row>
    <row r="972" spans="1:31" ht="13" x14ac:dyDescent="0.15">
      <c r="A972" s="169"/>
      <c r="B972" s="169"/>
      <c r="C972" s="169"/>
      <c r="D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</row>
    <row r="973" spans="1:31" ht="13" x14ac:dyDescent="0.15">
      <c r="A973" s="169"/>
      <c r="B973" s="169"/>
      <c r="C973" s="169"/>
      <c r="D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</row>
    <row r="974" spans="1:31" ht="13" x14ac:dyDescent="0.15">
      <c r="A974" s="169"/>
      <c r="B974" s="169"/>
      <c r="C974" s="169"/>
      <c r="D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</row>
    <row r="975" spans="1:31" ht="13" x14ac:dyDescent="0.15">
      <c r="A975" s="169"/>
      <c r="B975" s="169"/>
      <c r="C975" s="169"/>
      <c r="D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</row>
    <row r="976" spans="1:31" ht="13" x14ac:dyDescent="0.15">
      <c r="A976" s="169"/>
      <c r="B976" s="169"/>
      <c r="C976" s="169"/>
      <c r="D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</row>
    <row r="977" spans="1:31" ht="13" x14ac:dyDescent="0.15">
      <c r="A977" s="169"/>
      <c r="B977" s="169"/>
      <c r="C977" s="169"/>
      <c r="D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</row>
    <row r="978" spans="1:31" ht="13" x14ac:dyDescent="0.15">
      <c r="A978" s="169"/>
      <c r="B978" s="169"/>
      <c r="C978" s="169"/>
      <c r="D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</row>
    <row r="979" spans="1:31" ht="13" x14ac:dyDescent="0.15">
      <c r="A979" s="169"/>
      <c r="B979" s="169"/>
      <c r="C979" s="169"/>
      <c r="D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</row>
    <row r="980" spans="1:31" ht="13" x14ac:dyDescent="0.15">
      <c r="A980" s="169"/>
      <c r="B980" s="169"/>
      <c r="C980" s="169"/>
      <c r="D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</row>
    <row r="981" spans="1:31" ht="13" x14ac:dyDescent="0.15">
      <c r="A981" s="169"/>
      <c r="B981" s="169"/>
      <c r="C981" s="169"/>
      <c r="D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</row>
    <row r="982" spans="1:31" ht="13" x14ac:dyDescent="0.15">
      <c r="A982" s="169"/>
      <c r="B982" s="169"/>
      <c r="C982" s="169"/>
      <c r="D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</row>
    <row r="983" spans="1:31" ht="13" x14ac:dyDescent="0.15">
      <c r="A983" s="169"/>
      <c r="B983" s="169"/>
      <c r="C983" s="169"/>
      <c r="D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</row>
    <row r="984" spans="1:31" ht="13" x14ac:dyDescent="0.15">
      <c r="A984" s="169"/>
      <c r="B984" s="169"/>
      <c r="C984" s="169"/>
      <c r="D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</row>
    <row r="985" spans="1:31" ht="13" x14ac:dyDescent="0.15">
      <c r="A985" s="169"/>
      <c r="B985" s="169"/>
      <c r="C985" s="169"/>
      <c r="D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</row>
    <row r="986" spans="1:31" ht="13" x14ac:dyDescent="0.15">
      <c r="A986" s="169"/>
      <c r="B986" s="169"/>
      <c r="C986" s="169"/>
      <c r="D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</row>
    <row r="987" spans="1:31" ht="13" x14ac:dyDescent="0.15">
      <c r="A987" s="169"/>
      <c r="B987" s="169"/>
      <c r="C987" s="169"/>
      <c r="D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</row>
    <row r="988" spans="1:31" ht="13" x14ac:dyDescent="0.15">
      <c r="A988" s="169"/>
      <c r="B988" s="169"/>
      <c r="C988" s="169"/>
      <c r="D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</row>
    <row r="989" spans="1:31" ht="13" x14ac:dyDescent="0.15">
      <c r="A989" s="169"/>
      <c r="B989" s="169"/>
      <c r="C989" s="169"/>
      <c r="D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</row>
    <row r="990" spans="1:31" ht="13" x14ac:dyDescent="0.15">
      <c r="A990" s="169"/>
      <c r="B990" s="169"/>
      <c r="C990" s="169"/>
      <c r="D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38761D"/>
  </sheetPr>
  <dimension ref="A1:T30"/>
  <sheetViews>
    <sheetView workbookViewId="0"/>
  </sheetViews>
  <sheetFormatPr baseColWidth="10" defaultColWidth="14.5" defaultRowHeight="15.75" customHeight="1" x14ac:dyDescent="0.15"/>
  <cols>
    <col min="1" max="1" width="19.83203125" customWidth="1"/>
  </cols>
  <sheetData>
    <row r="1" spans="1:19" ht="15.75" customHeight="1" x14ac:dyDescent="0.15">
      <c r="A1" s="179" t="s">
        <v>38</v>
      </c>
      <c r="B1" s="180" t="s">
        <v>11</v>
      </c>
      <c r="C1" s="181" t="s">
        <v>138</v>
      </c>
      <c r="D1" s="182" t="s">
        <v>136</v>
      </c>
      <c r="E1" s="181" t="s">
        <v>139</v>
      </c>
      <c r="F1" s="182" t="s">
        <v>140</v>
      </c>
      <c r="G1" s="180" t="s">
        <v>134</v>
      </c>
      <c r="H1" s="180" t="s">
        <v>135</v>
      </c>
      <c r="I1" s="43" t="s">
        <v>141</v>
      </c>
      <c r="L1" s="160" t="s">
        <v>38</v>
      </c>
      <c r="M1" s="181" t="s">
        <v>11</v>
      </c>
      <c r="N1" s="181" t="s">
        <v>142</v>
      </c>
      <c r="O1" s="182" t="s">
        <v>143</v>
      </c>
      <c r="P1" s="181" t="s">
        <v>144</v>
      </c>
      <c r="Q1" s="182" t="s">
        <v>140</v>
      </c>
      <c r="R1" s="181" t="s">
        <v>134</v>
      </c>
      <c r="S1" s="181" t="s">
        <v>135</v>
      </c>
    </row>
    <row r="2" spans="1:19" ht="15.75" customHeight="1" x14ac:dyDescent="0.15">
      <c r="A2" s="171" t="s">
        <v>145</v>
      </c>
      <c r="B2" s="183">
        <f t="shared" ref="B2:H2" si="0">SUM(B6:B17)</f>
        <v>38429.25</v>
      </c>
      <c r="C2" s="184">
        <f t="shared" si="0"/>
        <v>12752</v>
      </c>
      <c r="D2" s="184">
        <f t="shared" si="0"/>
        <v>852.77</v>
      </c>
      <c r="E2" s="184">
        <f t="shared" si="0"/>
        <v>623</v>
      </c>
      <c r="F2" s="184">
        <f t="shared" si="0"/>
        <v>74</v>
      </c>
      <c r="G2" s="184">
        <f t="shared" si="0"/>
        <v>224.25</v>
      </c>
      <c r="H2" s="184">
        <f t="shared" si="0"/>
        <v>1672.5</v>
      </c>
      <c r="I2">
        <f t="shared" ref="I2:I3" si="1">((C2/10.4)+D2+(E2*2))</f>
        <v>3324.9238461538462</v>
      </c>
      <c r="L2" s="185">
        <v>43085</v>
      </c>
      <c r="M2" s="186">
        <f>B19</f>
        <v>2246.9</v>
      </c>
      <c r="N2" s="166">
        <v>965</v>
      </c>
      <c r="O2" s="166">
        <v>76.099999999999994</v>
      </c>
      <c r="P2" s="168">
        <v>30</v>
      </c>
      <c r="Q2" s="168">
        <v>1</v>
      </c>
      <c r="R2" s="187">
        <v>2</v>
      </c>
      <c r="S2" s="168">
        <v>0</v>
      </c>
    </row>
    <row r="3" spans="1:19" ht="15.75" customHeight="1" x14ac:dyDescent="0.15">
      <c r="A3" s="188" t="s">
        <v>61</v>
      </c>
      <c r="B3" s="189">
        <f t="shared" ref="B3:H3" si="2">SUM(B4:B15)</f>
        <v>33336.550000000003</v>
      </c>
      <c r="C3" s="190">
        <f t="shared" si="2"/>
        <v>10898</v>
      </c>
      <c r="D3" s="190">
        <f t="shared" si="2"/>
        <v>743.31999999999994</v>
      </c>
      <c r="E3" s="190">
        <f t="shared" si="2"/>
        <v>559</v>
      </c>
      <c r="F3" s="190">
        <f t="shared" si="2"/>
        <v>53</v>
      </c>
      <c r="G3" s="190">
        <f t="shared" si="2"/>
        <v>224.25</v>
      </c>
      <c r="H3" s="190">
        <f t="shared" si="2"/>
        <v>1580.5</v>
      </c>
      <c r="I3">
        <f t="shared" si="1"/>
        <v>2909.204615384615</v>
      </c>
      <c r="L3" s="185">
        <v>42752</v>
      </c>
      <c r="M3" s="186">
        <f>B17</f>
        <v>2391.25</v>
      </c>
      <c r="N3" s="166">
        <v>1173</v>
      </c>
      <c r="O3" s="166">
        <v>59.2</v>
      </c>
      <c r="P3" s="168">
        <v>32</v>
      </c>
      <c r="Q3" s="168">
        <v>21</v>
      </c>
      <c r="R3" s="191"/>
      <c r="S3" s="168">
        <v>86</v>
      </c>
    </row>
    <row r="4" spans="1:19" x14ac:dyDescent="0.2">
      <c r="A4" s="192">
        <v>42784</v>
      </c>
      <c r="B4" s="193"/>
      <c r="C4" s="194"/>
      <c r="D4" s="194"/>
      <c r="E4" s="194"/>
      <c r="F4" s="194"/>
      <c r="G4" s="195"/>
      <c r="H4" s="195"/>
      <c r="L4" s="185">
        <v>42783</v>
      </c>
      <c r="M4" s="196">
        <f>B16</f>
        <v>2701.45</v>
      </c>
      <c r="N4" s="166">
        <v>681</v>
      </c>
      <c r="O4" s="166">
        <v>50.25</v>
      </c>
      <c r="P4" s="168">
        <v>32</v>
      </c>
      <c r="Q4" s="168">
        <v>0</v>
      </c>
      <c r="R4" s="197"/>
      <c r="S4" s="197"/>
    </row>
    <row r="5" spans="1:19" x14ac:dyDescent="0.2">
      <c r="A5" s="192">
        <v>42753</v>
      </c>
      <c r="B5" s="193"/>
      <c r="C5" s="194"/>
      <c r="D5" s="194"/>
      <c r="E5" s="194"/>
      <c r="F5" s="194"/>
      <c r="G5" s="195"/>
      <c r="H5" s="195"/>
      <c r="L5" s="185">
        <v>42811</v>
      </c>
      <c r="M5" s="198">
        <v>4147.99</v>
      </c>
      <c r="N5" s="166">
        <v>1635</v>
      </c>
      <c r="O5" s="166">
        <v>91.81</v>
      </c>
      <c r="P5" s="168">
        <v>38</v>
      </c>
      <c r="Q5" s="168">
        <v>0</v>
      </c>
      <c r="R5" s="168">
        <v>14</v>
      </c>
      <c r="S5" s="168">
        <v>192</v>
      </c>
    </row>
    <row r="6" spans="1:19" x14ac:dyDescent="0.2">
      <c r="A6" s="192">
        <v>43086</v>
      </c>
      <c r="B6" s="193"/>
      <c r="C6" s="194"/>
      <c r="D6" s="194"/>
      <c r="E6" s="194"/>
      <c r="F6" s="194"/>
      <c r="G6" s="195"/>
      <c r="H6" s="195"/>
      <c r="L6" s="185">
        <v>42842</v>
      </c>
      <c r="M6" s="199">
        <v>3745.65</v>
      </c>
      <c r="N6" s="166">
        <v>1231</v>
      </c>
      <c r="O6" s="166">
        <v>84.81</v>
      </c>
      <c r="P6" s="168">
        <v>64</v>
      </c>
      <c r="Q6" s="168">
        <v>9</v>
      </c>
      <c r="R6" s="168">
        <v>18.25</v>
      </c>
      <c r="S6" s="197"/>
    </row>
    <row r="7" spans="1:19" ht="15.75" customHeight="1" x14ac:dyDescent="0.15">
      <c r="A7" s="192">
        <v>43056</v>
      </c>
      <c r="B7" s="200">
        <v>3064.75</v>
      </c>
      <c r="C7" s="201">
        <v>991</v>
      </c>
      <c r="D7" s="201">
        <v>61.5</v>
      </c>
      <c r="E7" s="201">
        <v>29</v>
      </c>
      <c r="F7" s="201">
        <v>1</v>
      </c>
      <c r="G7" s="201">
        <v>5</v>
      </c>
      <c r="H7" s="201">
        <v>230.5</v>
      </c>
      <c r="L7" s="202">
        <v>42872</v>
      </c>
      <c r="M7" s="186">
        <v>5260.41</v>
      </c>
      <c r="N7" s="166">
        <v>1556</v>
      </c>
      <c r="O7" s="166">
        <v>143</v>
      </c>
      <c r="P7" s="168">
        <v>125</v>
      </c>
      <c r="Q7" s="168">
        <v>2</v>
      </c>
      <c r="R7" s="168">
        <v>24</v>
      </c>
      <c r="S7" s="168">
        <v>213</v>
      </c>
    </row>
    <row r="8" spans="1:19" ht="15.75" customHeight="1" x14ac:dyDescent="0.15">
      <c r="A8" s="192">
        <v>43025</v>
      </c>
      <c r="B8" s="200">
        <v>3365.5</v>
      </c>
      <c r="C8" s="201">
        <v>1201</v>
      </c>
      <c r="D8" s="201">
        <v>39.200000000000003</v>
      </c>
      <c r="E8" s="201">
        <v>49</v>
      </c>
      <c r="F8" s="201">
        <v>2</v>
      </c>
      <c r="G8" s="201">
        <v>22</v>
      </c>
      <c r="H8" s="201">
        <v>26</v>
      </c>
      <c r="L8" s="202">
        <v>42903</v>
      </c>
      <c r="M8" s="203">
        <v>3484</v>
      </c>
      <c r="N8" s="166">
        <v>754</v>
      </c>
      <c r="O8" s="166">
        <v>86</v>
      </c>
      <c r="P8" s="168">
        <v>72</v>
      </c>
      <c r="Q8" s="168">
        <v>0</v>
      </c>
      <c r="R8" s="168">
        <v>84</v>
      </c>
      <c r="S8" s="168">
        <v>186</v>
      </c>
    </row>
    <row r="9" spans="1:19" ht="15.75" customHeight="1" x14ac:dyDescent="0.15">
      <c r="A9" s="192">
        <v>42995</v>
      </c>
      <c r="B9" s="200">
        <v>3875</v>
      </c>
      <c r="C9" s="201">
        <v>1560</v>
      </c>
      <c r="D9" s="201">
        <v>89.5</v>
      </c>
      <c r="E9" s="201">
        <v>49</v>
      </c>
      <c r="F9" s="201">
        <v>13</v>
      </c>
      <c r="G9" s="201">
        <v>19</v>
      </c>
      <c r="H9" s="201">
        <v>200</v>
      </c>
      <c r="L9" s="202">
        <v>42933</v>
      </c>
      <c r="M9" s="204">
        <v>2714.25</v>
      </c>
      <c r="N9" s="166">
        <v>602</v>
      </c>
      <c r="O9" s="166">
        <v>64.5</v>
      </c>
      <c r="P9" s="168">
        <v>66</v>
      </c>
      <c r="Q9" s="168">
        <v>15</v>
      </c>
      <c r="R9" s="205">
        <v>17</v>
      </c>
      <c r="S9" s="205">
        <v>152</v>
      </c>
    </row>
    <row r="10" spans="1:19" ht="15.75" customHeight="1" x14ac:dyDescent="0.15">
      <c r="A10" s="192">
        <v>42964</v>
      </c>
      <c r="B10" s="200">
        <v>3679</v>
      </c>
      <c r="C10" s="201">
        <v>1368</v>
      </c>
      <c r="D10" s="201">
        <v>83</v>
      </c>
      <c r="E10" s="201">
        <v>67</v>
      </c>
      <c r="F10" s="201">
        <v>11</v>
      </c>
      <c r="G10" s="201">
        <v>21</v>
      </c>
      <c r="H10" s="201">
        <v>285</v>
      </c>
      <c r="L10" s="206">
        <v>42964</v>
      </c>
      <c r="M10" s="198">
        <v>3679</v>
      </c>
      <c r="N10" s="166">
        <v>1368</v>
      </c>
      <c r="O10" s="166">
        <v>83</v>
      </c>
      <c r="P10" s="168">
        <v>67</v>
      </c>
      <c r="Q10" s="168">
        <v>11</v>
      </c>
      <c r="R10" s="205">
        <v>21</v>
      </c>
      <c r="S10" s="205">
        <v>285</v>
      </c>
    </row>
    <row r="11" spans="1:19" ht="15.75" customHeight="1" x14ac:dyDescent="0.15">
      <c r="A11" s="192">
        <v>42933</v>
      </c>
      <c r="B11" s="200">
        <v>2714.25</v>
      </c>
      <c r="C11" s="201">
        <v>602</v>
      </c>
      <c r="D11" s="201">
        <v>64.5</v>
      </c>
      <c r="E11" s="201">
        <v>66</v>
      </c>
      <c r="F11" s="201">
        <v>15</v>
      </c>
      <c r="G11" s="201">
        <v>17</v>
      </c>
      <c r="H11" s="201">
        <v>152</v>
      </c>
      <c r="L11" s="206">
        <v>42985</v>
      </c>
      <c r="M11" s="207">
        <v>3875</v>
      </c>
      <c r="N11" s="208">
        <v>1560</v>
      </c>
      <c r="O11" s="208">
        <v>89.5</v>
      </c>
      <c r="P11" s="208">
        <v>49</v>
      </c>
      <c r="Q11" s="208">
        <v>13</v>
      </c>
      <c r="R11" s="208">
        <v>19</v>
      </c>
      <c r="S11" s="208">
        <v>200</v>
      </c>
    </row>
    <row r="12" spans="1:19" ht="15.75" customHeight="1" x14ac:dyDescent="0.15">
      <c r="A12" s="192">
        <v>42903</v>
      </c>
      <c r="B12" s="209">
        <v>3484</v>
      </c>
      <c r="C12" s="201">
        <v>754</v>
      </c>
      <c r="D12" s="201">
        <v>86</v>
      </c>
      <c r="E12" s="201">
        <v>72</v>
      </c>
      <c r="F12" s="201">
        <v>0</v>
      </c>
      <c r="G12" s="201">
        <v>84</v>
      </c>
      <c r="H12" s="201">
        <v>186</v>
      </c>
      <c r="L12" s="210">
        <v>43025</v>
      </c>
      <c r="M12" s="211">
        <v>3365.5</v>
      </c>
      <c r="N12" s="208">
        <v>1201</v>
      </c>
      <c r="O12" s="208">
        <v>39.200000000000003</v>
      </c>
      <c r="P12" s="208">
        <v>49</v>
      </c>
      <c r="Q12" s="208">
        <v>2</v>
      </c>
      <c r="R12" s="208">
        <v>22</v>
      </c>
      <c r="S12" s="208">
        <v>26</v>
      </c>
    </row>
    <row r="13" spans="1:19" ht="15.75" customHeight="1" x14ac:dyDescent="0.15">
      <c r="A13" s="192">
        <v>42872</v>
      </c>
      <c r="B13" s="200">
        <v>5260.41</v>
      </c>
      <c r="C13" s="201">
        <v>1556</v>
      </c>
      <c r="D13" s="201">
        <v>143</v>
      </c>
      <c r="E13" s="201">
        <v>125</v>
      </c>
      <c r="F13" s="201">
        <v>2</v>
      </c>
      <c r="G13" s="201">
        <v>24</v>
      </c>
      <c r="H13" s="201">
        <v>213</v>
      </c>
      <c r="L13" s="212">
        <v>43056</v>
      </c>
      <c r="M13" s="211">
        <v>3064.75</v>
      </c>
      <c r="N13" s="168">
        <v>991</v>
      </c>
      <c r="O13" s="168">
        <v>61.5</v>
      </c>
      <c r="P13" s="168">
        <v>29</v>
      </c>
      <c r="Q13" s="168">
        <v>1</v>
      </c>
      <c r="R13" s="168">
        <v>5</v>
      </c>
      <c r="S13" s="168">
        <v>230.5</v>
      </c>
    </row>
    <row r="14" spans="1:19" ht="15.75" customHeight="1" x14ac:dyDescent="0.15">
      <c r="A14" s="192">
        <v>42842</v>
      </c>
      <c r="B14" s="213">
        <v>3745.65</v>
      </c>
      <c r="C14" s="201">
        <v>1231</v>
      </c>
      <c r="D14" s="201">
        <v>84.81</v>
      </c>
      <c r="E14" s="201">
        <v>64</v>
      </c>
      <c r="F14" s="201">
        <v>9</v>
      </c>
      <c r="G14" s="201">
        <v>18.25</v>
      </c>
      <c r="H14" s="201">
        <v>96</v>
      </c>
      <c r="L14" s="160"/>
      <c r="M14" s="197"/>
      <c r="N14" s="168"/>
      <c r="O14" s="168"/>
      <c r="P14" s="168"/>
      <c r="Q14" s="168"/>
      <c r="R14" s="197"/>
      <c r="S14" s="197"/>
    </row>
    <row r="15" spans="1:19" ht="15.75" customHeight="1" x14ac:dyDescent="0.15">
      <c r="A15" s="192">
        <v>42811</v>
      </c>
      <c r="B15" s="200">
        <v>4147.99</v>
      </c>
      <c r="C15" s="201">
        <v>1635</v>
      </c>
      <c r="D15" s="201">
        <v>91.81</v>
      </c>
      <c r="E15" s="201">
        <v>38</v>
      </c>
      <c r="F15" s="201">
        <v>0</v>
      </c>
      <c r="G15" s="201">
        <v>14</v>
      </c>
      <c r="H15" s="201">
        <v>192</v>
      </c>
      <c r="L15" s="22" t="s">
        <v>146</v>
      </c>
      <c r="M15" s="61">
        <f t="shared" ref="M15:P15" si="3">M6+M5+M7+M8+M9+M10</f>
        <v>23031.3</v>
      </c>
      <c r="N15">
        <f t="shared" si="3"/>
        <v>7146</v>
      </c>
      <c r="O15">
        <f t="shared" si="3"/>
        <v>553.12</v>
      </c>
      <c r="P15">
        <f t="shared" si="3"/>
        <v>432</v>
      </c>
    </row>
    <row r="16" spans="1:19" ht="15.75" customHeight="1" x14ac:dyDescent="0.15">
      <c r="A16" s="214">
        <v>42783</v>
      </c>
      <c r="B16" s="215">
        <v>2701.45</v>
      </c>
      <c r="C16" s="216">
        <v>681</v>
      </c>
      <c r="D16" s="216">
        <v>50.25</v>
      </c>
      <c r="E16" s="216">
        <v>32</v>
      </c>
      <c r="F16" s="216">
        <v>0</v>
      </c>
      <c r="G16" s="216"/>
      <c r="H16" s="216">
        <v>6</v>
      </c>
      <c r="I16" s="175">
        <f>(J16/10.4)+D16+(E16*2)</f>
        <v>552.23076923076928</v>
      </c>
      <c r="J16">
        <f>SUMPRODUCT(C16:C20)</f>
        <v>4555</v>
      </c>
    </row>
    <row r="17" spans="1:20" ht="15.75" customHeight="1" x14ac:dyDescent="0.15">
      <c r="A17" s="214">
        <v>42752</v>
      </c>
      <c r="B17" s="217">
        <v>2391.25</v>
      </c>
      <c r="C17" s="216">
        <v>1173</v>
      </c>
      <c r="D17" s="216">
        <v>59.2</v>
      </c>
      <c r="E17" s="216">
        <v>32</v>
      </c>
      <c r="F17" s="216">
        <v>21</v>
      </c>
      <c r="G17" s="216"/>
      <c r="H17" s="216">
        <v>86</v>
      </c>
    </row>
    <row r="18" spans="1:20" ht="15.75" customHeight="1" x14ac:dyDescent="0.15">
      <c r="A18" s="171">
        <v>2016</v>
      </c>
      <c r="B18" s="218"/>
      <c r="C18" s="219"/>
      <c r="D18" s="219"/>
      <c r="E18" s="219"/>
      <c r="F18" s="219"/>
      <c r="G18" s="219"/>
      <c r="H18" s="219"/>
      <c r="L18" s="220"/>
      <c r="M18" s="221"/>
      <c r="N18" s="221"/>
      <c r="O18" s="221"/>
      <c r="P18" s="221"/>
      <c r="Q18" s="221"/>
      <c r="R18" s="222"/>
      <c r="S18" s="221"/>
      <c r="T18" s="221"/>
    </row>
    <row r="19" spans="1:20" ht="15.75" customHeight="1" x14ac:dyDescent="0.15">
      <c r="A19" s="214">
        <v>43085</v>
      </c>
      <c r="B19" s="223">
        <v>2246.9</v>
      </c>
      <c r="C19" s="216">
        <v>965</v>
      </c>
      <c r="D19" s="216">
        <v>76.099999999999994</v>
      </c>
      <c r="E19" s="216">
        <v>30</v>
      </c>
      <c r="F19" s="216">
        <v>1</v>
      </c>
      <c r="G19" s="216">
        <v>2</v>
      </c>
      <c r="H19" s="216">
        <v>0</v>
      </c>
      <c r="L19" s="220"/>
      <c r="M19" s="221"/>
      <c r="N19" s="221"/>
      <c r="O19" s="221"/>
      <c r="P19" s="221"/>
      <c r="Q19" s="221"/>
      <c r="R19" s="222"/>
      <c r="S19" s="221"/>
      <c r="T19" s="221"/>
    </row>
    <row r="20" spans="1:20" ht="15.75" customHeight="1" x14ac:dyDescent="0.15">
      <c r="A20" s="224">
        <v>43055</v>
      </c>
      <c r="B20" s="225"/>
      <c r="C20" s="226">
        <v>1736</v>
      </c>
      <c r="D20" s="226">
        <v>58.2</v>
      </c>
      <c r="E20" s="226">
        <v>32</v>
      </c>
      <c r="F20" s="226"/>
      <c r="G20" s="226">
        <v>35</v>
      </c>
      <c r="H20" s="226">
        <v>493</v>
      </c>
      <c r="I20" s="227"/>
      <c r="J20" s="227"/>
      <c r="K20" s="227"/>
      <c r="L20" s="220"/>
      <c r="M20" s="221"/>
      <c r="N20" s="221"/>
      <c r="O20" s="221"/>
      <c r="P20" s="221"/>
      <c r="Q20" s="221"/>
      <c r="R20" s="222"/>
      <c r="S20" s="221"/>
      <c r="T20" s="221"/>
    </row>
    <row r="21" spans="1:20" ht="15.75" customHeight="1" x14ac:dyDescent="0.15">
      <c r="A21" s="228"/>
      <c r="B21" s="229"/>
      <c r="C21" s="229"/>
      <c r="D21" s="229">
        <f>SUMPRODUCT(D16:D20)</f>
        <v>243.75</v>
      </c>
      <c r="E21" s="229"/>
      <c r="F21" s="229"/>
      <c r="G21" s="229"/>
      <c r="H21" s="229"/>
      <c r="I21" s="227"/>
      <c r="J21" s="227"/>
      <c r="K21" s="227"/>
      <c r="L21" s="220"/>
      <c r="M21" s="221"/>
      <c r="N21" s="221"/>
      <c r="O21" s="221"/>
      <c r="P21" s="221"/>
      <c r="Q21" s="221"/>
      <c r="R21" s="222"/>
      <c r="S21" s="221"/>
      <c r="T21" s="221"/>
    </row>
    <row r="22" spans="1:20" ht="15.75" customHeight="1" x14ac:dyDescent="0.15">
      <c r="A22" s="228"/>
      <c r="B22" s="229"/>
      <c r="C22" s="229"/>
      <c r="D22" s="229"/>
      <c r="E22" s="229"/>
      <c r="F22" s="229"/>
      <c r="G22" s="221"/>
      <c r="H22" s="229"/>
      <c r="I22" s="227"/>
      <c r="J22" s="227"/>
      <c r="K22" s="227"/>
      <c r="L22" s="220"/>
      <c r="M22" s="221"/>
      <c r="N22" s="221"/>
      <c r="O22" s="221"/>
      <c r="P22" s="221"/>
      <c r="Q22" s="221"/>
      <c r="R22" s="222"/>
      <c r="S22" s="221"/>
      <c r="T22" s="221"/>
    </row>
    <row r="23" spans="1:20" ht="15.75" customHeight="1" x14ac:dyDescent="0.15">
      <c r="A23" s="228"/>
      <c r="B23" s="229"/>
      <c r="C23" s="230"/>
      <c r="D23" s="229"/>
      <c r="E23" s="229"/>
      <c r="F23" s="229"/>
      <c r="G23" s="229"/>
      <c r="H23" s="229"/>
      <c r="I23" s="227"/>
      <c r="J23" s="227"/>
      <c r="K23" s="227"/>
      <c r="L23" s="220"/>
      <c r="M23" s="221"/>
      <c r="N23" s="221"/>
      <c r="O23" s="221"/>
      <c r="P23" s="221"/>
      <c r="Q23" s="221"/>
      <c r="R23" s="222"/>
      <c r="S23" s="221"/>
      <c r="T23" s="221"/>
    </row>
    <row r="24" spans="1:20" ht="15.75" customHeight="1" x14ac:dyDescent="0.15">
      <c r="A24" s="228"/>
      <c r="B24" s="229"/>
      <c r="C24" s="230"/>
      <c r="D24" s="229"/>
      <c r="E24" s="229"/>
      <c r="F24" s="229"/>
      <c r="G24" s="229"/>
      <c r="H24" s="229"/>
      <c r="I24" s="227"/>
      <c r="J24" s="227"/>
      <c r="K24" s="227"/>
    </row>
    <row r="25" spans="1:20" ht="15.75" customHeight="1" x14ac:dyDescent="0.15">
      <c r="A25" s="228"/>
      <c r="B25" s="229"/>
      <c r="C25" s="229"/>
      <c r="D25" s="229"/>
      <c r="E25" s="229"/>
      <c r="F25" s="229"/>
      <c r="G25" s="229"/>
      <c r="H25" s="229"/>
      <c r="I25" s="227"/>
      <c r="J25" s="227"/>
      <c r="K25" s="227"/>
    </row>
    <row r="26" spans="1:20" ht="15.75" customHeight="1" x14ac:dyDescent="0.15">
      <c r="A26" s="228"/>
      <c r="B26" s="229"/>
      <c r="C26" s="230"/>
      <c r="D26" s="229"/>
      <c r="E26" s="229"/>
      <c r="F26" s="229"/>
      <c r="G26" s="229"/>
      <c r="H26" s="229"/>
      <c r="I26" s="227"/>
      <c r="J26" s="227"/>
      <c r="K26" s="227"/>
    </row>
    <row r="27" spans="1:20" ht="15.75" customHeight="1" x14ac:dyDescent="0.15">
      <c r="A27" s="228"/>
      <c r="B27" s="229"/>
      <c r="C27" s="229"/>
      <c r="D27" s="229"/>
      <c r="E27" s="229"/>
      <c r="F27" s="229"/>
      <c r="G27" s="229"/>
      <c r="H27" s="229"/>
      <c r="I27" s="227"/>
      <c r="J27" s="227"/>
      <c r="K27" s="227"/>
    </row>
    <row r="28" spans="1:20" ht="15.75" customHeight="1" x14ac:dyDescent="0.15">
      <c r="A28" s="228"/>
      <c r="B28" s="227"/>
      <c r="C28" s="227"/>
      <c r="D28" s="227"/>
      <c r="E28" s="227"/>
      <c r="F28" s="227"/>
      <c r="G28" s="227"/>
      <c r="H28" s="227"/>
      <c r="I28" s="227"/>
      <c r="J28" s="227"/>
      <c r="K28" s="227"/>
    </row>
    <row r="29" spans="1:20" ht="15.75" customHeight="1" x14ac:dyDescent="0.15">
      <c r="A29" s="228"/>
      <c r="B29" s="227"/>
      <c r="C29" s="227"/>
      <c r="D29" s="227"/>
      <c r="E29" s="227"/>
      <c r="F29" s="227"/>
      <c r="G29" s="227"/>
      <c r="H29" s="227"/>
      <c r="I29" s="227"/>
      <c r="J29" s="227"/>
      <c r="K29" s="227"/>
    </row>
    <row r="30" spans="1:20" ht="15.75" customHeight="1" x14ac:dyDescent="0.15">
      <c r="A30" s="227"/>
      <c r="B30" s="227"/>
      <c r="C30" s="227"/>
      <c r="D30" s="227"/>
      <c r="E30" s="227"/>
      <c r="F30" s="227"/>
      <c r="G30" s="227"/>
      <c r="H30" s="227"/>
      <c r="I30" s="227"/>
      <c r="J30" s="227"/>
      <c r="K30" s="22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2017-18 FYTD</vt:lpstr>
      <vt:lpstr>2017 YTD</vt:lpstr>
      <vt:lpstr>2016-17 FYTD</vt:lpstr>
      <vt:lpstr>Service Learning</vt:lpstr>
      <vt:lpstr>Food Boxes</vt:lpstr>
      <vt:lpstr>Market</vt:lpstr>
      <vt:lpstr>Community Outreach </vt:lpstr>
      <vt:lpstr>HidroHuerto</vt:lpstr>
      <vt:lpstr>Aquaponic</vt:lpstr>
      <vt:lpstr>Mushrooms</vt:lpstr>
      <vt:lpstr>Volunteers</vt:lpstr>
      <vt:lpstr>Intern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2018-03-05T18:00:37Z</dcterms:modified>
</cp:coreProperties>
</file>