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wnetid-my.sharepoint.com/personal/jingyj11_uw_edu/Documents/2024winter/514 SWHWLab/Hydration Companion/data_sheets/"/>
    </mc:Choice>
  </mc:AlternateContent>
  <xr:revisionPtr revIDLastSave="110" documentId="11_87C04D2A097D4CDC1234BB3A4DD4B146906C7D67" xr6:coauthVersionLast="47" xr6:coauthVersionMax="47" xr10:uidLastSave="{A303EE1E-2F67-4CCE-928F-EBF3C1BCCD1E}"/>
  <bookViews>
    <workbookView xWindow="-110" yWindow="-110" windowWidth="25820" windowHeight="1462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N76" i="2" s="1"/>
  <c r="A76" i="2"/>
  <c r="W75" i="2"/>
  <c r="V75" i="2"/>
  <c r="U75" i="2"/>
  <c r="T75" i="2"/>
  <c r="C75" i="2"/>
  <c r="B75" i="2"/>
  <c r="I75" i="2" s="1"/>
  <c r="A75" i="2"/>
  <c r="W74" i="2"/>
  <c r="V74" i="2"/>
  <c r="U74" i="2"/>
  <c r="T74" i="2"/>
  <c r="C74" i="2"/>
  <c r="B74" i="2"/>
  <c r="J74" i="2" s="1"/>
  <c r="A74" i="2"/>
  <c r="W73" i="2"/>
  <c r="V73" i="2"/>
  <c r="U73" i="2"/>
  <c r="T73" i="2"/>
  <c r="C73" i="2"/>
  <c r="B73" i="2"/>
  <c r="I73" i="2" s="1"/>
  <c r="A73" i="2"/>
  <c r="W72" i="2"/>
  <c r="V72" i="2"/>
  <c r="U72" i="2"/>
  <c r="T72" i="2"/>
  <c r="C72" i="2"/>
  <c r="B72" i="2"/>
  <c r="N72" i="2" s="1"/>
  <c r="A72" i="2"/>
  <c r="W71" i="2"/>
  <c r="V71" i="2"/>
  <c r="U71" i="2"/>
  <c r="T71" i="2"/>
  <c r="C71" i="2"/>
  <c r="B71" i="2"/>
  <c r="G71" i="2" s="1"/>
  <c r="A71" i="2"/>
  <c r="W70" i="2"/>
  <c r="V70" i="2"/>
  <c r="U70" i="2"/>
  <c r="T70" i="2"/>
  <c r="C70" i="2"/>
  <c r="B70" i="2"/>
  <c r="O70" i="2" s="1"/>
  <c r="A70" i="2"/>
  <c r="W69" i="2"/>
  <c r="V69" i="2"/>
  <c r="U69" i="2"/>
  <c r="T69" i="2"/>
  <c r="C69" i="2"/>
  <c r="B69" i="2"/>
  <c r="O69" i="2" s="1"/>
  <c r="A69" i="2"/>
  <c r="W68" i="2"/>
  <c r="V68" i="2"/>
  <c r="U68" i="2"/>
  <c r="T68" i="2"/>
  <c r="C68" i="2"/>
  <c r="B68" i="2"/>
  <c r="O68" i="2" s="1"/>
  <c r="A68" i="2"/>
  <c r="W67" i="2"/>
  <c r="V67" i="2"/>
  <c r="U67" i="2"/>
  <c r="T67" i="2"/>
  <c r="C67" i="2"/>
  <c r="B67" i="2"/>
  <c r="N67" i="2" s="1"/>
  <c r="A67" i="2"/>
  <c r="W66" i="2"/>
  <c r="V66" i="2"/>
  <c r="U66" i="2"/>
  <c r="T66" i="2"/>
  <c r="C66" i="2"/>
  <c r="B66" i="2"/>
  <c r="M66" i="2" s="1"/>
  <c r="A66" i="2"/>
  <c r="W65" i="2"/>
  <c r="V65" i="2"/>
  <c r="U65" i="2"/>
  <c r="T65" i="2"/>
  <c r="C65" i="2"/>
  <c r="B65" i="2"/>
  <c r="L65" i="2" s="1"/>
  <c r="A65" i="2"/>
  <c r="W64" i="2"/>
  <c r="V64" i="2"/>
  <c r="U64" i="2"/>
  <c r="T64" i="2"/>
  <c r="C64" i="2"/>
  <c r="B64" i="2"/>
  <c r="K64" i="2" s="1"/>
  <c r="A64" i="2"/>
  <c r="W63" i="2"/>
  <c r="V63" i="2"/>
  <c r="U63" i="2"/>
  <c r="T63" i="2"/>
  <c r="C63" i="2"/>
  <c r="B63" i="2"/>
  <c r="J63" i="2" s="1"/>
  <c r="A63" i="2"/>
  <c r="W62" i="2"/>
  <c r="V62" i="2"/>
  <c r="U62" i="2"/>
  <c r="T62" i="2"/>
  <c r="C62" i="2"/>
  <c r="B62" i="2"/>
  <c r="I62" i="2" s="1"/>
  <c r="A62" i="2"/>
  <c r="W61" i="2"/>
  <c r="V61" i="2"/>
  <c r="U61" i="2"/>
  <c r="T61" i="2"/>
  <c r="C61" i="2"/>
  <c r="B61" i="2"/>
  <c r="H61" i="2" s="1"/>
  <c r="A61" i="2"/>
  <c r="W60" i="2"/>
  <c r="V60" i="2"/>
  <c r="U60" i="2"/>
  <c r="T60" i="2"/>
  <c r="C60" i="2"/>
  <c r="B60" i="2"/>
  <c r="G60" i="2" s="1"/>
  <c r="A60" i="2"/>
  <c r="W59" i="2"/>
  <c r="V59" i="2"/>
  <c r="U59" i="2"/>
  <c r="T59" i="2"/>
  <c r="C59" i="2"/>
  <c r="B59" i="2"/>
  <c r="F59" i="2" s="1"/>
  <c r="A59" i="2"/>
  <c r="W58" i="2"/>
  <c r="V58" i="2"/>
  <c r="U58" i="2"/>
  <c r="T58" i="2"/>
  <c r="C58" i="2"/>
  <c r="B58" i="2"/>
  <c r="O58" i="2" s="1"/>
  <c r="A58" i="2"/>
  <c r="W57" i="2"/>
  <c r="V57" i="2"/>
  <c r="U57" i="2"/>
  <c r="T57" i="2"/>
  <c r="C57" i="2"/>
  <c r="B57" i="2"/>
  <c r="D57" i="2" s="1"/>
  <c r="A57" i="2"/>
  <c r="W56" i="2"/>
  <c r="V56" i="2"/>
  <c r="U56" i="2"/>
  <c r="T56" i="2"/>
  <c r="C56" i="2"/>
  <c r="B56" i="2"/>
  <c r="O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L27" i="1"/>
  <c r="A89" i="2" s="1"/>
  <c r="M26" i="1"/>
  <c r="L26" i="1"/>
  <c r="A88" i="2" s="1"/>
  <c r="K76" i="2" l="1"/>
  <c r="L76" i="2"/>
  <c r="F76" i="2"/>
  <c r="O76" i="2"/>
  <c r="H76" i="2"/>
  <c r="M76" i="2"/>
  <c r="O28" i="1"/>
  <c r="D64" i="2"/>
  <c r="E75" i="2"/>
  <c r="J62" i="2"/>
  <c r="F75" i="2"/>
  <c r="K62" i="2"/>
  <c r="G75" i="2"/>
  <c r="L62" i="2"/>
  <c r="O67" i="2"/>
  <c r="J75" i="2"/>
  <c r="M75" i="2"/>
  <c r="N75" i="2"/>
  <c r="N62" i="2"/>
  <c r="L75" i="2"/>
  <c r="O75" i="2"/>
  <c r="O65" i="2"/>
  <c r="K75" i="2"/>
  <c r="O62" i="2"/>
  <c r="E60" i="2"/>
  <c r="J64" i="2"/>
  <c r="O61" i="2"/>
  <c r="H57" i="2"/>
  <c r="N64" i="2"/>
  <c r="G59" i="2"/>
  <c r="O64" i="2"/>
  <c r="H59" i="2"/>
  <c r="K63" i="2"/>
  <c r="M57" i="2"/>
  <c r="I59" i="2"/>
  <c r="M60" i="2"/>
  <c r="L63" i="2"/>
  <c r="F64" i="2"/>
  <c r="E57" i="2"/>
  <c r="H60" i="2"/>
  <c r="G57" i="2"/>
  <c r="K60" i="2"/>
  <c r="L60" i="2"/>
  <c r="N57" i="2"/>
  <c r="J59" i="2"/>
  <c r="N60" i="2"/>
  <c r="M63" i="2"/>
  <c r="D76" i="2"/>
  <c r="B93" i="2"/>
  <c r="O93" i="2" s="1"/>
  <c r="I61" i="2"/>
  <c r="D59" i="2"/>
  <c r="N66" i="2"/>
  <c r="E59" i="2"/>
  <c r="J57" i="2"/>
  <c r="K59" i="2"/>
  <c r="O60" i="2"/>
  <c r="N63" i="2"/>
  <c r="D75" i="2"/>
  <c r="E76" i="2"/>
  <c r="I64" i="2"/>
  <c r="M61" i="2"/>
  <c r="F57" i="2"/>
  <c r="N61" i="2"/>
  <c r="J60" i="2"/>
  <c r="O66" i="2"/>
  <c r="I57" i="2"/>
  <c r="H63" i="2"/>
  <c r="L59" i="2"/>
  <c r="O63" i="2"/>
  <c r="M59" i="2"/>
  <c r="G76" i="2"/>
  <c r="L61" i="2"/>
  <c r="L64" i="2"/>
  <c r="M64" i="2"/>
  <c r="E63" i="2"/>
  <c r="O59" i="2"/>
  <c r="M65" i="2"/>
  <c r="H75" i="2"/>
  <c r="I76" i="2"/>
  <c r="J61" i="2"/>
  <c r="K61" i="2"/>
  <c r="I60" i="2"/>
  <c r="N59" i="2"/>
  <c r="M62" i="2"/>
  <c r="N65" i="2"/>
  <c r="J76" i="2"/>
  <c r="F61" i="2"/>
  <c r="G61" i="2"/>
  <c r="D56" i="2"/>
  <c r="E56" i="2"/>
  <c r="F56" i="2"/>
  <c r="G56" i="2"/>
  <c r="I56" i="2"/>
  <c r="H56" i="2"/>
  <c r="J56" i="2"/>
  <c r="K56" i="2"/>
  <c r="L56" i="2"/>
  <c r="M56" i="2"/>
  <c r="E58" i="2"/>
  <c r="G58" i="2"/>
  <c r="H58" i="2"/>
  <c r="D58" i="2"/>
  <c r="I58" i="2"/>
  <c r="J58" i="2"/>
  <c r="F58" i="2"/>
  <c r="K58" i="2"/>
  <c r="L58" i="2"/>
  <c r="N58" i="2"/>
  <c r="M58" i="2"/>
  <c r="K57" i="2"/>
  <c r="O27" i="1"/>
  <c r="L57" i="2"/>
  <c r="K93" i="2"/>
  <c r="N93" i="2"/>
  <c r="M93" i="2"/>
  <c r="D93" i="2"/>
  <c r="L93" i="2"/>
  <c r="J93" i="2"/>
  <c r="H93" i="2"/>
  <c r="F74" i="2"/>
  <c r="D70" i="2"/>
  <c r="H74" i="2"/>
  <c r="I74" i="2"/>
  <c r="H72" i="2"/>
  <c r="D67" i="2"/>
  <c r="E68" i="2"/>
  <c r="G70" i="2"/>
  <c r="H71" i="2"/>
  <c r="I72" i="2"/>
  <c r="J73" i="2"/>
  <c r="K74" i="2"/>
  <c r="N56" i="2"/>
  <c r="O57" i="2"/>
  <c r="D66" i="2"/>
  <c r="E67" i="2"/>
  <c r="F68" i="2"/>
  <c r="G69" i="2"/>
  <c r="H70" i="2"/>
  <c r="I71" i="2"/>
  <c r="J72" i="2"/>
  <c r="K73" i="2"/>
  <c r="L74" i="2"/>
  <c r="B89" i="2"/>
  <c r="D72" i="2"/>
  <c r="E72" i="2"/>
  <c r="F72" i="2"/>
  <c r="D69" i="2"/>
  <c r="F69" i="2"/>
  <c r="D65" i="2"/>
  <c r="E66" i="2"/>
  <c r="F67" i="2"/>
  <c r="G68" i="2"/>
  <c r="H69" i="2"/>
  <c r="I70" i="2"/>
  <c r="J71" i="2"/>
  <c r="K72" i="2"/>
  <c r="L73" i="2"/>
  <c r="M74" i="2"/>
  <c r="G74" i="2"/>
  <c r="G72" i="2"/>
  <c r="D73" i="2"/>
  <c r="D71" i="2"/>
  <c r="F73" i="2"/>
  <c r="F71" i="2"/>
  <c r="I69" i="2"/>
  <c r="M73" i="2"/>
  <c r="D63" i="2"/>
  <c r="E64" i="2"/>
  <c r="F65" i="2"/>
  <c r="G66" i="2"/>
  <c r="H67" i="2"/>
  <c r="I68" i="2"/>
  <c r="J69" i="2"/>
  <c r="K70" i="2"/>
  <c r="L71" i="2"/>
  <c r="M72" i="2"/>
  <c r="N73" i="2"/>
  <c r="O74" i="2"/>
  <c r="F66" i="2"/>
  <c r="K71" i="2"/>
  <c r="N74" i="2"/>
  <c r="G65" i="2"/>
  <c r="H66" i="2"/>
  <c r="I67" i="2"/>
  <c r="J68" i="2"/>
  <c r="K69" i="2"/>
  <c r="L70" i="2"/>
  <c r="M71" i="2"/>
  <c r="M33" i="1"/>
  <c r="M34" i="1" s="1"/>
  <c r="E70" i="2"/>
  <c r="F70" i="2"/>
  <c r="J70" i="2"/>
  <c r="D62" i="2"/>
  <c r="O73" i="2"/>
  <c r="O26" i="1"/>
  <c r="D61" i="2"/>
  <c r="E62" i="2"/>
  <c r="F63" i="2"/>
  <c r="G64" i="2"/>
  <c r="H65" i="2"/>
  <c r="I66" i="2"/>
  <c r="J67" i="2"/>
  <c r="K68" i="2"/>
  <c r="L69" i="2"/>
  <c r="M70" i="2"/>
  <c r="N71" i="2"/>
  <c r="O72" i="2"/>
  <c r="E73" i="2"/>
  <c r="E65" i="2"/>
  <c r="G67" i="2"/>
  <c r="L72" i="2"/>
  <c r="D60" i="2"/>
  <c r="E61" i="2"/>
  <c r="F62" i="2"/>
  <c r="G63" i="2"/>
  <c r="H64" i="2"/>
  <c r="I65" i="2"/>
  <c r="J66" i="2"/>
  <c r="K67" i="2"/>
  <c r="L68" i="2"/>
  <c r="M69" i="2"/>
  <c r="N70" i="2"/>
  <c r="O71" i="2"/>
  <c r="E74" i="2"/>
  <c r="E71" i="2"/>
  <c r="H73" i="2"/>
  <c r="B90" i="2"/>
  <c r="G73" i="2"/>
  <c r="E69" i="2"/>
  <c r="G62" i="2"/>
  <c r="K66" i="2"/>
  <c r="L67" i="2"/>
  <c r="N69" i="2"/>
  <c r="F60" i="2"/>
  <c r="I63" i="2"/>
  <c r="K65" i="2"/>
  <c r="L66" i="2"/>
  <c r="M67" i="2"/>
  <c r="N68" i="2"/>
  <c r="B88" i="2"/>
  <c r="D74" i="2"/>
  <c r="D68" i="2"/>
  <c r="H68" i="2"/>
  <c r="J65" i="2"/>
  <c r="M68" i="2"/>
  <c r="H62" i="2"/>
  <c r="F93" i="2" l="1"/>
  <c r="I93" i="2"/>
  <c r="G93" i="2"/>
  <c r="E93" i="2"/>
  <c r="O90" i="2"/>
  <c r="H90" i="2"/>
  <c r="K88" i="2"/>
  <c r="I88" i="2"/>
  <c r="L89" i="2"/>
  <c r="M88" i="2"/>
  <c r="D88" i="2"/>
  <c r="F88" i="2"/>
  <c r="E90" i="2"/>
  <c r="J89" i="2"/>
  <c r="I89" i="2"/>
  <c r="G89" i="2"/>
  <c r="H88" i="2"/>
  <c r="G90" i="2"/>
  <c r="M90" i="2"/>
  <c r="B95" i="2"/>
  <c r="B96" i="2" s="1"/>
  <c r="K90" i="2"/>
  <c r="M89" i="2"/>
  <c r="K89" i="2"/>
  <c r="H89" i="2"/>
  <c r="F90" i="2"/>
  <c r="L90" i="2"/>
  <c r="G88" i="2"/>
  <c r="D89" i="2"/>
  <c r="L88" i="2"/>
  <c r="E88" i="2"/>
  <c r="E89" i="2"/>
  <c r="D90" i="2"/>
  <c r="O88" i="2"/>
  <c r="F89" i="2"/>
  <c r="J88" i="2"/>
  <c r="O89" i="2"/>
  <c r="N90" i="2"/>
  <c r="N89" i="2"/>
  <c r="N88" i="2"/>
  <c r="J90" i="2"/>
  <c r="I90" i="2"/>
  <c r="I95" i="2" l="1"/>
  <c r="I96" i="2" s="1"/>
  <c r="I98" i="2" s="1"/>
  <c r="L95" i="2"/>
  <c r="L96" i="2" s="1"/>
  <c r="L98" i="2" s="1"/>
  <c r="K95" i="2"/>
  <c r="K96" i="2" s="1"/>
  <c r="K98" i="2" s="1"/>
  <c r="M95" i="2"/>
  <c r="M96" i="2" s="1"/>
  <c r="M98" i="2" s="1"/>
  <c r="J95" i="2"/>
  <c r="J96" i="2" s="1"/>
  <c r="J98" i="2" s="1"/>
  <c r="F95" i="2"/>
  <c r="F96" i="2" s="1"/>
  <c r="F98" i="2" s="1"/>
  <c r="E95" i="2"/>
  <c r="E96" i="2" s="1"/>
  <c r="E98" i="2" s="1"/>
  <c r="G95" i="2"/>
  <c r="G96" i="2" s="1"/>
  <c r="G98" i="2" s="1"/>
  <c r="H95" i="2"/>
  <c r="H96" i="2" s="1"/>
  <c r="H98" i="2" s="1"/>
  <c r="O95" i="2"/>
  <c r="O96" i="2" s="1"/>
  <c r="O98" i="2" s="1"/>
  <c r="D95" i="2"/>
  <c r="D96" i="2" s="1"/>
  <c r="D98" i="2" s="1"/>
  <c r="N95" i="2"/>
  <c r="N96" i="2" s="1"/>
  <c r="N98" i="2" s="1"/>
</calcChain>
</file>

<file path=xl/sharedStrings.xml><?xml version="1.0" encoding="utf-8"?>
<sst xmlns="http://schemas.openxmlformats.org/spreadsheetml/2006/main" count="81" uniqueCount="60">
  <si>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</si>
  <si>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</si>
  <si>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</si>
  <si>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</si>
  <si>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</si>
  <si>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</si>
  <si>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</si>
  <si>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</si>
  <si>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</si>
  <si>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</si>
  <si>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</si>
  <si>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</si>
  <si>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</si>
  <si>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Off</t>
  </si>
  <si>
    <t>Display</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</si>
  <si>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</si>
  <si>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</si>
  <si>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</si>
  <si>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</si>
  <si>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</si>
  <si>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</si>
  <si>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</si>
  <si>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</si>
  <si>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</si>
  <si>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</si>
  <si>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</si>
  <si>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</si>
  <si>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</si>
  <si>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</si>
  <si>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</si>
  <si>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</si>
  <si>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</si>
  <si>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</si>
  <si>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</si>
  <si>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</si>
  <si>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</si>
  <si>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</si>
  <si>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</si>
  <si>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</si>
  <si>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</si>
  <si>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</si>
  <si>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</si>
  <si>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</si>
  <si>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</si>
  <si>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</si>
  <si>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</si>
  <si>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</si>
  <si>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</si>
  <si>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</si>
  <si>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</si>
  <si>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</si>
  <si>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</si>
  <si>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https://github.com/Jingyii800/Hydration-Companion/blob/main/data_sheets/esp32-s3_datasheet.pdf</t>
  </si>
  <si>
    <t>Display Device</t>
  </si>
  <si>
    <t>4 * AA batteries with regulator</t>
  </si>
  <si>
    <t>500K</t>
  </si>
  <si>
    <t>https://github.com/Jingyii800/Hydration-Companion/blob/main/data_sheets/SSD1306.pdf</t>
  </si>
  <si>
    <t>Stepper Motor</t>
  </si>
  <si>
    <t>https://github.com/Jingyii800/Hydration-Companion/blob/main/data_sheets/Stepper-motor2424.pdf</t>
  </si>
  <si>
    <t>https://github.com/Jingyii800/Hydration-Companion/blob/main/data_sheets/1498852.pdf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</si>
</sst>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b/>
      <sz val="11"/>
      <color rgb="FFFF0000"/>
      <name val="Arial"/>
      <family val="2"/>
      <scheme val="minor"/>
    </font>
    <font>
      <sz val="10"/>
      <name val="Arial"/>
      <family val="2"/>
      <scheme val="minor"/>
    </font>
    <font>
      <u/>
      <sz val="10"/>
      <color theme="1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0" xfId="0" applyFont="1"/>
    <xf numFmtId="0" fontId="5" fillId="0" borderId="0" xfId="0" applyFont="1"/>
    <xf numFmtId="0" fontId="1" fillId="2" borderId="0" xfId="0" applyFont="1" applyFill="1" applyAlignment="1">
      <alignment horizontal="right"/>
    </xf>
    <xf numFmtId="0" fontId="5" fillId="0" borderId="0" xfId="1" applyFont="1"/>
    <xf numFmtId="0" fontId="2"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0"/>
        <c:ser>
          <c:idx val="0"/>
          <c:order val="0"/>
          <c:spPr>
            <a:solidFill>
              <a:schemeClr val="accent1"/>
            </a:solidFill>
            <a:ln cmpd="sng">
              <a:solidFill>
                <a:srgbClr val="000000"/>
              </a:solidFill>
              <a:prstDash val="solid"/>
            </a:ln>
          </c:spPr>
          <c:invertIfNegative val="0"/>
          <c:cat>
            <c:strRef>
              <c:extLst>
                <c:ext xmlns:c15="http://schemas.microsoft.com/office/drawing/2012/chart" uri="{02D57815-91ED-43cb-92C2-25804820EDAC}">
                  <c15:fullRef>
                    <c15:sqref>'Sensitivity Analysis'!$D$99:$O$99</c15:sqref>
                  </c15:fullRef>
                </c:ext>
              </c:extLst>
              <c:f>('Sensitivity Analysis'!$D$99:$H$99,'Sensitivity Analysis'!$J$99:$O$99)</c:f>
              <c:strCache>
                <c:ptCount val="11"/>
                <c:pt idx="0">
                  <c:v>ProcessorActive</c:v>
                </c:pt>
                <c:pt idx="1">
                  <c:v>ProcessorIdle</c:v>
                </c:pt>
                <c:pt idx="2">
                  <c:v>ProcessorOff</c:v>
                </c:pt>
                <c:pt idx="3">
                  <c:v>LEDOn</c:v>
                </c:pt>
                <c:pt idx="4">
                  <c:v>SensorOn</c:v>
                </c:pt>
                <c:pt idx="5">
                  <c:v>SensorOff</c:v>
                </c:pt>
                <c:pt idx="6">
                  <c:v>DisplayOn</c:v>
                </c:pt>
                <c:pt idx="7">
                  <c:v>DisplayOff</c:v>
                </c:pt>
                <c:pt idx="8">
                  <c:v>RadioStandby</c:v>
                </c:pt>
                <c:pt idx="9">
                  <c:v>RadioTX</c:v>
                </c:pt>
                <c:pt idx="10">
                  <c:v>RadioRX</c:v>
                </c:pt>
              </c:strCache>
            </c:strRef>
          </c:cat>
          <c:val>
            <c:numRef>
              <c:extLst>
                <c:ext xmlns:c15="http://schemas.microsoft.com/office/drawing/2012/chart" uri="{02D57815-91ED-43cb-92C2-25804820EDAC}">
                  <c15:fullRef>
                    <c15:sqref>'Sensitivity Analysis'!$D$98:$O$98</c15:sqref>
                  </c15:fullRef>
                </c:ext>
              </c:extLst>
              <c:f>('Sensitivity Analysis'!$D$98:$H$98,'Sensitivity Analysis'!$J$98:$O$98)</c:f>
              <c:numCache>
                <c:formatCode>0.00%</c:formatCode>
                <c:ptCount val="11"/>
                <c:pt idx="0">
                  <c:v>1.173525787519325E-2</c:v>
                </c:pt>
                <c:pt idx="1">
                  <c:v>2.6343018540786911E-2</c:v>
                </c:pt>
                <c:pt idx="2">
                  <c:v>2.2892899385706933E-4</c:v>
                </c:pt>
                <c:pt idx="3">
                  <c:v>1.381177315543769E-2</c:v>
                </c:pt>
                <c:pt idx="4">
                  <c:v>2.7321657878198735E-3</c:v>
                </c:pt>
                <c:pt idx="5">
                  <c:v>0</c:v>
                </c:pt>
                <c:pt idx="6">
                  <c:v>1.8312477456230436E-2</c:v>
                </c:pt>
                <c:pt idx="7">
                  <c:v>3.8160656363306344E-4</c:v>
                </c:pt>
                <c:pt idx="8">
                  <c:v>2.7291048536079998E-2</c:v>
                </c:pt>
                <c:pt idx="9">
                  <c:v>1.0910777120101134E-3</c:v>
                </c:pt>
                <c:pt idx="10">
                  <c:v>1.3625463265753979E-4</c:v>
                </c:pt>
              </c:numCache>
            </c:numRef>
          </c:val>
          <c:extLst>
            <c:ext xmlns:c16="http://schemas.microsoft.com/office/drawing/2014/chart" uri="{C3380CC4-5D6E-409C-BE32-E72D297353CC}">
              <c16:uniqueId val="{00000000-B207-4A7F-B847-F3499D6FEBEC}"/>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None</a:t>
                </a:r>
              </a:p>
            </c:rich>
          </c:tx>
          <c:overlay val="0"/>
        </c:title>
        <c:numFmt formatCode="General" sourceLinked="1"/>
        <c:majorTickMark val="none"/>
        <c:minorTickMark val="none"/>
        <c:tickLblPos val="nextTo"/>
        <c:spPr>
          <a:ln>
            <a:prstDash val="solid"/>
          </a:ln>
        </c:spPr>
        <c:txPr>
          <a:bodyPr/>
          <a:lstStyle/>
          <a:p>
            <a:pPr lvl="0">
              <a:defRPr b="0">
                <a:solidFill>
                  <a:srgbClr val="000000"/>
                </a:solidFill>
                <a:latin typeface="+mn-lt"/>
              </a:defRPr>
            </a:pPr>
            <a:endParaRPr lang="en-US"/>
          </a:p>
        </c:txPr>
        <c:crossAx val="1983179679"/>
        <c:crosses val="autoZero"/>
        <c:auto val="0"/>
        <c:lblAlgn val="ctr"/>
        <c:lblOffset val="100"/>
        <c:noMultiLvlLbl val="0"/>
      </c:catAx>
      <c:valAx>
        <c:axId val="1983179679"/>
        <c:scaling>
          <c:orientation val="minMax"/>
        </c:scaling>
        <c:delete val="0"/>
        <c:axPos val="l"/>
        <c:majorGridlines>
          <c:spPr>
            <a:ln>
              <a:solidFill>
                <a:srgbClr val="B7B7B7"/>
              </a:solidFill>
              <a:prstDash val="solid"/>
            </a:ln>
          </c:spPr>
        </c:majorGridlines>
        <c:minorGridlines>
          <c:spPr>
            <a:ln>
              <a:solidFill>
                <a:srgbClr val="CCCCCC"/>
              </a:solidFill>
              <a:prstDash val="solid"/>
            </a:ln>
          </c:spPr>
        </c:minorGridlines>
        <c:title>
          <c:tx>
            <c:rich>
              <a:bodyPr/>
              <a:lstStyle/>
              <a:p>
                <a:pPr lvl="0">
                  <a:defRPr b="0">
                    <a:solidFill>
                      <a:srgbClr val="000000"/>
                    </a:solidFill>
                    <a:latin typeface="+mn-lt"/>
                  </a:defRPr>
                </a:pPr>
                <a:r>
                  <a:rPr lang="en-US" b="0">
                    <a:solidFill>
                      <a:srgbClr val="000000"/>
                    </a:solidFill>
                    <a:latin typeface="+mn-lt"/>
                  </a:rPr>
                  <a:t>None</a:t>
                </a:r>
              </a:p>
            </c:rich>
          </c:tx>
          <c:overlay val="0"/>
        </c:title>
        <c:numFmt formatCode="0.00%" sourceLinked="1"/>
        <c:majorTickMark val="none"/>
        <c:minorTickMark val="none"/>
        <c:tickLblPos val="nextTo"/>
        <c:spPr>
          <a:ln>
            <a:prstDash val="solid"/>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0"/>
        <c:ser>
          <c:idx val="0"/>
          <c:order val="0"/>
          <c:spPr>
            <a:solidFill>
              <a:schemeClr val="accent1"/>
            </a:solidFill>
            <a:ln cmpd="sng">
              <a:solidFill>
                <a:srgbClr val="000000"/>
              </a:solidFill>
              <a:prstDash val="solid"/>
            </a:ln>
          </c:spPr>
          <c:invertIfNegative val="0"/>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1.173525787519325E-2</c:v>
                </c:pt>
                <c:pt idx="1">
                  <c:v>2.6343018540786911E-2</c:v>
                </c:pt>
                <c:pt idx="2">
                  <c:v>2.2892899385706933E-4</c:v>
                </c:pt>
                <c:pt idx="3">
                  <c:v>1.381177315543769E-2</c:v>
                </c:pt>
                <c:pt idx="4">
                  <c:v>2.7321657878198735E-3</c:v>
                </c:pt>
                <c:pt idx="5">
                  <c:v>0</c:v>
                </c:pt>
                <c:pt idx="6">
                  <c:v>0</c:v>
                </c:pt>
                <c:pt idx="7">
                  <c:v>1.8312477456230436E-2</c:v>
                </c:pt>
                <c:pt idx="8">
                  <c:v>3.8160656363306344E-4</c:v>
                </c:pt>
                <c:pt idx="9">
                  <c:v>2.7291048536079998E-2</c:v>
                </c:pt>
                <c:pt idx="10">
                  <c:v>1.0910777120101134E-3</c:v>
                </c:pt>
                <c:pt idx="11">
                  <c:v>1.3625463265753979E-4</c:v>
                </c:pt>
              </c:numCache>
            </c:numRef>
          </c:val>
          <c:extLst>
            <c:ext xmlns:c16="http://schemas.microsoft.com/office/drawing/2014/chart" uri="{C3380CC4-5D6E-409C-BE32-E72D297353CC}">
              <c16:uniqueId val="{00000000-BAE7-4D47-9CCB-052EF961C79C}"/>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None</a:t>
                </a:r>
              </a:p>
            </c:rich>
          </c:tx>
          <c:overlay val="0"/>
        </c:title>
        <c:numFmt formatCode="General" sourceLinked="1"/>
        <c:majorTickMark val="none"/>
        <c:minorTickMark val="none"/>
        <c:tickLblPos val="nextTo"/>
        <c:spPr>
          <a:ln>
            <a:prstDash val="solid"/>
          </a:ln>
        </c:spPr>
        <c:txPr>
          <a:bodyPr/>
          <a:lstStyle/>
          <a:p>
            <a:pPr lvl="0">
              <a:defRPr b="0">
                <a:solidFill>
                  <a:srgbClr val="000000"/>
                </a:solidFill>
                <a:latin typeface="+mn-lt"/>
              </a:defRPr>
            </a:pPr>
            <a:endParaRPr lang="en-US"/>
          </a:p>
        </c:txPr>
        <c:crossAx val="513593921"/>
        <c:crosses val="autoZero"/>
        <c:auto val="0"/>
        <c:lblAlgn val="ctr"/>
        <c:lblOffset val="100"/>
        <c:noMultiLvlLbl val="0"/>
      </c:catAx>
      <c:valAx>
        <c:axId val="513593921"/>
        <c:scaling>
          <c:orientation val="minMax"/>
        </c:scaling>
        <c:delete val="0"/>
        <c:axPos val="l"/>
        <c:majorGridlines>
          <c:spPr>
            <a:ln>
              <a:solidFill>
                <a:srgbClr val="B7B7B7"/>
              </a:solidFill>
              <a:prstDash val="solid"/>
            </a:ln>
          </c:spPr>
        </c:majorGridlines>
        <c:minorGridlines>
          <c:spPr>
            <a:ln>
              <a:solidFill>
                <a:srgbClr val="CCCCCC"/>
              </a:solidFill>
              <a:prstDash val="solid"/>
            </a:ln>
          </c:spPr>
        </c:minorGridlines>
        <c:title>
          <c:tx>
            <c:rich>
              <a:bodyPr/>
              <a:lstStyle/>
              <a:p>
                <a:pPr lvl="0">
                  <a:defRPr b="0">
                    <a:solidFill>
                      <a:srgbClr val="000000"/>
                    </a:solidFill>
                    <a:latin typeface="+mn-lt"/>
                  </a:defRPr>
                </a:pPr>
                <a:r>
                  <a:rPr lang="en-US" b="0">
                    <a:solidFill>
                      <a:srgbClr val="000000"/>
                    </a:solidFill>
                    <a:latin typeface="+mn-lt"/>
                  </a:rPr>
                  <a:t>None</a:t>
                </a:r>
              </a:p>
            </c:rich>
          </c:tx>
          <c:overlay val="0"/>
        </c:title>
        <c:numFmt formatCode="0.00%" sourceLinked="1"/>
        <c:majorTickMark val="none"/>
        <c:minorTickMark val="none"/>
        <c:tickLblPos val="nextTo"/>
        <c:spPr>
          <a:ln>
            <a:prstDash val="solid"/>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34</xdr:row>
      <xdr:rowOff>156441</xdr:rowOff>
    </xdr:from>
    <xdr:to>
      <xdr:col>16</xdr:col>
      <xdr:colOff>664441</xdr:colOff>
      <xdr:row>50</xdr:row>
      <xdr:rowOff>118341</xdr:rowOff>
    </xdr:to>
    <xdr:sp macro="" textlink="">
      <xdr:nvSpPr>
        <xdr:cNvPr id="4" name="TextBox 3">
          <a:extLst>
            <a:ext uri="{FF2B5EF4-FFF2-40B4-BE49-F238E27FC236}">
              <a16:creationId xmlns:a16="http://schemas.microsoft.com/office/drawing/2014/main" id="{1E9886DF-43DC-3C53-FDDA-BEFB5C7662EF}"/>
            </a:ext>
          </a:extLst>
        </xdr:cNvPr>
        <xdr:cNvSpPr txBox="1"/>
      </xdr:nvSpPr>
      <xdr:spPr>
        <a:xfrm>
          <a:off x="0" y="6665191"/>
          <a:ext cx="15132339" cy="3014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 of Use Metric: </a:t>
          </a:r>
        </a:p>
        <a:p>
          <a:r>
            <a:rPr lang="en-US" sz="1100" b="0"/>
            <a:t>The "days of use" metric was determined by calculating the effective battery capacity, considering the regulator efficiency, and then dividing by the total power consumption per day for the usage profile defined. With a regulator efficiency of 70% and a battery capacity of 2000 mAh at 6V, the effective battery capacity is 8400 mW*h. By comparing this against the total power consumed in different profiles,</a:t>
          </a:r>
          <a:r>
            <a:rPr lang="en-US" sz="1100" b="0" baseline="0"/>
            <a:t> it</a:t>
          </a:r>
          <a:r>
            <a:rPr lang="en-US" sz="1100" b="0"/>
            <a:t> can estimate the number of days and hours the device can operate before the battery needs recharging or replacing.</a:t>
          </a:r>
        </a:p>
        <a:p>
          <a:endParaRPr lang="en-US" sz="1100" b="1"/>
        </a:p>
        <a:p>
          <a:r>
            <a:rPr lang="en-US" sz="1100" b="1"/>
            <a:t>Optimum Size for the Battery: </a:t>
          </a:r>
        </a:p>
        <a:p>
          <a:r>
            <a:rPr lang="en-US" sz="1100"/>
            <a:t>Given the device's current configuration and usage, the 4 * AA batteries with a capacity of 2000 mAh seem to be a reasonable choice, providing over 2 days of continuous use in the most demanding 'interactive' profile and significantly longer in the 'off' or 'sensing' modes. </a:t>
          </a:r>
        </a:p>
        <a:p>
          <a:endParaRPr lang="en-US" sz="1100"/>
        </a:p>
        <a:p>
          <a:r>
            <a:rPr lang="en-US" sz="1100" b="1"/>
            <a:t>Hardware/Software/Cost/Effort Trade-offs:</a:t>
          </a:r>
        </a:p>
        <a:p>
          <a:r>
            <a:rPr lang="en-US" sz="1100" u="sng"/>
            <a:t>Hardware</a:t>
          </a:r>
          <a:r>
            <a:rPr lang="en-US" sz="1100"/>
            <a:t>: Using a more energy-efficient OLED screen or a stepper motor with lower power consumption could extend battery life. Another hardware consideration could be integrating an energy harvesting component, like a solar cell, to extend battery life or even eliminate the need for batteries in some environments.</a:t>
          </a:r>
        </a:p>
        <a:p>
          <a:r>
            <a:rPr lang="en-US" sz="1100" u="sng"/>
            <a:t>Software</a:t>
          </a:r>
          <a:r>
            <a:rPr lang="en-US" sz="1100"/>
            <a:t>: Implementing a more aggressive sleep mode management in the software could reduce power consumption when the device is idle. For example, reducing the frequency of updates or implementing a motion-activated wake-up could minimize energy use without significantly impacting user experience.</a:t>
          </a:r>
        </a:p>
        <a:p>
          <a:r>
            <a:rPr lang="en-US" sz="1100" u="sng"/>
            <a:t>Cost: </a:t>
          </a:r>
          <a:r>
            <a:rPr lang="en-US" sz="1100"/>
            <a:t>While higher-capacity batteries or more energy-efficient components might increase the cost, they could also improve the user experience by requiring less frequent charging. Additionally, software optimizations typically do not increase the hardware cost and can be a cost-effective way to improve power management.</a:t>
          </a:r>
        </a:p>
        <a:p>
          <a:r>
            <a:rPr lang="en-US" sz="1100" u="sng"/>
            <a:t>Effort: </a:t>
          </a:r>
          <a:r>
            <a:rPr lang="en-US" sz="1100"/>
            <a:t>Investing in software development for intelligent power management could be less resource-intensive than hardware changes. For instance, creating a low-power communication protocol between the sensor device and the display could reduce the energy required for data transmission.</a:t>
          </a:r>
          <a:br>
            <a:rPr lang="en-US" sz="1100"/>
          </a:b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ingyii800/Hydration-Companion/blob/main/data_sheets/Stepper-motor2424.pd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45"/>
  <sheetViews>
    <sheetView tabSelected="1" zoomScale="70" zoomScaleNormal="70" workbookViewId="0">
      <selection activeCell="V21" sqref="V21"/>
    </sheetView>
  </sheetViews>
  <sheetFormatPr defaultColWidth="12.6328125" defaultRowHeight="15.75" customHeight="1" x14ac:dyDescent="0.25"/>
  <cols>
    <col min="1" max="1" width="18" customWidth="1"/>
    <col min="5" max="5" width="12.7265625" customWidth="1"/>
  </cols>
  <sheetData>
    <row r="1" spans="1:9" ht="15.75" customHeight="1" x14ac:dyDescent="0.3">
      <c r="A1" s="23" t="s">
        <v>53</v>
      </c>
    </row>
    <row r="2" spans="1:9" ht="15.75" customHeight="1" x14ac:dyDescent="0.25">
      <c r="A2" s="1"/>
      <c r="B2" s="2"/>
      <c r="C2" s="2"/>
      <c r="D2" s="2"/>
      <c r="E2" s="2"/>
      <c r="F2" s="2"/>
      <c r="G2" s="2"/>
      <c r="H2" s="2"/>
      <c r="I2" s="3"/>
    </row>
    <row r="3" spans="1:9" ht="13" x14ac:dyDescent="0.3">
      <c r="A3" s="4" t="s">
        <v>0</v>
      </c>
      <c r="E3" s="5" t="s">
        <v>1</v>
      </c>
      <c r="I3" s="6"/>
    </row>
    <row r="4" spans="1:9" ht="14" x14ac:dyDescent="0.3">
      <c r="A4" s="7"/>
      <c r="B4" s="8" t="s">
        <v>2</v>
      </c>
      <c r="I4" s="6"/>
    </row>
    <row r="5" spans="1:9" ht="15.75" customHeight="1" x14ac:dyDescent="0.25">
      <c r="A5" s="7"/>
      <c r="E5" s="9" t="s">
        <v>3</v>
      </c>
      <c r="F5" s="9" t="s">
        <v>4</v>
      </c>
      <c r="G5" s="9" t="s">
        <v>5</v>
      </c>
      <c r="I5" s="6"/>
    </row>
    <row r="6" spans="1:9" ht="13" x14ac:dyDescent="0.3">
      <c r="A6" s="4" t="s">
        <v>6</v>
      </c>
      <c r="B6" t="s">
        <v>52</v>
      </c>
      <c r="I6" s="6"/>
    </row>
    <row r="7" spans="1:9" ht="14" x14ac:dyDescent="0.3">
      <c r="A7" s="7" t="s">
        <v>7</v>
      </c>
      <c r="B7" s="10">
        <v>198</v>
      </c>
      <c r="C7" s="9" t="s">
        <v>8</v>
      </c>
      <c r="E7" s="11">
        <v>0</v>
      </c>
      <c r="F7" s="12">
        <v>0.2</v>
      </c>
      <c r="G7" s="11">
        <v>0.5</v>
      </c>
      <c r="I7" s="6"/>
    </row>
    <row r="8" spans="1:9" ht="14" x14ac:dyDescent="0.3">
      <c r="A8" s="7" t="s">
        <v>9</v>
      </c>
      <c r="B8" s="13">
        <v>120</v>
      </c>
      <c r="C8" s="9" t="s">
        <v>8</v>
      </c>
      <c r="E8" s="11">
        <v>0</v>
      </c>
      <c r="F8" s="12">
        <v>0.8</v>
      </c>
      <c r="G8" s="11">
        <v>0.5</v>
      </c>
      <c r="I8" s="6"/>
    </row>
    <row r="9" spans="1:9" ht="15.75" customHeight="1" x14ac:dyDescent="0.25">
      <c r="A9" s="7" t="s">
        <v>10</v>
      </c>
      <c r="B9" s="13">
        <v>0.6</v>
      </c>
      <c r="C9" s="9" t="s">
        <v>8</v>
      </c>
      <c r="E9" s="11">
        <v>1</v>
      </c>
      <c r="F9" s="11">
        <v>0</v>
      </c>
      <c r="G9" s="11">
        <v>0</v>
      </c>
      <c r="I9" s="6"/>
    </row>
    <row r="10" spans="1:9" ht="15.75" customHeight="1" x14ac:dyDescent="0.25">
      <c r="A10" s="7"/>
      <c r="I10" s="6"/>
    </row>
    <row r="11" spans="1:9" ht="13" x14ac:dyDescent="0.3">
      <c r="A11" s="4" t="s">
        <v>11</v>
      </c>
      <c r="B11" t="s">
        <v>59</v>
      </c>
      <c r="I11" s="6"/>
    </row>
    <row r="12" spans="1:9" ht="15.75" customHeight="1" x14ac:dyDescent="0.25">
      <c r="A12" s="7" t="s">
        <v>12</v>
      </c>
      <c r="B12" s="13">
        <v>50</v>
      </c>
      <c r="C12" s="9" t="s">
        <v>8</v>
      </c>
      <c r="E12" s="11">
        <v>0</v>
      </c>
      <c r="F12" s="11">
        <v>1</v>
      </c>
      <c r="G12" s="11">
        <v>1</v>
      </c>
      <c r="I12" s="6"/>
    </row>
    <row r="13" spans="1:9" ht="15.75" customHeight="1" x14ac:dyDescent="0.25">
      <c r="A13" s="7"/>
      <c r="I13" s="6"/>
    </row>
    <row r="14" spans="1:9" ht="15.75" customHeight="1" x14ac:dyDescent="0.25">
      <c r="A14" s="7"/>
      <c r="I14" s="6"/>
    </row>
    <row r="15" spans="1:9" ht="13" x14ac:dyDescent="0.3">
      <c r="A15" s="4" t="s">
        <v>57</v>
      </c>
      <c r="B15" s="26" t="s">
        <v>58</v>
      </c>
      <c r="I15" s="6"/>
    </row>
    <row r="16" spans="1:9" ht="15.75" customHeight="1" x14ac:dyDescent="0.25">
      <c r="A16" s="7" t="s">
        <v>12</v>
      </c>
      <c r="B16" s="13">
        <v>200</v>
      </c>
      <c r="C16" s="9" t="s">
        <v>8</v>
      </c>
      <c r="E16" s="11">
        <v>0</v>
      </c>
      <c r="F16" s="11">
        <v>0</v>
      </c>
      <c r="G16" s="11">
        <v>1</v>
      </c>
      <c r="I16" s="6"/>
    </row>
    <row r="17" spans="1:17" ht="15.75" customHeight="1" x14ac:dyDescent="0.25">
      <c r="A17" s="7" t="s">
        <v>9</v>
      </c>
      <c r="B17" s="13">
        <v>0</v>
      </c>
      <c r="C17" s="9" t="s">
        <v>8</v>
      </c>
      <c r="E17" s="11">
        <v>0</v>
      </c>
      <c r="F17" s="11">
        <v>0</v>
      </c>
      <c r="G17" s="11">
        <v>0</v>
      </c>
      <c r="I17" s="6"/>
    </row>
    <row r="18" spans="1:17" ht="15.75" customHeight="1" x14ac:dyDescent="0.25">
      <c r="A18" s="7" t="s">
        <v>13</v>
      </c>
      <c r="B18" s="13">
        <v>0</v>
      </c>
      <c r="C18" s="9" t="s">
        <v>8</v>
      </c>
      <c r="E18" s="11">
        <v>1</v>
      </c>
      <c r="F18" s="11">
        <v>0</v>
      </c>
      <c r="G18" s="11">
        <v>0</v>
      </c>
      <c r="I18" s="6"/>
    </row>
    <row r="19" spans="1:17" ht="15.75" customHeight="1" x14ac:dyDescent="0.25">
      <c r="A19" s="7"/>
      <c r="I19" s="6"/>
    </row>
    <row r="20" spans="1:17" ht="13" x14ac:dyDescent="0.3">
      <c r="A20" s="4" t="s">
        <v>14</v>
      </c>
      <c r="B20" t="s">
        <v>56</v>
      </c>
      <c r="I20" s="6"/>
    </row>
    <row r="21" spans="1:17" ht="15.75" customHeight="1" x14ac:dyDescent="0.25">
      <c r="A21" s="7" t="s">
        <v>12</v>
      </c>
      <c r="B21" s="13">
        <v>66</v>
      </c>
      <c r="C21" s="9" t="s">
        <v>8</v>
      </c>
      <c r="E21" s="11">
        <v>0</v>
      </c>
      <c r="F21" s="11">
        <v>1</v>
      </c>
      <c r="G21" s="11">
        <v>1</v>
      </c>
      <c r="I21" s="6"/>
    </row>
    <row r="22" spans="1:17" ht="15.75" customHeight="1" x14ac:dyDescent="0.25">
      <c r="A22" s="7" t="s">
        <v>15</v>
      </c>
      <c r="B22" s="13">
        <v>1</v>
      </c>
      <c r="C22" s="9" t="s">
        <v>8</v>
      </c>
      <c r="E22" s="11">
        <v>1</v>
      </c>
      <c r="F22" s="11">
        <v>0</v>
      </c>
      <c r="G22" s="11">
        <v>0</v>
      </c>
      <c r="I22" s="6"/>
    </row>
    <row r="23" spans="1:17" ht="15.75" customHeight="1" x14ac:dyDescent="0.25">
      <c r="A23" s="7"/>
      <c r="I23" s="6"/>
    </row>
    <row r="24" spans="1:17" ht="13" x14ac:dyDescent="0.3">
      <c r="A24" s="4" t="s">
        <v>16</v>
      </c>
      <c r="B24" t="s">
        <v>52</v>
      </c>
      <c r="I24" s="6"/>
      <c r="K24" s="1"/>
      <c r="L24" s="2"/>
      <c r="M24" s="2"/>
      <c r="N24" s="2"/>
      <c r="O24" s="2"/>
      <c r="P24" s="2"/>
      <c r="Q24" s="3"/>
    </row>
    <row r="25" spans="1:17" ht="15.75" customHeight="1" x14ac:dyDescent="0.25">
      <c r="A25" s="7" t="s">
        <v>17</v>
      </c>
      <c r="B25" s="25" t="s">
        <v>55</v>
      </c>
      <c r="C25" s="9" t="s">
        <v>18</v>
      </c>
      <c r="E25" s="11">
        <v>0</v>
      </c>
      <c r="F25" s="11">
        <v>0</v>
      </c>
      <c r="G25" s="11">
        <v>0</v>
      </c>
      <c r="I25" s="6"/>
      <c r="K25" s="7"/>
      <c r="L25" s="14" t="s">
        <v>19</v>
      </c>
      <c r="M25" s="14"/>
      <c r="N25" s="14"/>
      <c r="O25" s="14" t="s">
        <v>20</v>
      </c>
      <c r="P25" s="14"/>
      <c r="Q25" s="6"/>
    </row>
    <row r="26" spans="1:17" ht="15.75" customHeight="1" x14ac:dyDescent="0.25">
      <c r="A26" s="7" t="s">
        <v>21</v>
      </c>
      <c r="B26" s="13">
        <v>100</v>
      </c>
      <c r="C26" s="9" t="s">
        <v>8</v>
      </c>
      <c r="E26" s="11">
        <v>0</v>
      </c>
      <c r="F26" s="11">
        <v>1</v>
      </c>
      <c r="G26" s="11">
        <v>0.5</v>
      </c>
      <c r="I26" s="6"/>
      <c r="K26" s="7"/>
      <c r="L26" s="14" t="str">
        <f>E5</f>
        <v>"off"</v>
      </c>
      <c r="M26" s="14">
        <f>SUMPRODUCT(B7:B28, E7:E28)</f>
        <v>1.6</v>
      </c>
      <c r="N26" s="14" t="s">
        <v>8</v>
      </c>
      <c r="O26" s="15">
        <f>$M$31/M26</f>
        <v>5250</v>
      </c>
      <c r="P26" s="14" t="s">
        <v>22</v>
      </c>
      <c r="Q26" s="6"/>
    </row>
    <row r="27" spans="1:17" ht="15.75" customHeight="1" x14ac:dyDescent="0.25">
      <c r="A27" s="7" t="s">
        <v>23</v>
      </c>
      <c r="B27" s="13">
        <v>200</v>
      </c>
      <c r="C27" s="9" t="s">
        <v>8</v>
      </c>
      <c r="E27" s="11">
        <v>0</v>
      </c>
      <c r="F27" s="11">
        <v>0</v>
      </c>
      <c r="G27" s="11">
        <v>0.4</v>
      </c>
      <c r="I27" s="6"/>
      <c r="K27" s="7"/>
      <c r="L27" s="14" t="str">
        <f>F5</f>
        <v>"sensing"</v>
      </c>
      <c r="M27" s="14">
        <f>SUMPRODUCT(B7:B28, F7:F28)</f>
        <v>351.6</v>
      </c>
      <c r="N27" s="14" t="s">
        <v>8</v>
      </c>
      <c r="O27" s="15">
        <f>$M$31/M27</f>
        <v>23.890784982935152</v>
      </c>
      <c r="P27" s="14" t="s">
        <v>22</v>
      </c>
      <c r="Q27" s="6"/>
    </row>
    <row r="28" spans="1:17" ht="15.75" customHeight="1" x14ac:dyDescent="0.25">
      <c r="A28" s="7" t="s">
        <v>24</v>
      </c>
      <c r="B28" s="13">
        <v>100</v>
      </c>
      <c r="C28" s="9" t="s">
        <v>8</v>
      </c>
      <c r="E28" s="11">
        <v>0</v>
      </c>
      <c r="F28" s="11">
        <v>0</v>
      </c>
      <c r="G28" s="11">
        <v>0.1</v>
      </c>
      <c r="I28" s="6"/>
      <c r="K28" s="7"/>
      <c r="L28" s="14" t="str">
        <f>G5</f>
        <v>"interactive"</v>
      </c>
      <c r="M28" s="14">
        <f>SUMPRODUCT(B7:B28, G7:G28)</f>
        <v>615</v>
      </c>
      <c r="N28" s="14" t="s">
        <v>8</v>
      </c>
      <c r="O28" s="15">
        <f>$M$31/M28</f>
        <v>13.658536585365853</v>
      </c>
      <c r="P28" s="14" t="s">
        <v>22</v>
      </c>
      <c r="Q28" s="6"/>
    </row>
    <row r="29" spans="1:17" ht="15.75" customHeight="1" x14ac:dyDescent="0.25">
      <c r="A29" s="7"/>
      <c r="I29" s="6"/>
      <c r="K29" s="7"/>
      <c r="Q29" s="6"/>
    </row>
    <row r="30" spans="1:17" ht="13" x14ac:dyDescent="0.3">
      <c r="A30" s="4"/>
      <c r="E30" s="13">
        <v>14</v>
      </c>
      <c r="F30" s="13">
        <v>9.5</v>
      </c>
      <c r="G30" s="13">
        <v>0.5</v>
      </c>
      <c r="H30" s="9" t="s">
        <v>25</v>
      </c>
      <c r="I30" s="6"/>
      <c r="K30" s="7"/>
      <c r="L30" s="9" t="s">
        <v>26</v>
      </c>
      <c r="Q30" s="6"/>
    </row>
    <row r="31" spans="1:17" ht="13" x14ac:dyDescent="0.3">
      <c r="A31" s="4" t="s">
        <v>27</v>
      </c>
      <c r="B31" s="24" t="s">
        <v>54</v>
      </c>
      <c r="I31" s="6"/>
      <c r="K31" s="7"/>
      <c r="M31" s="9">
        <f>B32*B33*B34</f>
        <v>8400</v>
      </c>
      <c r="N31" s="9" t="s">
        <v>28</v>
      </c>
      <c r="Q31" s="6"/>
    </row>
    <row r="32" spans="1:17" ht="15.75" customHeight="1" x14ac:dyDescent="0.25">
      <c r="A32" s="7" t="s">
        <v>29</v>
      </c>
      <c r="B32" s="13">
        <v>2000</v>
      </c>
      <c r="C32" s="9" t="s">
        <v>30</v>
      </c>
      <c r="I32" s="6"/>
      <c r="K32" s="7"/>
      <c r="Q32" s="6"/>
    </row>
    <row r="33" spans="1:18" ht="13" x14ac:dyDescent="0.3">
      <c r="A33" s="7" t="s">
        <v>31</v>
      </c>
      <c r="B33" s="13">
        <v>6</v>
      </c>
      <c r="C33" s="9" t="s">
        <v>32</v>
      </c>
      <c r="I33" s="6"/>
      <c r="K33" s="7"/>
      <c r="L33" s="16" t="s">
        <v>33</v>
      </c>
      <c r="M33" s="17">
        <f>M31/(E30*M26+F30*M27+G30*M28)</f>
        <v>2.2887659736791912</v>
      </c>
      <c r="N33" s="16" t="s">
        <v>34</v>
      </c>
      <c r="Q33" s="6"/>
    </row>
    <row r="34" spans="1:18" ht="13" x14ac:dyDescent="0.3">
      <c r="A34" s="7" t="s">
        <v>35</v>
      </c>
      <c r="B34" s="11">
        <v>0.7</v>
      </c>
      <c r="I34" s="6"/>
      <c r="K34" s="7"/>
      <c r="L34" s="16" t="s">
        <v>36</v>
      </c>
      <c r="M34" s="17">
        <f>M33*24</f>
        <v>54.930383368300589</v>
      </c>
      <c r="N34" s="16" t="s">
        <v>22</v>
      </c>
      <c r="Q34" s="6"/>
    </row>
    <row r="35" spans="1:18" ht="12.5" x14ac:dyDescent="0.25">
      <c r="A35" s="18"/>
      <c r="B35" s="19"/>
      <c r="C35" s="19"/>
      <c r="D35" s="19"/>
      <c r="E35" s="19"/>
      <c r="F35" s="19"/>
      <c r="G35" s="19"/>
      <c r="H35" s="19"/>
      <c r="I35" s="20"/>
      <c r="K35" s="18"/>
      <c r="L35" s="19"/>
      <c r="M35" s="19"/>
      <c r="N35" s="19"/>
      <c r="O35" s="19"/>
      <c r="P35" s="19"/>
      <c r="Q35" s="20"/>
    </row>
    <row r="38" spans="1:18" ht="13" customHeight="1" x14ac:dyDescent="0.25"/>
    <row r="39" spans="1:18" ht="15.75" customHeight="1" x14ac:dyDescent="0.25">
      <c r="A39" s="27"/>
      <c r="B39" s="27"/>
      <c r="C39" s="27"/>
      <c r="D39" s="27"/>
      <c r="E39" s="27"/>
      <c r="F39" s="27"/>
      <c r="G39" s="27"/>
      <c r="H39" s="27"/>
      <c r="I39" s="27"/>
      <c r="J39" s="27"/>
      <c r="K39" s="27"/>
      <c r="L39" s="27"/>
      <c r="M39" s="27"/>
      <c r="N39" s="27"/>
      <c r="O39" s="27"/>
      <c r="P39" s="27"/>
      <c r="Q39" s="27"/>
      <c r="R39" s="27"/>
    </row>
    <row r="40" spans="1:18" ht="15.75" customHeight="1" x14ac:dyDescent="0.25">
      <c r="A40" s="27"/>
      <c r="B40" s="27"/>
      <c r="C40" s="27"/>
      <c r="D40" s="27"/>
      <c r="E40" s="27"/>
      <c r="F40" s="27"/>
      <c r="G40" s="27"/>
      <c r="H40" s="27"/>
      <c r="I40" s="27"/>
      <c r="J40" s="27"/>
      <c r="K40" s="27"/>
      <c r="L40" s="27"/>
      <c r="M40" s="27"/>
      <c r="N40" s="27"/>
      <c r="O40" s="27"/>
      <c r="P40" s="27"/>
      <c r="Q40" s="27"/>
      <c r="R40" s="27"/>
    </row>
    <row r="41" spans="1:18" ht="15.75" customHeight="1" x14ac:dyDescent="0.25">
      <c r="A41" s="27"/>
      <c r="B41" s="27"/>
      <c r="C41" s="27"/>
      <c r="D41" s="27"/>
      <c r="E41" s="27"/>
      <c r="F41" s="27"/>
      <c r="G41" s="27"/>
      <c r="H41" s="27"/>
      <c r="I41" s="27"/>
      <c r="J41" s="27"/>
      <c r="K41" s="27"/>
      <c r="L41" s="27"/>
      <c r="M41" s="27"/>
      <c r="N41" s="27"/>
      <c r="O41" s="27"/>
      <c r="P41" s="27"/>
      <c r="Q41" s="27"/>
      <c r="R41" s="27"/>
    </row>
    <row r="42" spans="1:18" ht="15.75" customHeight="1" x14ac:dyDescent="0.25">
      <c r="A42" s="27"/>
      <c r="B42" s="27"/>
      <c r="C42" s="27"/>
      <c r="D42" s="27"/>
      <c r="E42" s="27"/>
      <c r="F42" s="27"/>
      <c r="G42" s="27"/>
      <c r="H42" s="27"/>
      <c r="I42" s="27"/>
      <c r="J42" s="27"/>
      <c r="K42" s="27"/>
      <c r="L42" s="27"/>
      <c r="M42" s="27"/>
      <c r="N42" s="27"/>
      <c r="O42" s="27"/>
      <c r="P42" s="27"/>
      <c r="Q42" s="27"/>
      <c r="R42" s="27"/>
    </row>
    <row r="43" spans="1:18" ht="15.75" customHeight="1" x14ac:dyDescent="0.25">
      <c r="A43" s="27"/>
      <c r="B43" s="27"/>
      <c r="C43" s="27"/>
      <c r="D43" s="27"/>
      <c r="E43" s="27"/>
      <c r="F43" s="27"/>
      <c r="G43" s="27"/>
      <c r="H43" s="27"/>
      <c r="I43" s="27"/>
      <c r="J43" s="27"/>
      <c r="K43" s="27"/>
      <c r="L43" s="27"/>
      <c r="M43" s="27"/>
      <c r="N43" s="27"/>
      <c r="O43" s="27"/>
      <c r="P43" s="27"/>
      <c r="Q43" s="27"/>
      <c r="R43" s="27"/>
    </row>
    <row r="44" spans="1:18" ht="15.75" customHeight="1" x14ac:dyDescent="0.25">
      <c r="A44" s="27"/>
      <c r="B44" s="27"/>
      <c r="C44" s="27"/>
      <c r="D44" s="27"/>
      <c r="E44" s="27"/>
      <c r="F44" s="27"/>
      <c r="G44" s="27"/>
      <c r="H44" s="27"/>
      <c r="I44" s="27"/>
      <c r="J44" s="27"/>
      <c r="K44" s="27"/>
      <c r="L44" s="27"/>
      <c r="M44" s="27"/>
      <c r="N44" s="27"/>
      <c r="O44" s="27"/>
      <c r="P44" s="27"/>
      <c r="Q44" s="27"/>
      <c r="R44" s="27"/>
    </row>
    <row r="45" spans="1:18" ht="15.75" customHeight="1" x14ac:dyDescent="0.25">
      <c r="A45" s="27"/>
      <c r="B45" s="27"/>
      <c r="C45" s="27"/>
      <c r="D45" s="27"/>
      <c r="E45" s="27"/>
      <c r="F45" s="27"/>
      <c r="G45" s="27"/>
      <c r="H45" s="27"/>
      <c r="I45" s="27"/>
      <c r="J45" s="27"/>
      <c r="K45" s="27"/>
      <c r="L45" s="27"/>
      <c r="M45" s="27"/>
      <c r="N45" s="27"/>
      <c r="O45" s="27"/>
      <c r="P45" s="27"/>
      <c r="Q45" s="27"/>
      <c r="R45" s="27"/>
    </row>
  </sheetData>
  <hyperlinks>
    <hyperlink ref="B15" r:id="rId1" xr:uid="{2BE6C8CC-E46B-4AE7-9BBC-C5173E9790ED}"/>
  </hyperlinks>
  <pageMargins left="0.75" right="0.75" top="1" bottom="1" header="0.5" footer="0.5"/>
  <pageSetup paperSize="66" orientation="landscape"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topLeftCell="B88" workbookViewId="0"/>
  </sheetViews>
  <sheetFormatPr defaultColWidth="12.6328125" defaultRowHeight="15.75" customHeight="1" x14ac:dyDescent="0.25"/>
  <sheetData>
    <row r="50" spans="1:23" ht="15.75" customHeight="1" x14ac:dyDescent="0.25">
      <c r="A50" s="9" t="s">
        <v>37</v>
      </c>
    </row>
    <row r="52" spans="1:23" ht="15.75" customHeight="1" x14ac:dyDescent="0.2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5.75" customHeight="1" x14ac:dyDescent="0.2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5.75" customHeight="1" x14ac:dyDescent="0.2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5.75" customHeight="1" x14ac:dyDescent="0.25">
      <c r="A55" s="9" t="str">
        <f>'System Parameters'!A6</f>
        <v>Processor</v>
      </c>
      <c r="B55" s="9" t="str">
        <f>'System Parameters'!B6</f>
        <v>https://github.com/Jingyii800/Hydration-Companion/blob/main/data_sheets/esp32-s3_datasheet.pdf</v>
      </c>
      <c r="C55" s="9">
        <f>'System Parameters'!C6</f>
        <v>0</v>
      </c>
      <c r="D55" s="9">
        <f>'System Parameters'!D6</f>
        <v>0</v>
      </c>
      <c r="T55" s="9">
        <f>'System Parameters'!E6</f>
        <v>0</v>
      </c>
      <c r="U55" s="9">
        <f>'System Parameters'!F6</f>
        <v>0</v>
      </c>
      <c r="V55" s="9">
        <f>'System Parameters'!G6</f>
        <v>0</v>
      </c>
      <c r="W55" s="9">
        <f>'System Parameters'!H6</f>
        <v>0</v>
      </c>
    </row>
    <row r="56" spans="1:23" ht="15.75" customHeight="1" x14ac:dyDescent="0.25">
      <c r="A56" s="9" t="str">
        <f>'System Parameters'!A7</f>
        <v>Active</v>
      </c>
      <c r="B56" s="9">
        <f>'System Parameters'!B7</f>
        <v>198</v>
      </c>
      <c r="C56" s="9" t="str">
        <f>'System Parameters'!C7</f>
        <v>mW</v>
      </c>
      <c r="D56" s="9">
        <f>$B56*0.9</f>
        <v>178.20000000000002</v>
      </c>
      <c r="E56" s="9">
        <f t="shared" ref="E56:O56" si="0">$B56</f>
        <v>198</v>
      </c>
      <c r="F56" s="9">
        <f t="shared" si="0"/>
        <v>198</v>
      </c>
      <c r="G56" s="9">
        <f t="shared" si="0"/>
        <v>198</v>
      </c>
      <c r="H56" s="9">
        <f t="shared" si="0"/>
        <v>198</v>
      </c>
      <c r="I56" s="9">
        <f t="shared" si="0"/>
        <v>198</v>
      </c>
      <c r="J56" s="9">
        <f t="shared" si="0"/>
        <v>198</v>
      </c>
      <c r="K56" s="9">
        <f t="shared" si="0"/>
        <v>198</v>
      </c>
      <c r="L56" s="9">
        <f t="shared" si="0"/>
        <v>198</v>
      </c>
      <c r="M56" s="9">
        <f t="shared" si="0"/>
        <v>198</v>
      </c>
      <c r="N56" s="9">
        <f t="shared" si="0"/>
        <v>198</v>
      </c>
      <c r="O56" s="9">
        <f t="shared" si="0"/>
        <v>198</v>
      </c>
      <c r="T56" s="21">
        <f>'System Parameters'!E7</f>
        <v>0</v>
      </c>
      <c r="U56" s="21">
        <f>'System Parameters'!F7</f>
        <v>0.2</v>
      </c>
      <c r="V56" s="21">
        <f>'System Parameters'!G7</f>
        <v>0.5</v>
      </c>
      <c r="W56" s="9">
        <f>'System Parameters'!H7</f>
        <v>0</v>
      </c>
    </row>
    <row r="57" spans="1:23" ht="15.75" customHeight="1" x14ac:dyDescent="0.25">
      <c r="A57" s="9" t="str">
        <f>'System Parameters'!A8</f>
        <v>Idle</v>
      </c>
      <c r="B57" s="9">
        <f>'System Parameters'!B8</f>
        <v>120</v>
      </c>
      <c r="C57" s="9" t="str">
        <f>'System Parameters'!C8</f>
        <v>mW</v>
      </c>
      <c r="D57" s="9">
        <f t="shared" ref="D57:D76" si="1">$B57</f>
        <v>120</v>
      </c>
      <c r="E57" s="9">
        <f>$B57*0.9</f>
        <v>108</v>
      </c>
      <c r="F57" s="9">
        <f t="shared" ref="F57:O57" si="2">$B57</f>
        <v>120</v>
      </c>
      <c r="G57" s="9">
        <f t="shared" si="2"/>
        <v>120</v>
      </c>
      <c r="H57" s="9">
        <f t="shared" si="2"/>
        <v>120</v>
      </c>
      <c r="I57" s="9">
        <f t="shared" si="2"/>
        <v>120</v>
      </c>
      <c r="J57" s="9">
        <f t="shared" si="2"/>
        <v>120</v>
      </c>
      <c r="K57" s="9">
        <f t="shared" si="2"/>
        <v>120</v>
      </c>
      <c r="L57" s="9">
        <f t="shared" si="2"/>
        <v>120</v>
      </c>
      <c r="M57" s="9">
        <f t="shared" si="2"/>
        <v>120</v>
      </c>
      <c r="N57" s="9">
        <f t="shared" si="2"/>
        <v>120</v>
      </c>
      <c r="O57" s="9">
        <f t="shared" si="2"/>
        <v>120</v>
      </c>
      <c r="T57" s="21">
        <f>'System Parameters'!E8</f>
        <v>0</v>
      </c>
      <c r="U57" s="21">
        <f>'System Parameters'!F8</f>
        <v>0.8</v>
      </c>
      <c r="V57" s="21">
        <f>'System Parameters'!G8</f>
        <v>0.5</v>
      </c>
      <c r="W57" s="9">
        <f>'System Parameters'!H8</f>
        <v>0</v>
      </c>
    </row>
    <row r="58" spans="1:23" ht="15.75" customHeight="1" x14ac:dyDescent="0.25">
      <c r="A58" s="9" t="str">
        <f>'System Parameters'!A9</f>
        <v>Sleep</v>
      </c>
      <c r="B58" s="9">
        <f>'System Parameters'!B9</f>
        <v>0.6</v>
      </c>
      <c r="C58" s="9" t="str">
        <f>'System Parameters'!C9</f>
        <v>mW</v>
      </c>
      <c r="D58" s="9">
        <f t="shared" si="1"/>
        <v>0.6</v>
      </c>
      <c r="E58" s="9">
        <f t="shared" ref="E58:E76" si="3">$B58</f>
        <v>0.6</v>
      </c>
      <c r="F58" s="9">
        <f>$B58*0.9</f>
        <v>0.54</v>
      </c>
      <c r="G58" s="9">
        <f t="shared" ref="G58:O60" si="4">$B58</f>
        <v>0.6</v>
      </c>
      <c r="H58" s="9">
        <f t="shared" si="4"/>
        <v>0.6</v>
      </c>
      <c r="I58" s="9">
        <f t="shared" si="4"/>
        <v>0.6</v>
      </c>
      <c r="J58" s="9">
        <f t="shared" si="4"/>
        <v>0.6</v>
      </c>
      <c r="K58" s="9">
        <f t="shared" si="4"/>
        <v>0.6</v>
      </c>
      <c r="L58" s="9">
        <f t="shared" si="4"/>
        <v>0.6</v>
      </c>
      <c r="M58" s="9">
        <f t="shared" si="4"/>
        <v>0.6</v>
      </c>
      <c r="N58" s="9">
        <f t="shared" si="4"/>
        <v>0.6</v>
      </c>
      <c r="O58" s="9">
        <f t="shared" si="4"/>
        <v>0.6</v>
      </c>
      <c r="T58" s="21">
        <f>'System Parameters'!E9</f>
        <v>1</v>
      </c>
      <c r="U58" s="21">
        <f>'System Parameters'!F9</f>
        <v>0</v>
      </c>
      <c r="V58" s="21">
        <f>'System Parameters'!G9</f>
        <v>0</v>
      </c>
      <c r="W58" s="9">
        <f>'System Parameters'!H9</f>
        <v>0</v>
      </c>
    </row>
    <row r="59" spans="1:23" ht="15.75" customHeight="1" x14ac:dyDescent="0.25">
      <c r="A59" s="9">
        <f>'System Parameters'!A10</f>
        <v>0</v>
      </c>
      <c r="B59" s="9">
        <f>'System Parameters'!B10</f>
        <v>0</v>
      </c>
      <c r="C59" s="9">
        <f>'System Parameters'!C10</f>
        <v>0</v>
      </c>
      <c r="D59" s="9">
        <f t="shared" si="1"/>
        <v>0</v>
      </c>
      <c r="E59" s="9">
        <f t="shared" si="3"/>
        <v>0</v>
      </c>
      <c r="F59" s="9">
        <f t="shared" ref="F59:F76" si="5">$B59</f>
        <v>0</v>
      </c>
      <c r="G59" s="9">
        <f t="shared" si="4"/>
        <v>0</v>
      </c>
      <c r="H59" s="9">
        <f t="shared" si="4"/>
        <v>0</v>
      </c>
      <c r="I59" s="9">
        <f t="shared" si="4"/>
        <v>0</v>
      </c>
      <c r="J59" s="9">
        <f t="shared" si="4"/>
        <v>0</v>
      </c>
      <c r="K59" s="9">
        <f t="shared" si="4"/>
        <v>0</v>
      </c>
      <c r="L59" s="9">
        <f t="shared" si="4"/>
        <v>0</v>
      </c>
      <c r="M59" s="9">
        <f t="shared" si="4"/>
        <v>0</v>
      </c>
      <c r="N59" s="9">
        <f t="shared" si="4"/>
        <v>0</v>
      </c>
      <c r="O59" s="9">
        <f t="shared" si="4"/>
        <v>0</v>
      </c>
      <c r="T59" s="9">
        <f>'System Parameters'!E10</f>
        <v>0</v>
      </c>
      <c r="U59" s="9">
        <f>'System Parameters'!F10</f>
        <v>0</v>
      </c>
      <c r="V59" s="9">
        <f>'System Parameters'!G10</f>
        <v>0</v>
      </c>
      <c r="W59" s="9">
        <f>'System Parameters'!H10</f>
        <v>0</v>
      </c>
    </row>
    <row r="60" spans="1:23" ht="15.75" customHeight="1" x14ac:dyDescent="0.25">
      <c r="A60" s="9" t="str">
        <f>'System Parameters'!A11</f>
        <v>LED</v>
      </c>
      <c r="B60" s="9" t="str">
        <f>'System Parameters'!B11</f>
        <v>https://github.com/Jingyii800/Hydration-Companion/blob/main/data_sheets/1498852.pdf</v>
      </c>
      <c r="C60" s="9">
        <f>'System Parameters'!C11</f>
        <v>0</v>
      </c>
      <c r="D60" s="9" t="str">
        <f t="shared" si="1"/>
        <v>https://github.com/Jingyii800/Hydration-Companion/blob/main/data_sheets/1498852.pdf</v>
      </c>
      <c r="E60" s="9" t="str">
        <f t="shared" si="3"/>
        <v>https://github.com/Jingyii800/Hydration-Companion/blob/main/data_sheets/1498852.pdf</v>
      </c>
      <c r="F60" s="9" t="str">
        <f t="shared" si="5"/>
        <v>https://github.com/Jingyii800/Hydration-Companion/blob/main/data_sheets/1498852.pdf</v>
      </c>
      <c r="G60" s="9" t="str">
        <f t="shared" si="4"/>
        <v>https://github.com/Jingyii800/Hydration-Companion/blob/main/data_sheets/1498852.pdf</v>
      </c>
      <c r="H60" s="9" t="str">
        <f t="shared" si="4"/>
        <v>https://github.com/Jingyii800/Hydration-Companion/blob/main/data_sheets/1498852.pdf</v>
      </c>
      <c r="I60" s="9" t="str">
        <f t="shared" si="4"/>
        <v>https://github.com/Jingyii800/Hydration-Companion/blob/main/data_sheets/1498852.pdf</v>
      </c>
      <c r="J60" s="9" t="str">
        <f t="shared" si="4"/>
        <v>https://github.com/Jingyii800/Hydration-Companion/blob/main/data_sheets/1498852.pdf</v>
      </c>
      <c r="K60" s="9" t="str">
        <f t="shared" si="4"/>
        <v>https://github.com/Jingyii800/Hydration-Companion/blob/main/data_sheets/1498852.pdf</v>
      </c>
      <c r="L60" s="9" t="str">
        <f t="shared" si="4"/>
        <v>https://github.com/Jingyii800/Hydration-Companion/blob/main/data_sheets/1498852.pdf</v>
      </c>
      <c r="M60" s="9" t="str">
        <f t="shared" si="4"/>
        <v>https://github.com/Jingyii800/Hydration-Companion/blob/main/data_sheets/1498852.pdf</v>
      </c>
      <c r="N60" s="9" t="str">
        <f t="shared" si="4"/>
        <v>https://github.com/Jingyii800/Hydration-Companion/blob/main/data_sheets/1498852.pdf</v>
      </c>
      <c r="O60" s="9" t="str">
        <f t="shared" si="4"/>
        <v>https://github.com/Jingyii800/Hydration-Companion/blob/main/data_sheets/1498852.pdf</v>
      </c>
      <c r="T60" s="9">
        <f>'System Parameters'!E11</f>
        <v>0</v>
      </c>
      <c r="U60" s="9">
        <f>'System Parameters'!F11</f>
        <v>0</v>
      </c>
      <c r="V60" s="9">
        <f>'System Parameters'!G11</f>
        <v>0</v>
      </c>
      <c r="W60" s="9">
        <f>'System Parameters'!H11</f>
        <v>0</v>
      </c>
    </row>
    <row r="61" spans="1:23" ht="15.75" customHeight="1" x14ac:dyDescent="0.25">
      <c r="A61" s="9" t="str">
        <f>'System Parameters'!A12</f>
        <v>On</v>
      </c>
      <c r="B61" s="9">
        <f>'System Parameters'!B12</f>
        <v>50</v>
      </c>
      <c r="C61" s="9" t="str">
        <f>'System Parameters'!C12</f>
        <v>mW</v>
      </c>
      <c r="D61" s="9">
        <f t="shared" si="1"/>
        <v>50</v>
      </c>
      <c r="E61" s="9">
        <f t="shared" si="3"/>
        <v>50</v>
      </c>
      <c r="F61" s="9">
        <f t="shared" si="5"/>
        <v>50</v>
      </c>
      <c r="G61" s="9">
        <f>$B61*0.9</f>
        <v>45</v>
      </c>
      <c r="H61" s="9">
        <f t="shared" ref="H61:O64" si="6">$B61</f>
        <v>50</v>
      </c>
      <c r="I61" s="9">
        <f t="shared" si="6"/>
        <v>50</v>
      </c>
      <c r="J61" s="9">
        <f t="shared" si="6"/>
        <v>50</v>
      </c>
      <c r="K61" s="9">
        <f t="shared" si="6"/>
        <v>50</v>
      </c>
      <c r="L61" s="9">
        <f t="shared" si="6"/>
        <v>50</v>
      </c>
      <c r="M61" s="9">
        <f t="shared" si="6"/>
        <v>50</v>
      </c>
      <c r="N61" s="9">
        <f t="shared" si="6"/>
        <v>50</v>
      </c>
      <c r="O61" s="9">
        <f t="shared" si="6"/>
        <v>50</v>
      </c>
      <c r="T61" s="21">
        <f>'System Parameters'!E12</f>
        <v>0</v>
      </c>
      <c r="U61" s="21">
        <f>'System Parameters'!F12</f>
        <v>1</v>
      </c>
      <c r="V61" s="21">
        <f>'System Parameters'!G12</f>
        <v>1</v>
      </c>
      <c r="W61" s="9">
        <f>'System Parameters'!H12</f>
        <v>0</v>
      </c>
    </row>
    <row r="62" spans="1:23" ht="15.75" customHeight="1" x14ac:dyDescent="0.25">
      <c r="A62" s="9">
        <f>'System Parameters'!A13</f>
        <v>0</v>
      </c>
      <c r="B62" s="9">
        <f>'System Parameters'!B13</f>
        <v>0</v>
      </c>
      <c r="C62" s="9">
        <f>'System Parameters'!C13</f>
        <v>0</v>
      </c>
      <c r="D62" s="9">
        <f t="shared" si="1"/>
        <v>0</v>
      </c>
      <c r="E62" s="9">
        <f t="shared" si="3"/>
        <v>0</v>
      </c>
      <c r="F62" s="9">
        <f t="shared" si="5"/>
        <v>0</v>
      </c>
      <c r="G62" s="9">
        <f t="shared" ref="G62:G76" si="7">$B62</f>
        <v>0</v>
      </c>
      <c r="H62" s="9">
        <f t="shared" si="6"/>
        <v>0</v>
      </c>
      <c r="I62" s="9">
        <f t="shared" si="6"/>
        <v>0</v>
      </c>
      <c r="J62" s="9">
        <f t="shared" si="6"/>
        <v>0</v>
      </c>
      <c r="K62" s="9">
        <f t="shared" si="6"/>
        <v>0</v>
      </c>
      <c r="L62" s="9">
        <f t="shared" si="6"/>
        <v>0</v>
      </c>
      <c r="M62" s="9">
        <f t="shared" si="6"/>
        <v>0</v>
      </c>
      <c r="N62" s="9">
        <f t="shared" si="6"/>
        <v>0</v>
      </c>
      <c r="O62" s="9">
        <f t="shared" si="6"/>
        <v>0</v>
      </c>
      <c r="T62" s="9">
        <f>'System Parameters'!E13</f>
        <v>0</v>
      </c>
      <c r="U62" s="9">
        <f>'System Parameters'!F13</f>
        <v>0</v>
      </c>
      <c r="V62" s="9">
        <f>'System Parameters'!G13</f>
        <v>0</v>
      </c>
      <c r="W62" s="9">
        <f>'System Parameters'!H13</f>
        <v>0</v>
      </c>
    </row>
    <row r="63" spans="1:23" ht="15.75" customHeight="1" x14ac:dyDescent="0.25">
      <c r="A63" s="9">
        <f>'System Parameters'!A14</f>
        <v>0</v>
      </c>
      <c r="B63" s="9">
        <f>'System Parameters'!B14</f>
        <v>0</v>
      </c>
      <c r="C63" s="9">
        <f>'System Parameters'!C14</f>
        <v>0</v>
      </c>
      <c r="D63" s="9">
        <f t="shared" si="1"/>
        <v>0</v>
      </c>
      <c r="E63" s="9">
        <f t="shared" si="3"/>
        <v>0</v>
      </c>
      <c r="F63" s="9">
        <f t="shared" si="5"/>
        <v>0</v>
      </c>
      <c r="G63" s="9">
        <f t="shared" si="7"/>
        <v>0</v>
      </c>
      <c r="H63" s="9">
        <f t="shared" si="6"/>
        <v>0</v>
      </c>
      <c r="I63" s="9">
        <f t="shared" si="6"/>
        <v>0</v>
      </c>
      <c r="J63" s="9">
        <f t="shared" si="6"/>
        <v>0</v>
      </c>
      <c r="K63" s="9">
        <f t="shared" si="6"/>
        <v>0</v>
      </c>
      <c r="L63" s="9">
        <f t="shared" si="6"/>
        <v>0</v>
      </c>
      <c r="M63" s="9">
        <f t="shared" si="6"/>
        <v>0</v>
      </c>
      <c r="N63" s="9">
        <f t="shared" si="6"/>
        <v>0</v>
      </c>
      <c r="O63" s="9">
        <f t="shared" si="6"/>
        <v>0</v>
      </c>
      <c r="T63" s="9">
        <f>'System Parameters'!E14</f>
        <v>0</v>
      </c>
      <c r="U63" s="9">
        <f>'System Parameters'!F14</f>
        <v>0</v>
      </c>
      <c r="V63" s="9">
        <f>'System Parameters'!G14</f>
        <v>0</v>
      </c>
      <c r="W63" s="9">
        <f>'System Parameters'!H14</f>
        <v>0</v>
      </c>
    </row>
    <row r="64" spans="1:23" ht="15.75" customHeight="1" x14ac:dyDescent="0.25">
      <c r="A64" s="9" t="str">
        <f>'System Parameters'!A15</f>
        <v>Stepper Motor</v>
      </c>
      <c r="B64" s="9" t="str">
        <f>'System Parameters'!B15</f>
        <v>https://github.com/Jingyii800/Hydration-Companion/blob/main/data_sheets/Stepper-motor2424.pdf</v>
      </c>
      <c r="C64" s="9">
        <f>'System Parameters'!C15</f>
        <v>0</v>
      </c>
      <c r="D64" s="9" t="str">
        <f t="shared" si="1"/>
        <v>https://github.com/Jingyii800/Hydration-Companion/blob/main/data_sheets/Stepper-motor2424.pdf</v>
      </c>
      <c r="E64" s="9" t="str">
        <f t="shared" si="3"/>
        <v>https://github.com/Jingyii800/Hydration-Companion/blob/main/data_sheets/Stepper-motor2424.pdf</v>
      </c>
      <c r="F64" s="9" t="str">
        <f t="shared" si="5"/>
        <v>https://github.com/Jingyii800/Hydration-Companion/blob/main/data_sheets/Stepper-motor2424.pdf</v>
      </c>
      <c r="G64" s="9" t="str">
        <f t="shared" si="7"/>
        <v>https://github.com/Jingyii800/Hydration-Companion/blob/main/data_sheets/Stepper-motor2424.pdf</v>
      </c>
      <c r="H64" s="9" t="str">
        <f t="shared" si="6"/>
        <v>https://github.com/Jingyii800/Hydration-Companion/blob/main/data_sheets/Stepper-motor2424.pdf</v>
      </c>
      <c r="I64" s="9" t="str">
        <f t="shared" si="6"/>
        <v>https://github.com/Jingyii800/Hydration-Companion/blob/main/data_sheets/Stepper-motor2424.pdf</v>
      </c>
      <c r="J64" s="9" t="str">
        <f t="shared" si="6"/>
        <v>https://github.com/Jingyii800/Hydration-Companion/blob/main/data_sheets/Stepper-motor2424.pdf</v>
      </c>
      <c r="K64" s="9" t="str">
        <f t="shared" si="6"/>
        <v>https://github.com/Jingyii800/Hydration-Companion/blob/main/data_sheets/Stepper-motor2424.pdf</v>
      </c>
      <c r="L64" s="9" t="str">
        <f t="shared" si="6"/>
        <v>https://github.com/Jingyii800/Hydration-Companion/blob/main/data_sheets/Stepper-motor2424.pdf</v>
      </c>
      <c r="M64" s="9" t="str">
        <f t="shared" si="6"/>
        <v>https://github.com/Jingyii800/Hydration-Companion/blob/main/data_sheets/Stepper-motor2424.pdf</v>
      </c>
      <c r="N64" s="9" t="str">
        <f t="shared" si="6"/>
        <v>https://github.com/Jingyii800/Hydration-Companion/blob/main/data_sheets/Stepper-motor2424.pdf</v>
      </c>
      <c r="O64" s="9" t="str">
        <f t="shared" si="6"/>
        <v>https://github.com/Jingyii800/Hydration-Companion/blob/main/data_sheets/Stepper-motor2424.pdf</v>
      </c>
      <c r="T64" s="9">
        <f>'System Parameters'!E15</f>
        <v>0</v>
      </c>
      <c r="U64" s="9">
        <f>'System Parameters'!F15</f>
        <v>0</v>
      </c>
      <c r="V64" s="9">
        <f>'System Parameters'!G15</f>
        <v>0</v>
      </c>
      <c r="W64" s="9">
        <f>'System Parameters'!H15</f>
        <v>0</v>
      </c>
    </row>
    <row r="65" spans="1:23" ht="15.75" customHeight="1" x14ac:dyDescent="0.25">
      <c r="A65" s="9" t="str">
        <f>'System Parameters'!A16</f>
        <v>On</v>
      </c>
      <c r="B65" s="9">
        <f>'System Parameters'!B16</f>
        <v>200</v>
      </c>
      <c r="C65" s="9" t="str">
        <f>'System Parameters'!C16</f>
        <v>mW</v>
      </c>
      <c r="D65" s="9">
        <f t="shared" si="1"/>
        <v>200</v>
      </c>
      <c r="E65" s="9">
        <f t="shared" si="3"/>
        <v>200</v>
      </c>
      <c r="F65" s="9">
        <f t="shared" si="5"/>
        <v>200</v>
      </c>
      <c r="G65" s="9">
        <f t="shared" si="7"/>
        <v>200</v>
      </c>
      <c r="H65" s="9">
        <f>$B65*0.9</f>
        <v>180</v>
      </c>
      <c r="I65" s="9">
        <f t="shared" ref="I65:O65" si="8">$B65</f>
        <v>200</v>
      </c>
      <c r="J65" s="9">
        <f t="shared" si="8"/>
        <v>200</v>
      </c>
      <c r="K65" s="9">
        <f t="shared" si="8"/>
        <v>200</v>
      </c>
      <c r="L65" s="9">
        <f t="shared" si="8"/>
        <v>200</v>
      </c>
      <c r="M65" s="9">
        <f t="shared" si="8"/>
        <v>200</v>
      </c>
      <c r="N65" s="9">
        <f t="shared" si="8"/>
        <v>200</v>
      </c>
      <c r="O65" s="9">
        <f t="shared" si="8"/>
        <v>200</v>
      </c>
      <c r="T65" s="21">
        <f>'System Parameters'!E16</f>
        <v>0</v>
      </c>
      <c r="U65" s="21">
        <f>'System Parameters'!F16</f>
        <v>0</v>
      </c>
      <c r="V65" s="21">
        <f>'System Parameters'!G16</f>
        <v>1</v>
      </c>
      <c r="W65" s="9">
        <f>'System Parameters'!H16</f>
        <v>0</v>
      </c>
    </row>
    <row r="66" spans="1:23" ht="15.75" customHeight="1" x14ac:dyDescent="0.25">
      <c r="A66" s="9" t="str">
        <f>'System Parameters'!A17</f>
        <v>Idle</v>
      </c>
      <c r="B66" s="9">
        <f>'System Parameters'!B17</f>
        <v>0</v>
      </c>
      <c r="C66" s="9" t="str">
        <f>'System Parameters'!C17</f>
        <v>mW</v>
      </c>
      <c r="D66" s="9">
        <f t="shared" si="1"/>
        <v>0</v>
      </c>
      <c r="E66" s="9">
        <f t="shared" si="3"/>
        <v>0</v>
      </c>
      <c r="F66" s="9">
        <f t="shared" si="5"/>
        <v>0</v>
      </c>
      <c r="G66" s="9">
        <f t="shared" si="7"/>
        <v>0</v>
      </c>
      <c r="H66" s="9">
        <f t="shared" ref="H66:H76" si="9">$B66</f>
        <v>0</v>
      </c>
      <c r="I66" s="9">
        <f>$B66*0.9</f>
        <v>0</v>
      </c>
      <c r="J66" s="9">
        <f t="shared" ref="J66:O66" si="10">$B66</f>
        <v>0</v>
      </c>
      <c r="K66" s="9">
        <f t="shared" si="10"/>
        <v>0</v>
      </c>
      <c r="L66" s="9">
        <f t="shared" si="10"/>
        <v>0</v>
      </c>
      <c r="M66" s="9">
        <f t="shared" si="10"/>
        <v>0</v>
      </c>
      <c r="N66" s="9">
        <f t="shared" si="10"/>
        <v>0</v>
      </c>
      <c r="O66" s="9">
        <f t="shared" si="10"/>
        <v>0</v>
      </c>
      <c r="T66" s="21">
        <f>'System Parameters'!E17</f>
        <v>0</v>
      </c>
      <c r="U66" s="21">
        <f>'System Parameters'!F17</f>
        <v>0</v>
      </c>
      <c r="V66" s="21">
        <f>'System Parameters'!G17</f>
        <v>0</v>
      </c>
      <c r="W66" s="9">
        <f>'System Parameters'!H17</f>
        <v>0</v>
      </c>
    </row>
    <row r="67" spans="1:23" ht="15.75" customHeight="1" x14ac:dyDescent="0.25">
      <c r="A67" s="9" t="str">
        <f>'System Parameters'!A18</f>
        <v>Off</v>
      </c>
      <c r="B67" s="9">
        <f>'System Parameters'!B18</f>
        <v>0</v>
      </c>
      <c r="C67" s="9" t="str">
        <f>'System Parameters'!C18</f>
        <v>mW</v>
      </c>
      <c r="D67" s="9">
        <f t="shared" si="1"/>
        <v>0</v>
      </c>
      <c r="E67" s="9">
        <f t="shared" si="3"/>
        <v>0</v>
      </c>
      <c r="F67" s="9">
        <f t="shared" si="5"/>
        <v>0</v>
      </c>
      <c r="G67" s="9">
        <f t="shared" si="7"/>
        <v>0</v>
      </c>
      <c r="H67" s="9">
        <f t="shared" si="9"/>
        <v>0</v>
      </c>
      <c r="I67" s="9">
        <f t="shared" ref="I67:I76" si="11">$B67</f>
        <v>0</v>
      </c>
      <c r="J67" s="9">
        <f>$B67*0.9</f>
        <v>0</v>
      </c>
      <c r="K67" s="9">
        <f t="shared" ref="K67:O69" si="12">$B67</f>
        <v>0</v>
      </c>
      <c r="L67" s="9">
        <f t="shared" si="12"/>
        <v>0</v>
      </c>
      <c r="M67" s="9">
        <f t="shared" si="12"/>
        <v>0</v>
      </c>
      <c r="N67" s="9">
        <f t="shared" si="12"/>
        <v>0</v>
      </c>
      <c r="O67" s="9">
        <f t="shared" si="12"/>
        <v>0</v>
      </c>
      <c r="T67" s="21">
        <f>'System Parameters'!E18</f>
        <v>1</v>
      </c>
      <c r="U67" s="21">
        <f>'System Parameters'!F18</f>
        <v>0</v>
      </c>
      <c r="V67" s="21">
        <f>'System Parameters'!G18</f>
        <v>0</v>
      </c>
      <c r="W67" s="9">
        <f>'System Parameters'!H18</f>
        <v>0</v>
      </c>
    </row>
    <row r="68" spans="1:23" ht="15.75" customHeight="1" x14ac:dyDescent="0.25">
      <c r="A68" s="9">
        <f>'System Parameters'!A19</f>
        <v>0</v>
      </c>
      <c r="B68" s="9">
        <f>'System Parameters'!B19</f>
        <v>0</v>
      </c>
      <c r="C68" s="9">
        <f>'System Parameters'!C19</f>
        <v>0</v>
      </c>
      <c r="D68" s="9">
        <f t="shared" si="1"/>
        <v>0</v>
      </c>
      <c r="E68" s="9">
        <f t="shared" si="3"/>
        <v>0</v>
      </c>
      <c r="F68" s="9">
        <f t="shared" si="5"/>
        <v>0</v>
      </c>
      <c r="G68" s="9">
        <f t="shared" si="7"/>
        <v>0</v>
      </c>
      <c r="H68" s="9">
        <f t="shared" si="9"/>
        <v>0</v>
      </c>
      <c r="I68" s="9">
        <f t="shared" si="11"/>
        <v>0</v>
      </c>
      <c r="J68" s="9">
        <f t="shared" ref="J68:J76" si="13">$B68</f>
        <v>0</v>
      </c>
      <c r="K68" s="9">
        <f t="shared" si="12"/>
        <v>0</v>
      </c>
      <c r="L68" s="9">
        <f t="shared" si="12"/>
        <v>0</v>
      </c>
      <c r="M68" s="9">
        <f t="shared" si="12"/>
        <v>0</v>
      </c>
      <c r="N68" s="9">
        <f t="shared" si="12"/>
        <v>0</v>
      </c>
      <c r="O68" s="9">
        <f t="shared" si="12"/>
        <v>0</v>
      </c>
      <c r="T68" s="9">
        <f>'System Parameters'!E19</f>
        <v>0</v>
      </c>
      <c r="U68" s="9">
        <f>'System Parameters'!F19</f>
        <v>0</v>
      </c>
      <c r="V68" s="9">
        <f>'System Parameters'!G19</f>
        <v>0</v>
      </c>
      <c r="W68" s="9">
        <f>'System Parameters'!H19</f>
        <v>0</v>
      </c>
    </row>
    <row r="69" spans="1:23" ht="15.75" customHeight="1" x14ac:dyDescent="0.25">
      <c r="A69" s="9" t="str">
        <f>'System Parameters'!A20</f>
        <v>Display</v>
      </c>
      <c r="B69" s="9" t="str">
        <f>'System Parameters'!B20</f>
        <v>https://github.com/Jingyii800/Hydration-Companion/blob/main/data_sheets/SSD1306.pdf</v>
      </c>
      <c r="C69" s="9">
        <f>'System Parameters'!C20</f>
        <v>0</v>
      </c>
      <c r="D69" s="9" t="str">
        <f t="shared" si="1"/>
        <v>https://github.com/Jingyii800/Hydration-Companion/blob/main/data_sheets/SSD1306.pdf</v>
      </c>
      <c r="E69" s="9" t="str">
        <f t="shared" si="3"/>
        <v>https://github.com/Jingyii800/Hydration-Companion/blob/main/data_sheets/SSD1306.pdf</v>
      </c>
      <c r="F69" s="9" t="str">
        <f t="shared" si="5"/>
        <v>https://github.com/Jingyii800/Hydration-Companion/blob/main/data_sheets/SSD1306.pdf</v>
      </c>
      <c r="G69" s="9" t="str">
        <f t="shared" si="7"/>
        <v>https://github.com/Jingyii800/Hydration-Companion/blob/main/data_sheets/SSD1306.pdf</v>
      </c>
      <c r="H69" s="9" t="str">
        <f t="shared" si="9"/>
        <v>https://github.com/Jingyii800/Hydration-Companion/blob/main/data_sheets/SSD1306.pdf</v>
      </c>
      <c r="I69" s="9" t="str">
        <f t="shared" si="11"/>
        <v>https://github.com/Jingyii800/Hydration-Companion/blob/main/data_sheets/SSD1306.pdf</v>
      </c>
      <c r="J69" s="9" t="str">
        <f t="shared" si="13"/>
        <v>https://github.com/Jingyii800/Hydration-Companion/blob/main/data_sheets/SSD1306.pdf</v>
      </c>
      <c r="K69" s="9" t="str">
        <f t="shared" si="12"/>
        <v>https://github.com/Jingyii800/Hydration-Companion/blob/main/data_sheets/SSD1306.pdf</v>
      </c>
      <c r="L69" s="9" t="str">
        <f t="shared" si="12"/>
        <v>https://github.com/Jingyii800/Hydration-Companion/blob/main/data_sheets/SSD1306.pdf</v>
      </c>
      <c r="M69" s="9" t="str">
        <f t="shared" si="12"/>
        <v>https://github.com/Jingyii800/Hydration-Companion/blob/main/data_sheets/SSD1306.pdf</v>
      </c>
      <c r="N69" s="9" t="str">
        <f t="shared" si="12"/>
        <v>https://github.com/Jingyii800/Hydration-Companion/blob/main/data_sheets/SSD1306.pdf</v>
      </c>
      <c r="O69" s="9" t="str">
        <f t="shared" si="12"/>
        <v>https://github.com/Jingyii800/Hydration-Companion/blob/main/data_sheets/SSD1306.pdf</v>
      </c>
      <c r="T69" s="9">
        <f>'System Parameters'!E20</f>
        <v>0</v>
      </c>
      <c r="U69" s="9">
        <f>'System Parameters'!F20</f>
        <v>0</v>
      </c>
      <c r="V69" s="9">
        <f>'System Parameters'!G20</f>
        <v>0</v>
      </c>
      <c r="W69" s="9">
        <f>'System Parameters'!H20</f>
        <v>0</v>
      </c>
    </row>
    <row r="70" spans="1:23" ht="15.75" customHeight="1" x14ac:dyDescent="0.25">
      <c r="A70" s="9" t="str">
        <f>'System Parameters'!A21</f>
        <v>On</v>
      </c>
      <c r="B70" s="9">
        <f>'System Parameters'!B21</f>
        <v>66</v>
      </c>
      <c r="C70" s="9" t="str">
        <f>'System Parameters'!C21</f>
        <v>mW</v>
      </c>
      <c r="D70" s="9">
        <f t="shared" si="1"/>
        <v>66</v>
      </c>
      <c r="E70" s="9">
        <f t="shared" si="3"/>
        <v>66</v>
      </c>
      <c r="F70" s="9">
        <f t="shared" si="5"/>
        <v>66</v>
      </c>
      <c r="G70" s="9">
        <f t="shared" si="7"/>
        <v>66</v>
      </c>
      <c r="H70" s="9">
        <f t="shared" si="9"/>
        <v>66</v>
      </c>
      <c r="I70" s="9">
        <f t="shared" si="11"/>
        <v>66</v>
      </c>
      <c r="J70" s="9">
        <f t="shared" si="13"/>
        <v>66</v>
      </c>
      <c r="K70" s="9">
        <f>$B70*0.9</f>
        <v>59.4</v>
      </c>
      <c r="L70" s="9">
        <f>$B70</f>
        <v>66</v>
      </c>
      <c r="M70" s="9">
        <f>$B70</f>
        <v>66</v>
      </c>
      <c r="N70" s="9">
        <f>$B70</f>
        <v>66</v>
      </c>
      <c r="O70" s="9">
        <f>$B70</f>
        <v>66</v>
      </c>
      <c r="T70" s="21">
        <f>'System Parameters'!E21</f>
        <v>0</v>
      </c>
      <c r="U70" s="21">
        <f>'System Parameters'!F21</f>
        <v>1</v>
      </c>
      <c r="V70" s="21">
        <f>'System Parameters'!G21</f>
        <v>1</v>
      </c>
      <c r="W70" s="9">
        <f>'System Parameters'!H21</f>
        <v>0</v>
      </c>
    </row>
    <row r="71" spans="1:23" ht="15.75" customHeight="1" x14ac:dyDescent="0.25">
      <c r="A71" s="9" t="str">
        <f>'System Parameters'!A22</f>
        <v>Off (leakage)</v>
      </c>
      <c r="B71" s="9">
        <f>'System Parameters'!B22</f>
        <v>1</v>
      </c>
      <c r="C71" s="9" t="str">
        <f>'System Parameters'!C22</f>
        <v>mW</v>
      </c>
      <c r="D71" s="9">
        <f t="shared" si="1"/>
        <v>1</v>
      </c>
      <c r="E71" s="9">
        <f t="shared" si="3"/>
        <v>1</v>
      </c>
      <c r="F71" s="9">
        <f t="shared" si="5"/>
        <v>1</v>
      </c>
      <c r="G71" s="9">
        <f t="shared" si="7"/>
        <v>1</v>
      </c>
      <c r="H71" s="9">
        <f t="shared" si="9"/>
        <v>1</v>
      </c>
      <c r="I71" s="9">
        <f t="shared" si="11"/>
        <v>1</v>
      </c>
      <c r="J71" s="9">
        <f t="shared" si="13"/>
        <v>1</v>
      </c>
      <c r="K71" s="9">
        <f t="shared" ref="K71:K76" si="14">$B71</f>
        <v>1</v>
      </c>
      <c r="L71" s="9">
        <f>$B71*0.9</f>
        <v>0.9</v>
      </c>
      <c r="M71" s="9">
        <f t="shared" ref="M71:O73" si="15">$B71</f>
        <v>1</v>
      </c>
      <c r="N71" s="9">
        <f t="shared" si="15"/>
        <v>1</v>
      </c>
      <c r="O71" s="9">
        <f t="shared" si="15"/>
        <v>1</v>
      </c>
      <c r="T71" s="21">
        <f>'System Parameters'!E22</f>
        <v>1</v>
      </c>
      <c r="U71" s="21">
        <f>'System Parameters'!F22</f>
        <v>0</v>
      </c>
      <c r="V71" s="21">
        <f>'System Parameters'!G22</f>
        <v>0</v>
      </c>
      <c r="W71" s="9">
        <f>'System Parameters'!H22</f>
        <v>0</v>
      </c>
    </row>
    <row r="72" spans="1:23" ht="15.75" customHeight="1" x14ac:dyDescent="0.25">
      <c r="A72" s="9">
        <f>'System Parameters'!A23</f>
        <v>0</v>
      </c>
      <c r="B72" s="9">
        <f>'System Parameters'!B23</f>
        <v>0</v>
      </c>
      <c r="C72" s="9">
        <f>'System Parameters'!C23</f>
        <v>0</v>
      </c>
      <c r="D72" s="9">
        <f t="shared" si="1"/>
        <v>0</v>
      </c>
      <c r="E72" s="9">
        <f t="shared" si="3"/>
        <v>0</v>
      </c>
      <c r="F72" s="9">
        <f t="shared" si="5"/>
        <v>0</v>
      </c>
      <c r="G72" s="9">
        <f t="shared" si="7"/>
        <v>0</v>
      </c>
      <c r="H72" s="9">
        <f t="shared" si="9"/>
        <v>0</v>
      </c>
      <c r="I72" s="9">
        <f t="shared" si="11"/>
        <v>0</v>
      </c>
      <c r="J72" s="9">
        <f t="shared" si="13"/>
        <v>0</v>
      </c>
      <c r="K72" s="9">
        <f t="shared" si="14"/>
        <v>0</v>
      </c>
      <c r="L72" s="9">
        <f>$B72</f>
        <v>0</v>
      </c>
      <c r="M72" s="9">
        <f t="shared" si="15"/>
        <v>0</v>
      </c>
      <c r="N72" s="9">
        <f t="shared" si="15"/>
        <v>0</v>
      </c>
      <c r="O72" s="9">
        <f t="shared" si="15"/>
        <v>0</v>
      </c>
      <c r="T72" s="9">
        <f>'System Parameters'!E23</f>
        <v>0</v>
      </c>
      <c r="U72" s="9">
        <f>'System Parameters'!F23</f>
        <v>0</v>
      </c>
      <c r="V72" s="9">
        <f>'System Parameters'!G23</f>
        <v>0</v>
      </c>
      <c r="W72" s="9">
        <f>'System Parameters'!H23</f>
        <v>0</v>
      </c>
    </row>
    <row r="73" spans="1:23" ht="15.75" customHeight="1" x14ac:dyDescent="0.25">
      <c r="A73" s="9" t="str">
        <f>'System Parameters'!A24</f>
        <v>Radio</v>
      </c>
      <c r="B73" s="9" t="str">
        <f>'System Parameters'!B24</f>
        <v>https://github.com/Jingyii800/Hydration-Companion/blob/main/data_sheets/esp32-s3_datasheet.pdf</v>
      </c>
      <c r="C73" s="9">
        <f>'System Parameters'!C24</f>
        <v>0</v>
      </c>
      <c r="D73" s="9" t="str">
        <f t="shared" si="1"/>
        <v>https://github.com/Jingyii800/Hydration-Companion/blob/main/data_sheets/esp32-s3_datasheet.pdf</v>
      </c>
      <c r="E73" s="9" t="str">
        <f t="shared" si="3"/>
        <v>https://github.com/Jingyii800/Hydration-Companion/blob/main/data_sheets/esp32-s3_datasheet.pdf</v>
      </c>
      <c r="F73" s="9" t="str">
        <f t="shared" si="5"/>
        <v>https://github.com/Jingyii800/Hydration-Companion/blob/main/data_sheets/esp32-s3_datasheet.pdf</v>
      </c>
      <c r="G73" s="9" t="str">
        <f t="shared" si="7"/>
        <v>https://github.com/Jingyii800/Hydration-Companion/blob/main/data_sheets/esp32-s3_datasheet.pdf</v>
      </c>
      <c r="H73" s="9" t="str">
        <f t="shared" si="9"/>
        <v>https://github.com/Jingyii800/Hydration-Companion/blob/main/data_sheets/esp32-s3_datasheet.pdf</v>
      </c>
      <c r="I73" s="9" t="str">
        <f t="shared" si="11"/>
        <v>https://github.com/Jingyii800/Hydration-Companion/blob/main/data_sheets/esp32-s3_datasheet.pdf</v>
      </c>
      <c r="J73" s="9" t="str">
        <f t="shared" si="13"/>
        <v>https://github.com/Jingyii800/Hydration-Companion/blob/main/data_sheets/esp32-s3_datasheet.pdf</v>
      </c>
      <c r="K73" s="9" t="str">
        <f t="shared" si="14"/>
        <v>https://github.com/Jingyii800/Hydration-Companion/blob/main/data_sheets/esp32-s3_datasheet.pdf</v>
      </c>
      <c r="L73" s="9" t="str">
        <f>$B73</f>
        <v>https://github.com/Jingyii800/Hydration-Companion/blob/main/data_sheets/esp32-s3_datasheet.pdf</v>
      </c>
      <c r="M73" s="9" t="str">
        <f t="shared" si="15"/>
        <v>https://github.com/Jingyii800/Hydration-Companion/blob/main/data_sheets/esp32-s3_datasheet.pdf</v>
      </c>
      <c r="N73" s="9" t="str">
        <f t="shared" si="15"/>
        <v>https://github.com/Jingyii800/Hydration-Companion/blob/main/data_sheets/esp32-s3_datasheet.pdf</v>
      </c>
      <c r="O73" s="9" t="str">
        <f t="shared" si="15"/>
        <v>https://github.com/Jingyii800/Hydration-Companion/blob/main/data_sheets/esp32-s3_datasheet.pdf</v>
      </c>
      <c r="T73" s="9">
        <f>'System Parameters'!E24</f>
        <v>0</v>
      </c>
      <c r="U73" s="9">
        <f>'System Parameters'!F24</f>
        <v>0</v>
      </c>
      <c r="V73" s="9">
        <f>'System Parameters'!G24</f>
        <v>0</v>
      </c>
      <c r="W73" s="9">
        <f>'System Parameters'!H24</f>
        <v>0</v>
      </c>
    </row>
    <row r="74" spans="1:23" ht="15.75" customHeight="1" x14ac:dyDescent="0.25">
      <c r="A74" s="9" t="str">
        <f>'System Parameters'!A26</f>
        <v>Standby Power</v>
      </c>
      <c r="B74" s="9">
        <f>'System Parameters'!B26</f>
        <v>100</v>
      </c>
      <c r="C74" s="9" t="str">
        <f>'System Parameters'!C26</f>
        <v>mW</v>
      </c>
      <c r="D74" s="9">
        <f t="shared" si="1"/>
        <v>100</v>
      </c>
      <c r="E74" s="9">
        <f t="shared" si="3"/>
        <v>100</v>
      </c>
      <c r="F74" s="9">
        <f t="shared" si="5"/>
        <v>100</v>
      </c>
      <c r="G74" s="9">
        <f t="shared" si="7"/>
        <v>100</v>
      </c>
      <c r="H74" s="9">
        <f t="shared" si="9"/>
        <v>100</v>
      </c>
      <c r="I74" s="9">
        <f t="shared" si="11"/>
        <v>100</v>
      </c>
      <c r="J74" s="9">
        <f t="shared" si="13"/>
        <v>100</v>
      </c>
      <c r="K74" s="9">
        <f t="shared" si="14"/>
        <v>100</v>
      </c>
      <c r="L74" s="9">
        <f>$B74</f>
        <v>100</v>
      </c>
      <c r="M74" s="9">
        <f>$B74*0.9</f>
        <v>90</v>
      </c>
      <c r="N74" s="9">
        <f>$B74</f>
        <v>100</v>
      </c>
      <c r="O74" s="9">
        <f>$B74</f>
        <v>100</v>
      </c>
      <c r="T74" s="21">
        <f>'System Parameters'!E26</f>
        <v>0</v>
      </c>
      <c r="U74" s="21">
        <f>'System Parameters'!F26</f>
        <v>1</v>
      </c>
      <c r="V74" s="21">
        <f>'System Parameters'!G26</f>
        <v>0.5</v>
      </c>
      <c r="W74" s="9">
        <f>'System Parameters'!H26</f>
        <v>0</v>
      </c>
    </row>
    <row r="75" spans="1:23" ht="15.75" customHeight="1" x14ac:dyDescent="0.25">
      <c r="A75" s="9" t="str">
        <f>'System Parameters'!A27</f>
        <v>TX Power</v>
      </c>
      <c r="B75" s="9">
        <f>'System Parameters'!B27</f>
        <v>200</v>
      </c>
      <c r="C75" s="9" t="str">
        <f>'System Parameters'!C27</f>
        <v>mW</v>
      </c>
      <c r="D75" s="9">
        <f t="shared" si="1"/>
        <v>200</v>
      </c>
      <c r="E75" s="9">
        <f t="shared" si="3"/>
        <v>200</v>
      </c>
      <c r="F75" s="9">
        <f t="shared" si="5"/>
        <v>200</v>
      </c>
      <c r="G75" s="9">
        <f t="shared" si="7"/>
        <v>200</v>
      </c>
      <c r="H75" s="9">
        <f t="shared" si="9"/>
        <v>200</v>
      </c>
      <c r="I75" s="9">
        <f t="shared" si="11"/>
        <v>200</v>
      </c>
      <c r="J75" s="9">
        <f t="shared" si="13"/>
        <v>200</v>
      </c>
      <c r="K75" s="9">
        <f t="shared" si="14"/>
        <v>200</v>
      </c>
      <c r="L75" s="9">
        <f>$B75</f>
        <v>200</v>
      </c>
      <c r="M75" s="9">
        <f>$B75</f>
        <v>200</v>
      </c>
      <c r="N75" s="9">
        <f>$B75*0.9</f>
        <v>180</v>
      </c>
      <c r="O75" s="9">
        <f>$B75</f>
        <v>200</v>
      </c>
      <c r="T75" s="21">
        <f>'System Parameters'!E27</f>
        <v>0</v>
      </c>
      <c r="U75" s="21">
        <f>'System Parameters'!F27</f>
        <v>0</v>
      </c>
      <c r="V75" s="21">
        <f>'System Parameters'!G27</f>
        <v>0.4</v>
      </c>
      <c r="W75" s="9">
        <f>'System Parameters'!H27</f>
        <v>0</v>
      </c>
    </row>
    <row r="76" spans="1:23" ht="15.75" customHeight="1" x14ac:dyDescent="0.25">
      <c r="A76" s="9" t="str">
        <f>'System Parameters'!A28</f>
        <v>RX Power</v>
      </c>
      <c r="B76" s="9">
        <f>'System Parameters'!B28</f>
        <v>100</v>
      </c>
      <c r="C76" s="9" t="str">
        <f>'System Parameters'!C28</f>
        <v>mW</v>
      </c>
      <c r="D76" s="9">
        <f t="shared" si="1"/>
        <v>100</v>
      </c>
      <c r="E76" s="9">
        <f t="shared" si="3"/>
        <v>100</v>
      </c>
      <c r="F76" s="9">
        <f t="shared" si="5"/>
        <v>100</v>
      </c>
      <c r="G76" s="9">
        <f t="shared" si="7"/>
        <v>100</v>
      </c>
      <c r="H76" s="9">
        <f t="shared" si="9"/>
        <v>100</v>
      </c>
      <c r="I76" s="9">
        <f t="shared" si="11"/>
        <v>100</v>
      </c>
      <c r="J76" s="9">
        <f t="shared" si="13"/>
        <v>100</v>
      </c>
      <c r="K76" s="9">
        <f t="shared" si="14"/>
        <v>100</v>
      </c>
      <c r="L76" s="9">
        <f>$B76</f>
        <v>100</v>
      </c>
      <c r="M76" s="9">
        <f>$B76</f>
        <v>100</v>
      </c>
      <c r="N76" s="9">
        <f>$B76</f>
        <v>100</v>
      </c>
      <c r="O76" s="9">
        <f>$B76*0.9</f>
        <v>90</v>
      </c>
      <c r="T76" s="21">
        <f>'System Parameters'!E28</f>
        <v>0</v>
      </c>
      <c r="U76" s="21">
        <f>'System Parameters'!F28</f>
        <v>0</v>
      </c>
      <c r="V76" s="21">
        <f>'System Parameters'!G28</f>
        <v>0.1</v>
      </c>
      <c r="W76" s="9">
        <f>'System Parameters'!H28</f>
        <v>0</v>
      </c>
    </row>
    <row r="77" spans="1:23" ht="15.75" customHeight="1" x14ac:dyDescent="0.2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5.75" customHeight="1" x14ac:dyDescent="0.25">
      <c r="A78" s="9">
        <f>'System Parameters'!A30</f>
        <v>0</v>
      </c>
      <c r="B78" s="9">
        <f>'System Parameters'!B30</f>
        <v>0</v>
      </c>
      <c r="C78" s="9">
        <f>'System Parameters'!C30</f>
        <v>0</v>
      </c>
      <c r="D78" s="9">
        <f>'System Parameters'!D30</f>
        <v>0</v>
      </c>
      <c r="T78" s="9">
        <f>'System Parameters'!E30</f>
        <v>14</v>
      </c>
      <c r="U78" s="9">
        <f>'System Parameters'!F30</f>
        <v>9.5</v>
      </c>
      <c r="V78" s="9">
        <f>'System Parameters'!G30</f>
        <v>0.5</v>
      </c>
      <c r="W78" s="9" t="str">
        <f>'System Parameters'!H30</f>
        <v>hours/day typical usage</v>
      </c>
    </row>
    <row r="79" spans="1:23" ht="15.75" customHeight="1" x14ac:dyDescent="0.25">
      <c r="A79" s="9" t="str">
        <f>'System Parameters'!A31</f>
        <v>Battery</v>
      </c>
      <c r="B79" s="9" t="str">
        <f>'System Parameters'!B31</f>
        <v>4 * AA batteries with regulator</v>
      </c>
      <c r="C79" s="9">
        <f>'System Parameters'!C31</f>
        <v>0</v>
      </c>
      <c r="D79" s="9">
        <f>'System Parameters'!D31</f>
        <v>0</v>
      </c>
      <c r="T79" s="9">
        <f>'System Parameters'!E31</f>
        <v>0</v>
      </c>
      <c r="U79" s="9">
        <f>'System Parameters'!F31</f>
        <v>0</v>
      </c>
      <c r="V79" s="9">
        <f>'System Parameters'!G31</f>
        <v>0</v>
      </c>
      <c r="W79" s="9">
        <f>'System Parameters'!H31</f>
        <v>0</v>
      </c>
    </row>
    <row r="80" spans="1:23" ht="15.75" customHeight="1" x14ac:dyDescent="0.25">
      <c r="A80" s="9" t="str">
        <f>'System Parameters'!A32</f>
        <v>Capacity</v>
      </c>
      <c r="B80" s="9">
        <f>'System Parameters'!B32</f>
        <v>2000</v>
      </c>
      <c r="C80" s="9" t="str">
        <f>'System Parameters'!C32</f>
        <v>mAh</v>
      </c>
      <c r="D80" s="9">
        <f>'System Parameters'!D32</f>
        <v>0</v>
      </c>
      <c r="T80" s="9">
        <f>'System Parameters'!E32</f>
        <v>0</v>
      </c>
      <c r="U80" s="9">
        <f>'System Parameters'!F32</f>
        <v>0</v>
      </c>
      <c r="V80" s="9">
        <f>'System Parameters'!G32</f>
        <v>0</v>
      </c>
      <c r="W80" s="9">
        <f>'System Parameters'!H32</f>
        <v>0</v>
      </c>
    </row>
    <row r="81" spans="1:23" ht="15.75" customHeight="1" x14ac:dyDescent="0.25">
      <c r="A81" s="9" t="str">
        <f>'System Parameters'!A33</f>
        <v>Nominal Voltage</v>
      </c>
      <c r="B81" s="9">
        <f>'System Parameters'!B33</f>
        <v>6</v>
      </c>
      <c r="C81" s="9" t="str">
        <f>'System Parameters'!C33</f>
        <v>V</v>
      </c>
      <c r="D81" s="9">
        <f>'System Parameters'!D33</f>
        <v>0</v>
      </c>
      <c r="T81" s="9">
        <f>'System Parameters'!E33</f>
        <v>0</v>
      </c>
      <c r="U81" s="9">
        <f>'System Parameters'!F33</f>
        <v>0</v>
      </c>
      <c r="V81" s="9">
        <f>'System Parameters'!G33</f>
        <v>0</v>
      </c>
      <c r="W81" s="9">
        <f>'System Parameters'!H33</f>
        <v>0</v>
      </c>
    </row>
    <row r="82" spans="1:23" ht="15.75" customHeight="1" x14ac:dyDescent="0.25">
      <c r="A82" s="9" t="str">
        <f>'System Parameters'!A34</f>
        <v>Regulator Efficiency</v>
      </c>
      <c r="B82" s="21">
        <f>'System Parameters'!B34</f>
        <v>0.7</v>
      </c>
      <c r="C82" s="9">
        <f>'System Parameters'!C34</f>
        <v>0</v>
      </c>
      <c r="D82" s="9">
        <f>'System Parameters'!D34</f>
        <v>0</v>
      </c>
      <c r="T82" s="9">
        <f>'System Parameters'!E34</f>
        <v>0</v>
      </c>
      <c r="U82" s="9">
        <f>'System Parameters'!F34</f>
        <v>0</v>
      </c>
      <c r="V82" s="9">
        <f>'System Parameters'!G34</f>
        <v>0</v>
      </c>
      <c r="W82" s="9">
        <f>'System Parameters'!H34</f>
        <v>0</v>
      </c>
    </row>
    <row r="83" spans="1:23" ht="15.75" customHeight="1" x14ac:dyDescent="0.25">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#REF!</f>
        <v>#REF!</v>
      </c>
      <c r="V83" s="9" t="e">
        <f>#REF!</f>
        <v>#REF!</v>
      </c>
    </row>
    <row r="84" spans="1:23" ht="15.75" customHeight="1" x14ac:dyDescent="0.2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#REF!</f>
        <v>#REF!</v>
      </c>
      <c r="V84" s="9" t="e">
        <f>#REF!</f>
        <v>#REF!</v>
      </c>
    </row>
    <row r="85" spans="1:23" ht="15.75" customHeight="1" x14ac:dyDescent="0.2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#REF!</f>
        <v>#REF!</v>
      </c>
      <c r="V85" s="9" t="e">
        <f>#REF!</f>
        <v>#REF!</v>
      </c>
    </row>
    <row r="86" spans="1:23" ht="15.75" customHeight="1" x14ac:dyDescent="0.25">
      <c r="A86" s="9">
        <f>'System Parameters'!A39</f>
        <v>0</v>
      </c>
      <c r="B86" s="9">
        <f>'System Parameters'!K25</f>
        <v>0</v>
      </c>
      <c r="C86" s="9" t="e">
        <f>#REF!</f>
        <v>#REF!</v>
      </c>
      <c r="D86" s="9" t="e">
        <f>#REF!</f>
        <v>#REF!</v>
      </c>
      <c r="O86" s="9" t="e">
        <f>#REF!</f>
        <v>#REF!</v>
      </c>
      <c r="P86" s="9" t="e">
        <f>#REF!</f>
        <v>#REF!</v>
      </c>
      <c r="Q86" s="9" t="e">
        <f>#REF!</f>
        <v>#REF!</v>
      </c>
      <c r="R86" s="9">
        <f>'System Parameters'!Q25</f>
        <v>0</v>
      </c>
      <c r="S86" s="9">
        <f>'System Parameters'!I39</f>
        <v>0</v>
      </c>
      <c r="T86" s="9">
        <f>'System Parameters'!J39</f>
        <v>0</v>
      </c>
      <c r="U86" s="9" t="e">
        <f>#REF!</f>
        <v>#REF!</v>
      </c>
      <c r="V86" s="9" t="e">
        <f>#REF!</f>
        <v>#REF!</v>
      </c>
    </row>
    <row r="87" spans="1:23" ht="15.75" customHeight="1" x14ac:dyDescent="0.25">
      <c r="A87" s="9" t="str">
        <f>'System Parameters'!L25</f>
        <v>Total power in profile (mw)</v>
      </c>
      <c r="B87" s="9">
        <f>'System Parameters'!M25</f>
        <v>0</v>
      </c>
      <c r="C87" s="9">
        <f>'System Parameters'!N25</f>
        <v>0</v>
      </c>
      <c r="R87" s="9">
        <f>'System Parameters'!Q26</f>
        <v>0</v>
      </c>
      <c r="S87" s="9">
        <f>'System Parameters'!I40</f>
        <v>0</v>
      </c>
      <c r="T87" s="9">
        <f>'System Parameters'!J40</f>
        <v>0</v>
      </c>
      <c r="U87" s="9">
        <f>'System Parameters'!K40</f>
        <v>0</v>
      </c>
      <c r="V87" s="9">
        <f>'System Parameters'!L40</f>
        <v>0</v>
      </c>
    </row>
    <row r="88" spans="1:23" ht="15.75" customHeight="1" x14ac:dyDescent="0.25">
      <c r="A88" s="9" t="str">
        <f>'System Parameters'!L26</f>
        <v>"off"</v>
      </c>
      <c r="B88" s="9">
        <f>SUMPRODUCT(B56:B76, $T56:$T76)</f>
        <v>1.6</v>
      </c>
      <c r="C88" s="9" t="str">
        <f>'System Parameters'!N26</f>
        <v>mW</v>
      </c>
      <c r="D88" s="9">
        <f t="shared" ref="D88:O88" si="16">SUMPRODUCT(D56:D76, $T56:$T76)</f>
        <v>1.6</v>
      </c>
      <c r="E88" s="9">
        <f t="shared" si="16"/>
        <v>1.6</v>
      </c>
      <c r="F88" s="9">
        <f t="shared" si="16"/>
        <v>1.54</v>
      </c>
      <c r="G88" s="9">
        <f t="shared" si="16"/>
        <v>1.6</v>
      </c>
      <c r="H88" s="9">
        <f t="shared" si="16"/>
        <v>1.6</v>
      </c>
      <c r="I88" s="9">
        <f t="shared" si="16"/>
        <v>1.6</v>
      </c>
      <c r="J88" s="9">
        <f t="shared" si="16"/>
        <v>1.6</v>
      </c>
      <c r="K88" s="9">
        <f t="shared" si="16"/>
        <v>1.6</v>
      </c>
      <c r="L88" s="9">
        <f t="shared" si="16"/>
        <v>1.5</v>
      </c>
      <c r="M88" s="9">
        <f t="shared" si="16"/>
        <v>1.6</v>
      </c>
      <c r="N88" s="9">
        <f t="shared" si="16"/>
        <v>1.6</v>
      </c>
      <c r="O88" s="9">
        <f t="shared" si="16"/>
        <v>1.6</v>
      </c>
      <c r="R88" s="9">
        <f>'System Parameters'!Q27</f>
        <v>0</v>
      </c>
      <c r="S88" s="9">
        <f>'System Parameters'!I41</f>
        <v>0</v>
      </c>
      <c r="T88" s="9">
        <f>'System Parameters'!J41</f>
        <v>0</v>
      </c>
      <c r="U88" s="9">
        <f>'System Parameters'!K41</f>
        <v>0</v>
      </c>
      <c r="V88" s="9">
        <f>'System Parameters'!L41</f>
        <v>0</v>
      </c>
    </row>
    <row r="89" spans="1:23" ht="15.75" customHeight="1" x14ac:dyDescent="0.25">
      <c r="A89" s="9" t="str">
        <f>'System Parameters'!L27</f>
        <v>"sensing"</v>
      </c>
      <c r="B89" s="9">
        <f>SUMPRODUCT(B56:B76,$U56:$U76)</f>
        <v>351.6</v>
      </c>
      <c r="C89" s="9" t="str">
        <f>'System Parameters'!N27</f>
        <v>mW</v>
      </c>
      <c r="D89" s="9">
        <f t="shared" ref="D89:O89" si="17">SUMPRODUCT(D56:D76,$U56:$U76)</f>
        <v>347.64</v>
      </c>
      <c r="E89" s="9">
        <f t="shared" si="17"/>
        <v>342</v>
      </c>
      <c r="F89" s="9">
        <f t="shared" si="17"/>
        <v>351.6</v>
      </c>
      <c r="G89" s="9">
        <f t="shared" si="17"/>
        <v>346.6</v>
      </c>
      <c r="H89" s="9">
        <f t="shared" si="17"/>
        <v>351.6</v>
      </c>
      <c r="I89" s="9">
        <f t="shared" si="17"/>
        <v>351.6</v>
      </c>
      <c r="J89" s="9">
        <f t="shared" si="17"/>
        <v>351.6</v>
      </c>
      <c r="K89" s="9">
        <f t="shared" si="17"/>
        <v>345</v>
      </c>
      <c r="L89" s="9">
        <f t="shared" si="17"/>
        <v>351.6</v>
      </c>
      <c r="M89" s="9">
        <f t="shared" si="17"/>
        <v>341.6</v>
      </c>
      <c r="N89" s="9">
        <f t="shared" si="17"/>
        <v>351.6</v>
      </c>
      <c r="O89" s="9">
        <f t="shared" si="17"/>
        <v>351.6</v>
      </c>
      <c r="R89" s="9">
        <f>'System Parameters'!Q28</f>
        <v>0</v>
      </c>
      <c r="S89" s="9">
        <f>'System Parameters'!I42</f>
        <v>0</v>
      </c>
      <c r="T89" s="9">
        <f>'System Parameters'!J42</f>
        <v>0</v>
      </c>
      <c r="U89" s="9">
        <f>'System Parameters'!K42</f>
        <v>0</v>
      </c>
      <c r="V89" s="9">
        <f>'System Parameters'!L42</f>
        <v>0</v>
      </c>
    </row>
    <row r="90" spans="1:23" ht="15.75" customHeight="1" x14ac:dyDescent="0.25">
      <c r="A90" s="9" t="str">
        <f>'System Parameters'!L28</f>
        <v>"interactive"</v>
      </c>
      <c r="B90" s="9">
        <f>SUMPRODUCT(B56:B76, $V56:$V76)</f>
        <v>615</v>
      </c>
      <c r="C90" s="9" t="str">
        <f>'System Parameters'!N28</f>
        <v>mW</v>
      </c>
      <c r="D90" s="9">
        <f t="shared" ref="D90:O90" si="18">SUMPRODUCT(D56:D76, $V56:$V76)</f>
        <v>605.1</v>
      </c>
      <c r="E90" s="9">
        <f t="shared" si="18"/>
        <v>609</v>
      </c>
      <c r="F90" s="9">
        <f t="shared" si="18"/>
        <v>615</v>
      </c>
      <c r="G90" s="9">
        <f t="shared" si="18"/>
        <v>610</v>
      </c>
      <c r="H90" s="9">
        <f t="shared" si="18"/>
        <v>595</v>
      </c>
      <c r="I90" s="9">
        <f t="shared" si="18"/>
        <v>615</v>
      </c>
      <c r="J90" s="9">
        <f t="shared" si="18"/>
        <v>615</v>
      </c>
      <c r="K90" s="9">
        <f t="shared" si="18"/>
        <v>608.4</v>
      </c>
      <c r="L90" s="9">
        <f t="shared" si="18"/>
        <v>615</v>
      </c>
      <c r="M90" s="9">
        <f t="shared" si="18"/>
        <v>610</v>
      </c>
      <c r="N90" s="9">
        <f t="shared" si="18"/>
        <v>607</v>
      </c>
      <c r="O90" s="9">
        <f t="shared" si="18"/>
        <v>614</v>
      </c>
      <c r="R90" s="9">
        <f>'System Parameters'!Q29</f>
        <v>0</v>
      </c>
      <c r="S90" s="9">
        <f>'System Parameters'!I43</f>
        <v>0</v>
      </c>
      <c r="T90" s="9">
        <f>'System Parameters'!J43</f>
        <v>0</v>
      </c>
      <c r="U90" s="9">
        <f>'System Parameters'!K43</f>
        <v>0</v>
      </c>
      <c r="V90" s="9">
        <f>'System Parameters'!L43</f>
        <v>0</v>
      </c>
    </row>
    <row r="91" spans="1:23" ht="15.75" customHeight="1" x14ac:dyDescent="0.25">
      <c r="A91" s="9">
        <f>'System Parameters'!L29</f>
        <v>0</v>
      </c>
      <c r="B91" s="9">
        <f>'System Parameters'!M29</f>
        <v>0</v>
      </c>
      <c r="C91" s="9">
        <f>'System Parameters'!N29</f>
        <v>0</v>
      </c>
      <c r="D91" s="9">
        <f>'System Parameters'!O29</f>
        <v>0</v>
      </c>
      <c r="E91" s="9">
        <f>'System Parameters'!P29</f>
        <v>0</v>
      </c>
      <c r="F91" s="9">
        <f>'System Parameters'!Q30</f>
        <v>0</v>
      </c>
      <c r="G91" s="9">
        <f>'System Parameters'!I44</f>
        <v>0</v>
      </c>
      <c r="H91" s="9">
        <f>'System Parameters'!J44</f>
        <v>0</v>
      </c>
      <c r="I91" s="9">
        <f>'System Parameters'!K44</f>
        <v>0</v>
      </c>
      <c r="J91" s="9">
        <f>'System Parameters'!L44</f>
        <v>0</v>
      </c>
      <c r="K91" s="9">
        <f>'System Parameters'!M44</f>
        <v>0</v>
      </c>
      <c r="L91" s="9">
        <f>'System Parameters'!N44</f>
        <v>0</v>
      </c>
      <c r="M91" s="9">
        <f>'System Parameters'!O44</f>
        <v>0</v>
      </c>
      <c r="N91" s="9">
        <f>'System Parameters'!P44</f>
        <v>0</v>
      </c>
      <c r="O91" s="9">
        <f>'System Parameters'!Q44</f>
        <v>0</v>
      </c>
      <c r="R91" s="9">
        <f>'System Parameters'!Q30</f>
        <v>0</v>
      </c>
      <c r="S91" s="9">
        <f>'System Parameters'!I44</f>
        <v>0</v>
      </c>
      <c r="T91" s="9">
        <f>'System Parameters'!J44</f>
        <v>0</v>
      </c>
      <c r="U91" s="9">
        <f>'System Parameters'!K44</f>
        <v>0</v>
      </c>
      <c r="V91" s="9">
        <f>'System Parameters'!L44</f>
        <v>0</v>
      </c>
    </row>
    <row r="92" spans="1:23" ht="15.75" customHeight="1" x14ac:dyDescent="0.2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Parameters'!I45</f>
        <v>0</v>
      </c>
      <c r="H92" s="9">
        <f>'System Parameters'!J45</f>
        <v>0</v>
      </c>
      <c r="I92" s="9">
        <f>'System Parameters'!K45</f>
        <v>0</v>
      </c>
      <c r="J92" s="9">
        <f>'System Parameters'!L45</f>
        <v>0</v>
      </c>
      <c r="K92" s="9">
        <f>'System Parameters'!M45</f>
        <v>0</v>
      </c>
      <c r="L92" s="9">
        <f>'System Parameters'!N45</f>
        <v>0</v>
      </c>
      <c r="M92" s="9">
        <f>'System Parameters'!O45</f>
        <v>0</v>
      </c>
      <c r="N92" s="9">
        <f>'System Parameters'!P45</f>
        <v>0</v>
      </c>
      <c r="O92" s="9">
        <f>'System Parameters'!Q45</f>
        <v>0</v>
      </c>
      <c r="P92" s="9">
        <f>'System Parameters'!O30</f>
        <v>0</v>
      </c>
      <c r="Q92" s="9">
        <f>'System Parameters'!P30</f>
        <v>0</v>
      </c>
      <c r="R92" s="9">
        <f>'System Parameters'!Q31</f>
        <v>0</v>
      </c>
      <c r="S92" s="9">
        <f>'System Parameters'!I45</f>
        <v>0</v>
      </c>
      <c r="T92" s="9">
        <f>'System Parameters'!J45</f>
        <v>0</v>
      </c>
      <c r="U92" s="9">
        <f>'System Parameters'!K45</f>
        <v>0</v>
      </c>
      <c r="V92" s="9">
        <f>'System Parameters'!L45</f>
        <v>0</v>
      </c>
    </row>
    <row r="93" spans="1:23" ht="15.75" customHeight="1" x14ac:dyDescent="0.25">
      <c r="A93" s="9">
        <f>'System Parameters'!L31</f>
        <v>0</v>
      </c>
      <c r="B93" s="9">
        <f>B80*B81*B82</f>
        <v>8400</v>
      </c>
      <c r="C93" s="9" t="str">
        <f>'System Parameters'!N31</f>
        <v>mW*h</v>
      </c>
      <c r="D93" s="9">
        <f t="shared" ref="D93:O93" si="19">$B93</f>
        <v>8400</v>
      </c>
      <c r="E93" s="9">
        <f t="shared" si="19"/>
        <v>8400</v>
      </c>
      <c r="F93" s="9">
        <f t="shared" si="19"/>
        <v>8400</v>
      </c>
      <c r="G93" s="9">
        <f t="shared" si="19"/>
        <v>8400</v>
      </c>
      <c r="H93" s="9">
        <f t="shared" si="19"/>
        <v>8400</v>
      </c>
      <c r="I93" s="9">
        <f t="shared" si="19"/>
        <v>8400</v>
      </c>
      <c r="J93" s="9">
        <f t="shared" si="19"/>
        <v>8400</v>
      </c>
      <c r="K93" s="9">
        <f t="shared" si="19"/>
        <v>8400</v>
      </c>
      <c r="L93" s="9">
        <f t="shared" si="19"/>
        <v>8400</v>
      </c>
      <c r="M93" s="9">
        <f t="shared" si="19"/>
        <v>8400</v>
      </c>
      <c r="N93" s="9">
        <f t="shared" si="19"/>
        <v>8400</v>
      </c>
      <c r="O93" s="9">
        <f t="shared" si="19"/>
        <v>8400</v>
      </c>
      <c r="P93" s="9">
        <f>'System Parameters'!O31</f>
        <v>0</v>
      </c>
      <c r="Q93" s="9">
        <f>'System Parameters'!P31</f>
        <v>0</v>
      </c>
      <c r="R93" s="9">
        <f>'System Parameters'!Q32</f>
        <v>0</v>
      </c>
      <c r="S93" s="9" t="e">
        <f>'System Parameters'!#REF!</f>
        <v>#REF!</v>
      </c>
      <c r="T93" s="9" t="e">
        <f>'System Parameters'!#REF!</f>
        <v>#REF!</v>
      </c>
      <c r="U93" s="9" t="e">
        <f>'System Parameters'!#REF!</f>
        <v>#REF!</v>
      </c>
      <c r="V93" s="9" t="e">
        <f>'System Parameters'!#REF!</f>
        <v>#REF!</v>
      </c>
    </row>
    <row r="94" spans="1:23" ht="15.75" customHeight="1" x14ac:dyDescent="0.25">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ht="15.75" customHeight="1" x14ac:dyDescent="0.25">
      <c r="A95" s="9" t="str">
        <f>'System Parameters'!L33</f>
        <v>Days of Use</v>
      </c>
      <c r="B95" s="9">
        <f>B93/($T78*B88+$U78*B89+$V78*B90)</f>
        <v>2.2887659736791912</v>
      </c>
      <c r="C95" s="9" t="str">
        <f>'System Parameters'!N33</f>
        <v>days</v>
      </c>
      <c r="D95" s="9">
        <f t="shared" ref="D95:O95" si="20">D93/($T78*D88+$U78*D89+$V78*D90)</f>
        <v>2.3156252325962843</v>
      </c>
      <c r="E95" s="9">
        <f t="shared" si="20"/>
        <v>2.3490589781593445</v>
      </c>
      <c r="F95" s="9">
        <f t="shared" si="20"/>
        <v>2.2892899385707199</v>
      </c>
      <c r="G95" s="9">
        <f t="shared" si="20"/>
        <v>2.3203778901135323</v>
      </c>
      <c r="H95" s="9">
        <f t="shared" si="20"/>
        <v>2.2950192617688039</v>
      </c>
      <c r="I95" s="9">
        <f t="shared" si="20"/>
        <v>2.2887659736791912</v>
      </c>
      <c r="J95" s="9">
        <f t="shared" si="20"/>
        <v>2.2887659736791912</v>
      </c>
      <c r="K95" s="9">
        <f t="shared" si="20"/>
        <v>2.3306789489747786</v>
      </c>
      <c r="L95" s="9">
        <f t="shared" si="20"/>
        <v>2.2896393817973668</v>
      </c>
      <c r="M95" s="9">
        <f t="shared" si="20"/>
        <v>2.3512287969545986</v>
      </c>
      <c r="N95" s="9">
        <f t="shared" si="20"/>
        <v>2.2912631952210796</v>
      </c>
      <c r="O95" s="9">
        <f t="shared" si="20"/>
        <v>2.2890778286461737</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ht="15.75" customHeight="1" x14ac:dyDescent="0.25">
      <c r="A96" s="9" t="str">
        <f>'System Parameters'!L34</f>
        <v>Hours of Use</v>
      </c>
      <c r="B96" s="9">
        <f>B95*24</f>
        <v>54.930383368300589</v>
      </c>
      <c r="C96" s="9" t="str">
        <f>'System Parameters'!N34</f>
        <v>hours</v>
      </c>
      <c r="D96" s="9">
        <f t="shared" ref="D96:O96" si="21">D95*24</f>
        <v>55.575005582310823</v>
      </c>
      <c r="E96" s="9">
        <f t="shared" si="21"/>
        <v>56.377415475824264</v>
      </c>
      <c r="F96" s="9">
        <f t="shared" si="21"/>
        <v>54.942958525697279</v>
      </c>
      <c r="G96" s="9">
        <f t="shared" si="21"/>
        <v>55.68906936272478</v>
      </c>
      <c r="H96" s="9">
        <f t="shared" si="21"/>
        <v>55.080462282451293</v>
      </c>
      <c r="I96" s="9">
        <f t="shared" si="21"/>
        <v>54.930383368300589</v>
      </c>
      <c r="J96" s="9">
        <f t="shared" si="21"/>
        <v>54.930383368300589</v>
      </c>
      <c r="K96" s="9">
        <f t="shared" si="21"/>
        <v>55.936294775394686</v>
      </c>
      <c r="L96" s="9">
        <f t="shared" si="21"/>
        <v>54.951345163136807</v>
      </c>
      <c r="M96" s="9">
        <f t="shared" si="21"/>
        <v>56.429491126910364</v>
      </c>
      <c r="N96" s="9">
        <f t="shared" si="21"/>
        <v>54.990316685305913</v>
      </c>
      <c r="O96" s="9">
        <f t="shared" si="21"/>
        <v>54.937867887508169</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ht="15.75" customHeight="1" x14ac:dyDescent="0.25">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ht="15.75" customHeight="1" x14ac:dyDescent="0.25">
      <c r="A98" s="9" t="s">
        <v>38</v>
      </c>
      <c r="B98" s="9">
        <f>'System Parameters'!K37</f>
        <v>0</v>
      </c>
      <c r="C98" s="9">
        <f>'System Parameters'!L37</f>
        <v>0</v>
      </c>
      <c r="D98" s="22">
        <f t="shared" ref="D98:O98" si="22">D96/$B96-1</f>
        <v>1.173525787519325E-2</v>
      </c>
      <c r="E98" s="22">
        <f t="shared" si="22"/>
        <v>2.6343018540786911E-2</v>
      </c>
      <c r="F98" s="22">
        <f t="shared" si="22"/>
        <v>2.2892899385706933E-4</v>
      </c>
      <c r="G98" s="22">
        <f t="shared" si="22"/>
        <v>1.381177315543769E-2</v>
      </c>
      <c r="H98" s="22">
        <f t="shared" si="22"/>
        <v>2.7321657878198735E-3</v>
      </c>
      <c r="I98" s="22">
        <f t="shared" si="22"/>
        <v>0</v>
      </c>
      <c r="J98" s="22">
        <f t="shared" si="22"/>
        <v>0</v>
      </c>
      <c r="K98" s="22">
        <f t="shared" si="22"/>
        <v>1.8312477456230436E-2</v>
      </c>
      <c r="L98" s="22">
        <f t="shared" si="22"/>
        <v>3.8160656363306344E-4</v>
      </c>
      <c r="M98" s="22">
        <f t="shared" si="22"/>
        <v>2.7291048536079998E-2</v>
      </c>
      <c r="N98" s="22">
        <f t="shared" si="22"/>
        <v>1.0910777120101134E-3</v>
      </c>
      <c r="O98" s="22">
        <f t="shared" si="22"/>
        <v>1.3625463265753979E-4</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ht="15.75" customHeight="1" x14ac:dyDescent="0.25">
      <c r="A99" s="9" t="s">
        <v>39</v>
      </c>
      <c r="B99" s="9">
        <f>'System Parameters'!K39</f>
        <v>0</v>
      </c>
      <c r="C99" s="9">
        <f>'System Parameters'!L39</f>
        <v>0</v>
      </c>
      <c r="D99" s="9" t="s">
        <v>40</v>
      </c>
      <c r="E99" s="9" t="s">
        <v>41</v>
      </c>
      <c r="F99" s="9" t="s">
        <v>42</v>
      </c>
      <c r="G99" s="9" t="s">
        <v>43</v>
      </c>
      <c r="H99" s="9" t="s">
        <v>44</v>
      </c>
      <c r="I99" s="9" t="s">
        <v>45</v>
      </c>
      <c r="J99" s="9" t="s">
        <v>46</v>
      </c>
      <c r="K99" s="9" t="s">
        <v>47</v>
      </c>
      <c r="L99" s="9" t="s">
        <v>48</v>
      </c>
      <c r="M99" s="9" t="s">
        <v>49</v>
      </c>
      <c r="N99" s="9" t="s">
        <v>50</v>
      </c>
      <c r="O99" s="9" t="s">
        <v>51</v>
      </c>
      <c r="P99" s="9">
        <f>'System Parameters'!O39</f>
        <v>0</v>
      </c>
      <c r="Q99" s="9">
        <f>'System Parameters'!P39</f>
        <v>0</v>
      </c>
      <c r="R99" s="9">
        <f>'System Parameters'!Q39</f>
        <v>0</v>
      </c>
      <c r="S99" s="9">
        <f>'System Parameters'!I51</f>
        <v>0</v>
      </c>
      <c r="T99" s="9">
        <f>'System Parameters'!J51</f>
        <v>0</v>
      </c>
      <c r="U99" s="9">
        <f>'System Parameters'!K51</f>
        <v>0</v>
      </c>
      <c r="V99" s="9">
        <f>'System Parameters'!L51</f>
        <v>0</v>
      </c>
    </row>
    <row r="100" spans="1:22" ht="15.75" customHeight="1" x14ac:dyDescent="0.25">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ht="15.75" customHeight="1" x14ac:dyDescent="0.25">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ht="15.75" customHeight="1" x14ac:dyDescent="0.25">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ht="15.75" customHeight="1" x14ac:dyDescent="0.25">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ht="15.75" customHeight="1" x14ac:dyDescent="0.25">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ht="15.75" customHeight="1" x14ac:dyDescent="0.25">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ht="15.75" customHeight="1" x14ac:dyDescent="0.25">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ht="15.75" customHeight="1" x14ac:dyDescent="0.25">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ht="15.75" customHeight="1" x14ac:dyDescent="0.25">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ht="15.75" customHeight="1" x14ac:dyDescent="0.25">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ht="15.75" customHeight="1" x14ac:dyDescent="0.25">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ht="15.75" customHeight="1" x14ac:dyDescent="0.25">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ht="15.75" customHeight="1" x14ac:dyDescent="0.25">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ht="15.75" customHeight="1" x14ac:dyDescent="0.25">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ht="15.75" customHeight="1" x14ac:dyDescent="0.25">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ht="15.75" customHeight="1" x14ac:dyDescent="0.25">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ht="15.75" customHeight="1" x14ac:dyDescent="0.25">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ht="15.75" customHeight="1" x14ac:dyDescent="0.25">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ht="15.75" customHeight="1" x14ac:dyDescent="0.25">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ageMargins left="0.75" right="0.75" top="1" bottom="1" header="0.5" footer="0.5"/>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Jingyi Jia</cp:lastModifiedBy>
  <cp:lastPrinted>2024-02-06T04:45:21Z</cp:lastPrinted>
  <dcterms:created xsi:type="dcterms:W3CDTF">2024-02-05T01:51:54Z</dcterms:created>
  <dcterms:modified xsi:type="dcterms:W3CDTF">2024-02-06T04:48:55Z</dcterms:modified>
</cp:coreProperties>
</file>