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44A60799-4C5E-46B2-9B4A-8008F5CA063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opulation level" sheetId="1" r:id="rId1"/>
    <sheet name="sp excluted" sheetId="4" r:id="rId2"/>
  </sheets>
  <definedNames>
    <definedName name="_xlnm._FilterDatabase" localSheetId="0" hidden="1">'population level'!$C$1:$C$112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60" i="1"/>
  <c r="E5" i="1"/>
  <c r="E75" i="1"/>
  <c r="E76" i="1"/>
  <c r="E74" i="1"/>
  <c r="E106" i="1"/>
  <c r="E102" i="1"/>
  <c r="E100" i="1"/>
  <c r="E98" i="1"/>
  <c r="E95" i="1"/>
  <c r="E96" i="1"/>
  <c r="E93" i="1"/>
  <c r="E91" i="1"/>
  <c r="E89" i="1"/>
  <c r="E85" i="1"/>
  <c r="E86" i="1"/>
  <c r="E87" i="1"/>
  <c r="E81" i="1"/>
  <c r="E68" i="1"/>
  <c r="E58" i="1"/>
  <c r="E59" i="1"/>
  <c r="E56" i="1"/>
  <c r="E51" i="1"/>
  <c r="E52" i="1"/>
  <c r="E53" i="1"/>
  <c r="E48" i="1"/>
  <c r="E43" i="1"/>
  <c r="E44" i="1"/>
  <c r="E45" i="1"/>
  <c r="E46" i="1"/>
  <c r="E39" i="1"/>
  <c r="E36" i="1"/>
  <c r="E31" i="1"/>
  <c r="E32" i="1"/>
  <c r="E33" i="1"/>
  <c r="E28" i="1"/>
  <c r="E2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112" i="1"/>
  <c r="E111" i="1"/>
  <c r="E110" i="1"/>
  <c r="E109" i="1"/>
  <c r="E108" i="1"/>
  <c r="E107" i="1"/>
  <c r="E105" i="1"/>
  <c r="E104" i="1"/>
  <c r="E103" i="1"/>
  <c r="E101" i="1"/>
  <c r="E99" i="1"/>
  <c r="E97" i="1"/>
  <c r="E94" i="1"/>
  <c r="E92" i="1"/>
  <c r="E90" i="1"/>
  <c r="E88" i="1"/>
  <c r="E84" i="1"/>
  <c r="E83" i="1"/>
  <c r="E82" i="1"/>
  <c r="E80" i="1"/>
  <c r="E79" i="1"/>
  <c r="E78" i="1"/>
  <c r="E77" i="1"/>
  <c r="E73" i="1"/>
  <c r="E72" i="1"/>
  <c r="E71" i="1"/>
  <c r="E70" i="1"/>
  <c r="E69" i="1"/>
  <c r="E67" i="1"/>
  <c r="E66" i="1"/>
  <c r="E65" i="1"/>
  <c r="E64" i="1"/>
  <c r="E62" i="1"/>
  <c r="E63" i="1"/>
  <c r="E61" i="1"/>
  <c r="E57" i="1"/>
  <c r="E55" i="1"/>
  <c r="E54" i="1"/>
  <c r="E50" i="1"/>
  <c r="E49" i="1"/>
  <c r="E47" i="1"/>
  <c r="E42" i="1"/>
  <c r="E41" i="1"/>
  <c r="E40" i="1"/>
  <c r="E38" i="1"/>
  <c r="E37" i="1"/>
  <c r="E34" i="1"/>
  <c r="E35" i="1"/>
  <c r="E30" i="1"/>
  <c r="E25" i="1"/>
  <c r="E24" i="1"/>
  <c r="E26" i="1"/>
  <c r="E27" i="1"/>
  <c r="E10" i="1"/>
  <c r="E6" i="1"/>
  <c r="E4" i="1"/>
  <c r="E3" i="1"/>
  <c r="E2" i="1"/>
</calcChain>
</file>

<file path=xl/sharedStrings.xml><?xml version="1.0" encoding="utf-8"?>
<sst xmlns="http://schemas.openxmlformats.org/spreadsheetml/2006/main" count="828" uniqueCount="190">
  <si>
    <t>Genus_species</t>
    <phoneticPr fontId="0" type="noConversion"/>
  </si>
  <si>
    <t>Habitat_hetero</t>
    <phoneticPr fontId="0" type="noConversion"/>
  </si>
  <si>
    <t>social_state</t>
    <phoneticPr fontId="0" type="noConversion"/>
  </si>
  <si>
    <t>Nbr_studies</t>
  </si>
  <si>
    <t>References (see Sheet "References for details")</t>
  </si>
  <si>
    <t>Acrobates_pygmaeus</t>
    <phoneticPr fontId="0" type="noConversion"/>
  </si>
  <si>
    <t>Ward, 1990</t>
    <phoneticPr fontId="0" type="noConversion"/>
  </si>
  <si>
    <t>Cercartetus_nanus</t>
  </si>
  <si>
    <t>Bladon, R. V., Dickman, C. R., &amp; Hume, I. D. (2002)</t>
  </si>
  <si>
    <t>Dendrolagus_lumholtzi</t>
  </si>
  <si>
    <t>Newell, 1999</t>
    <phoneticPr fontId="0" type="noConversion"/>
  </si>
  <si>
    <t>Dendrolagus_matschiei</t>
  </si>
  <si>
    <t>Porolak et al, 2014</t>
    <phoneticPr fontId="0" type="noConversion"/>
  </si>
  <si>
    <t>Macropus_fuliginosus</t>
  </si>
  <si>
    <t>Coulson, 1999</t>
    <phoneticPr fontId="0" type="noConversion"/>
  </si>
  <si>
    <t>MacFarlane &amp; Coulson, 2005</t>
    <phoneticPr fontId="0" type="noConversion"/>
  </si>
  <si>
    <t>MacFarlane &amp; Coulson, 2009</t>
    <phoneticPr fontId="0" type="noConversion"/>
  </si>
  <si>
    <t>Macropus_giganteus</t>
    <phoneticPr fontId="0" type="noConversion"/>
  </si>
  <si>
    <t>Kaufmann, 1974</t>
    <phoneticPr fontId="0" type="noConversion"/>
  </si>
  <si>
    <t>Clarke et al, 1995</t>
    <phoneticPr fontId="0" type="noConversion"/>
  </si>
  <si>
    <t>Colagross &amp; Cockburn, 1993</t>
    <phoneticPr fontId="0" type="noConversion"/>
  </si>
  <si>
    <t>Jarman, 1987</t>
    <phoneticPr fontId="0" type="noConversion"/>
  </si>
  <si>
    <t>Jaremovic &amp; Croft, 1991</t>
    <phoneticPr fontId="0" type="noConversion"/>
  </si>
  <si>
    <t>Kaufmann, 1975</t>
    <phoneticPr fontId="0" type="noConversion"/>
  </si>
  <si>
    <t>Pays et al, 2009</t>
    <phoneticPr fontId="0" type="noConversion"/>
  </si>
  <si>
    <t>Southwell, 1984</t>
    <phoneticPr fontId="0" type="noConversion"/>
  </si>
  <si>
    <t>Macropus_giganteus</t>
  </si>
  <si>
    <t>NA</t>
  </si>
  <si>
    <t>Hume et al, 2019</t>
    <phoneticPr fontId="0" type="noConversion"/>
  </si>
  <si>
    <t>Johnson, 1983</t>
    <phoneticPr fontId="0" type="noConversion"/>
  </si>
  <si>
    <t>Macropus_parma</t>
    <phoneticPr fontId="0" type="noConversion"/>
  </si>
  <si>
    <t>Maynes, 1977</t>
    <phoneticPr fontId="0" type="noConversion"/>
  </si>
  <si>
    <t>Macropus_parryi</t>
  </si>
  <si>
    <t>Macropus_robustus</t>
  </si>
  <si>
    <t>Macropus_rufus</t>
    <phoneticPr fontId="0" type="noConversion"/>
  </si>
  <si>
    <t>MacFarlan, 2005</t>
    <phoneticPr fontId="0" type="noConversion"/>
  </si>
  <si>
    <t>Russel, 1979</t>
    <phoneticPr fontId="0" type="noConversion"/>
  </si>
  <si>
    <t>Onychogalea_fraenata</t>
  </si>
  <si>
    <t>Fisher &amp; Lara, 1999</t>
    <phoneticPr fontId="0" type="noConversion"/>
  </si>
  <si>
    <t>Petrogale_assimilis</t>
  </si>
  <si>
    <t>Davies, 2013</t>
    <phoneticPr fontId="0" type="noConversion"/>
  </si>
  <si>
    <t>Horsup, 1994</t>
    <phoneticPr fontId="0" type="noConversion"/>
  </si>
  <si>
    <t>Spencer et al, 1998</t>
    <phoneticPr fontId="0" type="noConversion"/>
  </si>
  <si>
    <t>Bleistein et al, 1994</t>
    <phoneticPr fontId="0" type="noConversion"/>
  </si>
  <si>
    <t>Telfer &amp; Griffiths, 2006</t>
    <phoneticPr fontId="0" type="noConversion"/>
  </si>
  <si>
    <t>Petrogale_penicillata</t>
  </si>
  <si>
    <t>Laws &amp; Goldizen, 2003</t>
    <phoneticPr fontId="0" type="noConversion"/>
  </si>
  <si>
    <t>Piggott et al, 2005</t>
    <phoneticPr fontId="0" type="noConversion"/>
  </si>
  <si>
    <t>Petrogale_xanthopus</t>
  </si>
  <si>
    <t>Sharp &amp; McCallum, 2010</t>
    <phoneticPr fontId="0" type="noConversion"/>
  </si>
  <si>
    <t>Setonix_brachyurus</t>
  </si>
  <si>
    <t>Linklater et al, 2009</t>
    <phoneticPr fontId="0" type="noConversion"/>
  </si>
  <si>
    <t>Holsworth, 1967</t>
    <phoneticPr fontId="0" type="noConversion"/>
  </si>
  <si>
    <t>Thylogale_stigmatica</t>
    <phoneticPr fontId="0" type="noConversion"/>
  </si>
  <si>
    <t>Vernes et al, 1995</t>
    <phoneticPr fontId="0" type="noConversion"/>
  </si>
  <si>
    <t>Gymnobelideus_leadbeateri</t>
  </si>
  <si>
    <t>Harley et al, 2005</t>
    <phoneticPr fontId="0" type="noConversion"/>
  </si>
  <si>
    <t>Petaurus_australis</t>
  </si>
  <si>
    <t>Brown et al, 2007</t>
    <phoneticPr fontId="0" type="noConversion"/>
  </si>
  <si>
    <t>Craig, 1985</t>
    <phoneticPr fontId="0" type="noConversion"/>
  </si>
  <si>
    <t>Goldingay, 1992</t>
    <phoneticPr fontId="0" type="noConversion"/>
  </si>
  <si>
    <t>Goldingay &amp; Kavanagh, 1993</t>
    <phoneticPr fontId="0" type="noConversion"/>
  </si>
  <si>
    <t>Goldingay et al, 2001</t>
    <phoneticPr fontId="0" type="noConversion"/>
  </si>
  <si>
    <t>Petaurus_breviceps</t>
    <phoneticPr fontId="0" type="noConversion"/>
  </si>
  <si>
    <t>Quin, 1995</t>
    <phoneticPr fontId="0" type="noConversion"/>
  </si>
  <si>
    <t>Goldingay, 2010</t>
    <phoneticPr fontId="0" type="noConversion"/>
  </si>
  <si>
    <t>Petaurus_gracilis</t>
    <phoneticPr fontId="0" type="noConversion"/>
  </si>
  <si>
    <t>Jackson, 2000</t>
    <phoneticPr fontId="0" type="noConversion"/>
  </si>
  <si>
    <t>Petaurus_norfolcensis</t>
    <phoneticPr fontId="0" type="noConversion"/>
  </si>
  <si>
    <t>Sharpe &amp; Goldingay, 2007</t>
    <phoneticPr fontId="0" type="noConversion"/>
  </si>
  <si>
    <t>Crane et al, 2010</t>
    <phoneticPr fontId="0" type="noConversion"/>
  </si>
  <si>
    <t>Ree, 2002</t>
    <phoneticPr fontId="0" type="noConversion"/>
  </si>
  <si>
    <t>Ailurops_melanotis</t>
  </si>
  <si>
    <t>Dwiyahreni, 1999</t>
  </si>
  <si>
    <t>Repi et al, 2019</t>
    <phoneticPr fontId="0" type="noConversion"/>
  </si>
  <si>
    <t>Ailurops_ursinus</t>
  </si>
  <si>
    <t>Talumepa et al, 2015</t>
    <phoneticPr fontId="0" type="noConversion"/>
  </si>
  <si>
    <t>Trichosurus_caninus</t>
  </si>
  <si>
    <t>How, 1981</t>
    <phoneticPr fontId="0" type="noConversion"/>
  </si>
  <si>
    <t>Lindenmayer et al, 1997</t>
    <phoneticPr fontId="0" type="noConversion"/>
  </si>
  <si>
    <t>Trichosurus_cunninghami</t>
  </si>
  <si>
    <t>Blyton et al, 2014</t>
    <phoneticPr fontId="0" type="noConversion"/>
  </si>
  <si>
    <t>Handasyde et al, 2007</t>
    <phoneticPr fontId="0" type="noConversion"/>
  </si>
  <si>
    <t>Martin et al, 2007</t>
    <phoneticPr fontId="0" type="noConversion"/>
  </si>
  <si>
    <t>Trichosurus_vulpecula</t>
  </si>
  <si>
    <t>Dunnet, 2009</t>
    <phoneticPr fontId="0" type="noConversion"/>
  </si>
  <si>
    <t>Wyulda_squamicaudata</t>
    <phoneticPr fontId="0" type="noConversion"/>
  </si>
  <si>
    <t>Runcie, 1999</t>
    <phoneticPr fontId="0" type="noConversion"/>
  </si>
  <si>
    <t>Potorous_longipes</t>
  </si>
  <si>
    <t>Green et al,1998</t>
    <phoneticPr fontId="0" type="noConversion"/>
  </si>
  <si>
    <t>Potorous_tridactylus</t>
    <phoneticPr fontId="0" type="noConversion"/>
  </si>
  <si>
    <t>Long, 2001</t>
    <phoneticPr fontId="0" type="noConversion"/>
  </si>
  <si>
    <t>Aepyprymnus_rufescens</t>
    <phoneticPr fontId="0" type="noConversion"/>
  </si>
  <si>
    <t>Frederick &amp; Johnson, 1996</t>
    <phoneticPr fontId="0" type="noConversion"/>
  </si>
  <si>
    <t>Bettongia_lesueur</t>
  </si>
  <si>
    <t>Finlayson &amp; Moseby, 2004</t>
    <phoneticPr fontId="0" type="noConversion"/>
  </si>
  <si>
    <t>Bettongia_tropica</t>
    <phoneticPr fontId="0" type="noConversion"/>
  </si>
  <si>
    <t>Pope et al, 2012</t>
    <phoneticPr fontId="0" type="noConversion"/>
  </si>
  <si>
    <t>Petauroides_volans</t>
  </si>
  <si>
    <t>Comport et al, 1996</t>
    <phoneticPr fontId="0" type="noConversion"/>
  </si>
  <si>
    <t>Cunningham et al, 2004</t>
    <phoneticPr fontId="0" type="noConversion"/>
  </si>
  <si>
    <t>Petropseudes_dahli</t>
  </si>
  <si>
    <t>Runcie, 2000</t>
    <phoneticPr fontId="0" type="noConversion"/>
  </si>
  <si>
    <t>Pseudocheirus_occidentalis</t>
  </si>
  <si>
    <t>Jones et al, 1994</t>
    <phoneticPr fontId="0" type="noConversion"/>
  </si>
  <si>
    <t>Pseudocheirus_peregrinus</t>
    <phoneticPr fontId="0" type="noConversion"/>
  </si>
  <si>
    <t>Thomson &amp; Owen, 1964</t>
    <phoneticPr fontId="0" type="noConversion"/>
  </si>
  <si>
    <t>Lasiorhinus_krefftii</t>
  </si>
  <si>
    <t>Johnson &amp; Crossman, 1991</t>
    <phoneticPr fontId="0" type="noConversion"/>
  </si>
  <si>
    <t>Lasiorhinus_latifrons</t>
  </si>
  <si>
    <t>Walker et al, 2006</t>
    <phoneticPr fontId="0" type="noConversion"/>
  </si>
  <si>
    <t>Walker et al, 2021</t>
    <phoneticPr fontId="0" type="noConversion"/>
  </si>
  <si>
    <t>Phascolarctos_cinereus</t>
  </si>
  <si>
    <t>White, N. A. (1999). Ecology of the koala (Phascolarctos cinereus) in rural south-east Queensland, Australia. Wildlife Research, 26(6), 731-744.</t>
  </si>
  <si>
    <t>Antechinomys_laniger</t>
  </si>
  <si>
    <t>Woolley, P. A., 1984</t>
    <phoneticPr fontId="0" type="noConversion"/>
  </si>
  <si>
    <t>Antechinus_stuartii</t>
  </si>
  <si>
    <t>Green &amp; Crowley, 1989</t>
    <phoneticPr fontId="0" type="noConversion"/>
  </si>
  <si>
    <t>Fisher et al, 2011</t>
    <phoneticPr fontId="0" type="noConversion"/>
  </si>
  <si>
    <t>Cockburn &amp; Lazenby-Cohen, 1992</t>
    <phoneticPr fontId="0" type="noConversion"/>
  </si>
  <si>
    <t>Antechinus_subtropicus</t>
  </si>
  <si>
    <t>Fisher et al, 2009</t>
    <phoneticPr fontId="0" type="noConversion"/>
  </si>
  <si>
    <t>Antechinus_swainsonii</t>
  </si>
  <si>
    <t>Sanecki, 2006</t>
  </si>
  <si>
    <t>Dasycercus_blythi</t>
  </si>
  <si>
    <t>Körtner et al, 2007</t>
    <phoneticPr fontId="0" type="noConversion"/>
  </si>
  <si>
    <t>Dasycercus_cristicauda</t>
  </si>
  <si>
    <t>Thompson &amp; Thompson, 2007</t>
    <phoneticPr fontId="0" type="noConversion"/>
  </si>
  <si>
    <t>Masters, 2003</t>
    <phoneticPr fontId="0" type="noConversion"/>
  </si>
  <si>
    <t>Dasyurus_geoffroii</t>
  </si>
  <si>
    <t>Serena &amp; Soderquist, 1989</t>
    <phoneticPr fontId="0" type="noConversion"/>
  </si>
  <si>
    <t>Dasyurus_hallucatus</t>
  </si>
  <si>
    <t>Oakwood, 2002 (Spatial and social organization of a carnivorous marsupial Dasyurus hallucatus (Marsupialia: Dasyuridae))</t>
  </si>
  <si>
    <t>Dasyurus_maculatus</t>
  </si>
  <si>
    <t>Glen &amp; Dickman, 2006</t>
    <phoneticPr fontId="0" type="noConversion"/>
  </si>
  <si>
    <t>Belcher &amp; Darrant, 2004; Belcher &amp; Darrant, 2006</t>
    <phoneticPr fontId="0" type="noConversion"/>
  </si>
  <si>
    <t>Phascogale_tapoatafa</t>
  </si>
  <si>
    <t>Scida &amp; Gration, 2018</t>
    <phoneticPr fontId="0" type="noConversion"/>
  </si>
  <si>
    <t>Rhind, 2003</t>
    <phoneticPr fontId="0" type="noConversion"/>
  </si>
  <si>
    <t>Sminthopsis_crassicaudata</t>
  </si>
  <si>
    <t>Morton, 1978</t>
    <phoneticPr fontId="0" type="noConversion"/>
  </si>
  <si>
    <t>Sarcophilus_harrisii</t>
  </si>
  <si>
    <t>Andersen, G. E., McGregor, H. W., Johnson, C. N., &amp; Jones, M. E. (2020). Activity and social interactions in a wide-ranging specialist scavenger, the Tasmanian devil (Sarcophilus harrisii), revealed by animal-borne video collars. Plos one, 15(3), e0230216.</t>
  </si>
  <si>
    <t>Pemberton, D., &amp; Renouf, D. (1993). A field-study of communication and social-behavior of the Tasmanian devil at feeding sites. Australian Journal of Zoology, 41(5), 507-526.</t>
  </si>
  <si>
    <t>Caluromys_philander</t>
  </si>
  <si>
    <t>Astúa et al. 2015</t>
    <phoneticPr fontId="0" type="noConversion"/>
  </si>
  <si>
    <t>Atramentowicz, 1982</t>
    <phoneticPr fontId="0" type="noConversion"/>
  </si>
  <si>
    <t>Julien-Laferriere, 1995</t>
    <phoneticPr fontId="0" type="noConversion"/>
  </si>
  <si>
    <t>Didelphis_aurita</t>
  </si>
  <si>
    <t>Cerboncini et al, 2011</t>
    <phoneticPr fontId="0" type="noConversion"/>
  </si>
  <si>
    <t>Oliveira et al, 2015</t>
    <phoneticPr fontId="0" type="noConversion"/>
  </si>
  <si>
    <t>Didelphis_marsupialis</t>
  </si>
  <si>
    <t>Shirer &amp; Fitch, 1970; Shirer &amp; Fitch, 1970</t>
    <phoneticPr fontId="0" type="noConversion"/>
  </si>
  <si>
    <t>Vaughan and Hawkins, 1969</t>
    <phoneticPr fontId="0" type="noConversion"/>
  </si>
  <si>
    <t>Didelphis_virginiana</t>
  </si>
  <si>
    <t>Ryser, 1992</t>
    <phoneticPr fontId="0" type="noConversion"/>
  </si>
  <si>
    <t>Reynolds, 1945</t>
    <phoneticPr fontId="0" type="noConversion"/>
  </si>
  <si>
    <t>Hyladelphys_kalinowskii</t>
  </si>
  <si>
    <t>Catzeflis, 2018</t>
    <phoneticPr fontId="0" type="noConversion"/>
  </si>
  <si>
    <t>Marmosops_incanus</t>
    <phoneticPr fontId="0" type="noConversion"/>
  </si>
  <si>
    <t>Astúa et al, 2015</t>
    <phoneticPr fontId="0" type="noConversion"/>
  </si>
  <si>
    <t>Marmosops_paulensis</t>
  </si>
  <si>
    <t>Marmosops_paulensis</t>
    <phoneticPr fontId="0" type="noConversion"/>
  </si>
  <si>
    <t>Leiner &amp; Silva, 2009</t>
    <phoneticPr fontId="0" type="noConversion"/>
  </si>
  <si>
    <t>Philander_frenatus</t>
  </si>
  <si>
    <t>Koeler et al, 2017</t>
    <phoneticPr fontId="0" type="noConversion"/>
  </si>
  <si>
    <t>Isoodon_auratus</t>
  </si>
  <si>
    <t>Southgate et al, 1996</t>
    <phoneticPr fontId="0" type="noConversion"/>
  </si>
  <si>
    <t>Isoodon_macrourus</t>
  </si>
  <si>
    <t>Gordon, 1974</t>
    <phoneticPr fontId="0" type="noConversion"/>
  </si>
  <si>
    <t>Isoodon_obesulus</t>
  </si>
  <si>
    <t>Robinson, et al. 2018</t>
    <phoneticPr fontId="0" type="noConversion"/>
  </si>
  <si>
    <t>Perameles_gunnii</t>
  </si>
  <si>
    <t>Dufty, 1991</t>
    <phoneticPr fontId="0" type="noConversion"/>
  </si>
  <si>
    <t>Macrotis_lagotis</t>
  </si>
  <si>
    <t>Moseby &amp; O'Donnel, 2003</t>
    <phoneticPr fontId="0" type="noConversion"/>
  </si>
  <si>
    <t>Petrogale_brachyotis</t>
  </si>
  <si>
    <t xml:space="preserve"> S</t>
  </si>
  <si>
    <t>PG</t>
  </si>
  <si>
    <t>G</t>
  </si>
  <si>
    <t>VG</t>
  </si>
  <si>
    <t>SG</t>
  </si>
  <si>
    <t>SPG</t>
  </si>
  <si>
    <t>P</t>
  </si>
  <si>
    <t>SP</t>
  </si>
  <si>
    <t>body_mass(g)</t>
  </si>
  <si>
    <t>no body mass</t>
  </si>
  <si>
    <t>No habitat</t>
  </si>
  <si>
    <t>62sp</t>
  </si>
  <si>
    <t>No body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</si>
</sst>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DDD9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3" fillId="4" borderId="1" xfId="0" applyFont="1" applyFill="1" applyBorder="1"/>
    <xf numFmtId="0" fontId="4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0" borderId="3" xfId="0" applyFill="1" applyBorder="1"/>
    <xf numFmtId="0" fontId="0" fillId="5" borderId="1" xfId="0" applyFill="1" applyBorder="1"/>
    <xf numFmtId="0" fontId="5" fillId="0" borderId="1" xfId="0" applyFont="1" applyBorder="1"/>
    <xf numFmtId="0" fontId="4" fillId="0" borderId="1" xfId="0" applyFont="1" applyFill="1" applyBorder="1"/>
    <xf numFmtId="0" fontId="0" fillId="0" borderId="0" xfId="0" applyFill="1"/>
    <xf numFmtId="0" fontId="0" fillId="0" borderId="2" xfId="0" applyFill="1" applyBorder="1"/>
    <xf numFmtId="0" fontId="1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378240</xdr:colOff>
      <xdr:row>2</xdr:row>
      <xdr:rowOff>164880</xdr:rowOff>
    </xdr:from>
    <xdr:to>
      <xdr:col>0</xdr:col>
      <xdr:colOff>389400</xdr:colOff>
      <xdr:row>2</xdr:row>
      <xdr:rowOff>165960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B222B9DF-EDB7-45AE-AC66-1D350FC832D2}"/>
                </a:ext>
              </a:extLst>
            </xdr14:cNvPr>
            <xdr14:cNvContentPartPr/>
          </xdr14:nvContentPartPr>
          <xdr14:nvPr macro=""/>
          <xdr14:xfrm>
            <a:off x="987840" y="896400"/>
            <a:ext cx="11160" cy="108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B222B9DF-EDB7-45AE-AC66-1D350FC832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8840" y="887400"/>
              <a:ext cx="2880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0T14:46:25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4066,'0'0'192,"0"0"96,0 0-96,0 0-160,0 0-32,0 0 0,-31 2 0,31-2 0,0 0-1024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opLeftCell="A89" workbookViewId="0">
      <selection activeCell="I114" sqref="I114"/>
    </sheetView>
  </sheetViews>
  <sheetFormatPr defaultColWidth="11.5546875" defaultRowHeight="14.4"/>
  <cols>
    <col min="1" max="1" width="20.44140625" style="6" customWidth="1"/>
    <col min="2" max="2" width="15.109375" style="6" customWidth="1"/>
    <col min="3" max="3" width="15.88671875" style="6" customWidth="1"/>
    <col min="4" max="4" width="16.88671875" style="8" customWidth="1"/>
    <col min="5" max="5" width="13.44140625" style="8" customWidth="1"/>
    <col min="6" max="6" width="24.109375" style="6" customWidth="1"/>
    <col min="7" max="16384" width="11.5546875" style="6"/>
  </cols>
  <sheetData>
    <row r="1" spans="1:19" s="4" customFormat="1" ht="18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185</v>
      </c>
      <c r="F1" s="1" t="s">
        <v>4</v>
      </c>
    </row>
    <row r="2" spans="1:19">
      <c r="A2" s="6" t="s">
        <v>5</v>
      </c>
      <c r="B2" s="6">
        <v>1</v>
      </c>
      <c r="C2" s="6" t="s">
        <v>179</v>
      </c>
      <c r="D2" s="8">
        <v>1</v>
      </c>
      <c r="E2" s="8">
        <f>(8+10)/2</f>
        <v>9</v>
      </c>
      <c r="F2" s="6" t="s">
        <v>6</v>
      </c>
    </row>
    <row r="3" spans="1:19" s="9" customFormat="1">
      <c r="A3" s="9" t="s">
        <v>7</v>
      </c>
      <c r="B3" s="9">
        <v>1</v>
      </c>
      <c r="C3" s="9" t="s">
        <v>178</v>
      </c>
      <c r="D3" s="8">
        <v>1</v>
      </c>
      <c r="E3" s="8">
        <f>(15+43)/2</f>
        <v>29</v>
      </c>
      <c r="F3" s="9" t="s">
        <v>8</v>
      </c>
    </row>
    <row r="4" spans="1:19">
      <c r="A4" s="6" t="s">
        <v>9</v>
      </c>
      <c r="B4" s="6">
        <v>1</v>
      </c>
      <c r="C4" s="6" t="s">
        <v>177</v>
      </c>
      <c r="D4" s="8">
        <v>1</v>
      </c>
      <c r="E4" s="8">
        <f>(5.4+9.9+4.7+7.8)/4*1000</f>
        <v>6950</v>
      </c>
      <c r="F4" s="6" t="s">
        <v>10</v>
      </c>
    </row>
    <row r="5" spans="1:19">
      <c r="A5" s="6" t="s">
        <v>11</v>
      </c>
      <c r="B5" s="6">
        <v>1</v>
      </c>
      <c r="C5" s="6" t="s">
        <v>177</v>
      </c>
      <c r="D5" s="8">
        <v>1</v>
      </c>
      <c r="E5" s="8">
        <f>(7+10+8.4+10.5)/4*1000</f>
        <v>8975</v>
      </c>
      <c r="F5" s="6" t="s">
        <v>12</v>
      </c>
    </row>
    <row r="6" spans="1:19" s="5" customFormat="1">
      <c r="A6" s="6" t="s">
        <v>13</v>
      </c>
      <c r="B6" s="6">
        <v>1</v>
      </c>
      <c r="C6" s="6" t="s">
        <v>179</v>
      </c>
      <c r="D6" s="8">
        <v>1</v>
      </c>
      <c r="E6" s="8">
        <f>(18+72+17+39)/4*1000</f>
        <v>36500</v>
      </c>
      <c r="F6" s="6" t="s">
        <v>14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5" customFormat="1">
      <c r="A7" s="6" t="s">
        <v>13</v>
      </c>
      <c r="B7" s="6">
        <v>2</v>
      </c>
      <c r="C7" s="6" t="s">
        <v>180</v>
      </c>
      <c r="D7" s="8">
        <v>1</v>
      </c>
      <c r="E7" s="8">
        <f>(18+72+17+39)/4*1000</f>
        <v>36500</v>
      </c>
      <c r="F7" s="6" t="s">
        <v>15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5" customFormat="1">
      <c r="A8" s="6" t="s">
        <v>13</v>
      </c>
      <c r="B8" s="6">
        <v>2</v>
      </c>
      <c r="C8" s="6" t="s">
        <v>180</v>
      </c>
      <c r="D8" s="8">
        <v>1</v>
      </c>
      <c r="E8" s="8">
        <f>(18+72+17+39)/4*1000</f>
        <v>36500</v>
      </c>
      <c r="F8" s="6" t="s">
        <v>15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6" t="s">
        <v>13</v>
      </c>
      <c r="B9" s="6">
        <v>2</v>
      </c>
      <c r="C9" s="6" t="s">
        <v>179</v>
      </c>
      <c r="D9" s="8">
        <v>1</v>
      </c>
      <c r="E9" s="8">
        <f>(18+72+17+39)/4*1000</f>
        <v>36500</v>
      </c>
      <c r="F9" s="6" t="s">
        <v>16</v>
      </c>
    </row>
    <row r="10" spans="1:19" s="5" customFormat="1">
      <c r="A10" s="6" t="s">
        <v>17</v>
      </c>
      <c r="B10" s="6">
        <v>1</v>
      </c>
      <c r="C10" s="6" t="s">
        <v>179</v>
      </c>
      <c r="D10" s="8">
        <v>1</v>
      </c>
      <c r="E10" s="8">
        <f t="shared" ref="E10:E23" si="0">(19+90+17+42)/4*1000</f>
        <v>42000</v>
      </c>
      <c r="F10" s="6" t="s">
        <v>18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6" t="s">
        <v>17</v>
      </c>
      <c r="B11" s="6">
        <v>1</v>
      </c>
      <c r="C11" s="6" t="s">
        <v>179</v>
      </c>
      <c r="D11" s="8">
        <v>1</v>
      </c>
      <c r="E11" s="8">
        <f t="shared" si="0"/>
        <v>42000</v>
      </c>
      <c r="F11" s="6" t="s">
        <v>14</v>
      </c>
    </row>
    <row r="12" spans="1:19" s="5" customFormat="1">
      <c r="A12" s="6" t="s">
        <v>17</v>
      </c>
      <c r="B12" s="6">
        <v>2</v>
      </c>
      <c r="C12" s="6" t="s">
        <v>179</v>
      </c>
      <c r="D12" s="8">
        <v>1</v>
      </c>
      <c r="E12" s="8">
        <f t="shared" si="0"/>
        <v>42000</v>
      </c>
      <c r="F12" s="6" t="s">
        <v>19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6" t="s">
        <v>17</v>
      </c>
      <c r="B13" s="6">
        <v>2</v>
      </c>
      <c r="C13" s="6" t="s">
        <v>179</v>
      </c>
      <c r="D13" s="8">
        <v>1</v>
      </c>
      <c r="E13" s="8">
        <f t="shared" si="0"/>
        <v>42000</v>
      </c>
      <c r="F13" s="6" t="s">
        <v>20</v>
      </c>
    </row>
    <row r="14" spans="1:19" s="5" customFormat="1">
      <c r="A14" s="6" t="s">
        <v>17</v>
      </c>
      <c r="B14" s="6">
        <v>2</v>
      </c>
      <c r="C14" s="6" t="s">
        <v>179</v>
      </c>
      <c r="D14" s="8">
        <v>1</v>
      </c>
      <c r="E14" s="8">
        <f t="shared" si="0"/>
        <v>42000</v>
      </c>
      <c r="F14" s="6" t="s">
        <v>21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6" t="s">
        <v>17</v>
      </c>
      <c r="B15" s="6">
        <v>2</v>
      </c>
      <c r="C15" s="6" t="s">
        <v>179</v>
      </c>
      <c r="D15" s="8">
        <v>1</v>
      </c>
      <c r="E15" s="8">
        <f t="shared" si="0"/>
        <v>42000</v>
      </c>
      <c r="F15" s="6" t="s">
        <v>22</v>
      </c>
    </row>
    <row r="16" spans="1:19">
      <c r="A16" s="6" t="s">
        <v>17</v>
      </c>
      <c r="B16" s="6">
        <v>2</v>
      </c>
      <c r="C16" s="6" t="s">
        <v>179</v>
      </c>
      <c r="D16" s="8">
        <v>1</v>
      </c>
      <c r="E16" s="8">
        <f t="shared" si="0"/>
        <v>42000</v>
      </c>
      <c r="F16" s="6" t="s">
        <v>23</v>
      </c>
    </row>
    <row r="17" spans="1:19">
      <c r="A17" s="6" t="s">
        <v>17</v>
      </c>
      <c r="B17" s="6">
        <v>2</v>
      </c>
      <c r="C17" s="6" t="s">
        <v>180</v>
      </c>
      <c r="D17" s="8">
        <v>1</v>
      </c>
      <c r="E17" s="8">
        <f t="shared" si="0"/>
        <v>42000</v>
      </c>
      <c r="F17" s="6" t="s">
        <v>24</v>
      </c>
    </row>
    <row r="18" spans="1:19" s="5" customFormat="1">
      <c r="A18" s="6" t="s">
        <v>17</v>
      </c>
      <c r="B18" s="6">
        <v>2</v>
      </c>
      <c r="C18" s="6" t="s">
        <v>180</v>
      </c>
      <c r="D18" s="8">
        <v>1</v>
      </c>
      <c r="E18" s="8">
        <f t="shared" si="0"/>
        <v>42000</v>
      </c>
      <c r="F18" s="6" t="s">
        <v>25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5" customFormat="1">
      <c r="A19" s="6" t="s">
        <v>17</v>
      </c>
      <c r="B19" s="6">
        <v>2</v>
      </c>
      <c r="C19" s="6" t="s">
        <v>180</v>
      </c>
      <c r="D19" s="8">
        <v>1</v>
      </c>
      <c r="E19" s="8">
        <f t="shared" si="0"/>
        <v>42000</v>
      </c>
      <c r="F19" s="6" t="s">
        <v>25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6" t="s">
        <v>17</v>
      </c>
      <c r="B20" s="6">
        <v>2</v>
      </c>
      <c r="C20" s="6" t="s">
        <v>180</v>
      </c>
      <c r="D20" s="8">
        <v>1</v>
      </c>
      <c r="E20" s="8">
        <f t="shared" si="0"/>
        <v>42000</v>
      </c>
      <c r="F20" s="6" t="s">
        <v>25</v>
      </c>
    </row>
    <row r="21" spans="1:19" s="5" customFormat="1">
      <c r="A21" s="6" t="s">
        <v>17</v>
      </c>
      <c r="B21" s="6">
        <v>2</v>
      </c>
      <c r="C21" s="6" t="s">
        <v>180</v>
      </c>
      <c r="D21" s="8">
        <v>1</v>
      </c>
      <c r="E21" s="8">
        <f t="shared" si="0"/>
        <v>42000</v>
      </c>
      <c r="F21" s="6" t="s">
        <v>25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5" customFormat="1">
      <c r="A22" s="6" t="s">
        <v>17</v>
      </c>
      <c r="B22" s="6">
        <v>2</v>
      </c>
      <c r="C22" s="6" t="s">
        <v>180</v>
      </c>
      <c r="D22" s="8">
        <v>1</v>
      </c>
      <c r="E22" s="8">
        <f t="shared" si="0"/>
        <v>42000</v>
      </c>
      <c r="F22" s="6" t="s">
        <v>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7" customFormat="1">
      <c r="A23" s="7" t="s">
        <v>17</v>
      </c>
      <c r="B23" s="7">
        <v>3</v>
      </c>
      <c r="C23" s="7" t="s">
        <v>182</v>
      </c>
      <c r="D23" s="8">
        <v>1</v>
      </c>
      <c r="E23" s="8">
        <f t="shared" si="0"/>
        <v>42000</v>
      </c>
      <c r="F23" s="7" t="s">
        <v>29</v>
      </c>
    </row>
    <row r="24" spans="1:19">
      <c r="A24" s="6" t="s">
        <v>30</v>
      </c>
      <c r="B24" s="6">
        <v>1</v>
      </c>
      <c r="C24" s="6" t="s">
        <v>183</v>
      </c>
      <c r="D24" s="8">
        <v>1</v>
      </c>
      <c r="E24" s="8">
        <f>(4.1+5.9+3.2+4.8)/4*1000</f>
        <v>4500</v>
      </c>
      <c r="F24" s="6" t="s">
        <v>31</v>
      </c>
    </row>
    <row r="25" spans="1:19">
      <c r="A25" s="6" t="s">
        <v>32</v>
      </c>
      <c r="B25" s="6">
        <v>1</v>
      </c>
      <c r="C25" s="6" t="s">
        <v>179</v>
      </c>
      <c r="D25" s="8">
        <v>1</v>
      </c>
      <c r="E25" s="8">
        <f>(14+26+7+15)/4*1000</f>
        <v>15500</v>
      </c>
      <c r="F25" s="6" t="s">
        <v>18</v>
      </c>
    </row>
    <row r="26" spans="1:19">
      <c r="A26" s="6" t="s">
        <v>33</v>
      </c>
      <c r="B26" s="6">
        <v>1</v>
      </c>
      <c r="C26" s="6" t="s">
        <v>178</v>
      </c>
      <c r="D26" s="8">
        <v>1</v>
      </c>
      <c r="E26" s="8">
        <f>(60+28)/2*1000</f>
        <v>44000</v>
      </c>
      <c r="F26" s="6" t="s">
        <v>18</v>
      </c>
    </row>
    <row r="27" spans="1:19">
      <c r="A27" s="6" t="s">
        <v>34</v>
      </c>
      <c r="B27" s="6">
        <v>2</v>
      </c>
      <c r="C27" s="6" t="s">
        <v>179</v>
      </c>
      <c r="D27" s="8">
        <v>1</v>
      </c>
      <c r="E27" s="8">
        <f>(22+92+17+39)/4*1000</f>
        <v>42500</v>
      </c>
      <c r="F27" s="6" t="s">
        <v>35</v>
      </c>
    </row>
    <row r="28" spans="1:19">
      <c r="A28" s="6" t="s">
        <v>34</v>
      </c>
      <c r="B28" s="6">
        <v>3</v>
      </c>
      <c r="C28" s="6" t="s">
        <v>182</v>
      </c>
      <c r="D28" s="8">
        <v>1</v>
      </c>
      <c r="E28" s="8">
        <f>(22+92+17+39)/4*1000</f>
        <v>42500</v>
      </c>
      <c r="F28" s="6" t="s">
        <v>29</v>
      </c>
    </row>
    <row r="29" spans="1:19">
      <c r="A29" s="6" t="s">
        <v>34</v>
      </c>
      <c r="B29" s="6">
        <v>2</v>
      </c>
      <c r="C29" s="6" t="s">
        <v>182</v>
      </c>
      <c r="D29" s="8">
        <v>1</v>
      </c>
      <c r="E29" s="8">
        <f>(22+92+17+39)/4*1000</f>
        <v>42500</v>
      </c>
      <c r="F29" s="6" t="s">
        <v>36</v>
      </c>
    </row>
    <row r="30" spans="1:19">
      <c r="A30" s="6" t="s">
        <v>37</v>
      </c>
      <c r="B30" s="6">
        <v>1</v>
      </c>
      <c r="C30" s="6" t="s">
        <v>177</v>
      </c>
      <c r="D30" s="8">
        <v>1</v>
      </c>
      <c r="E30" s="8">
        <f>(2.8+8.3+1.8+5)/4*1000</f>
        <v>4475.0000000000009</v>
      </c>
      <c r="F30" s="6" t="s">
        <v>38</v>
      </c>
    </row>
    <row r="31" spans="1:19" s="5" customFormat="1">
      <c r="A31" s="6" t="s">
        <v>39</v>
      </c>
      <c r="B31" s="6">
        <v>1</v>
      </c>
      <c r="C31" s="6" t="s">
        <v>182</v>
      </c>
      <c r="D31" s="8">
        <v>1</v>
      </c>
      <c r="E31" s="8">
        <f>(3.2+5.9+3.1+5.4)/4*1000</f>
        <v>4400</v>
      </c>
      <c r="F31" s="6" t="s">
        <v>41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6" t="s">
        <v>39</v>
      </c>
      <c r="B32" s="6">
        <v>1</v>
      </c>
      <c r="C32" s="6" t="s">
        <v>183</v>
      </c>
      <c r="D32" s="8">
        <v>1</v>
      </c>
      <c r="E32" s="8">
        <f>(3.2+5.9+3.1+5.4)/4*1000</f>
        <v>4400</v>
      </c>
      <c r="F32" s="6" t="s">
        <v>42</v>
      </c>
    </row>
    <row r="33" spans="1:19" s="5" customFormat="1">
      <c r="A33" s="6" t="s">
        <v>39</v>
      </c>
      <c r="B33" s="6">
        <v>1</v>
      </c>
      <c r="C33" s="6" t="s">
        <v>183</v>
      </c>
      <c r="D33" s="8">
        <v>1</v>
      </c>
      <c r="E33" s="8">
        <f>(3.2+5.9+3.1+5.4)/4*1000</f>
        <v>4400</v>
      </c>
      <c r="F33" s="6" t="s">
        <v>43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 t="s">
        <v>176</v>
      </c>
      <c r="B34" s="6">
        <v>1</v>
      </c>
      <c r="C34" s="6" t="s">
        <v>183</v>
      </c>
      <c r="D34" s="8">
        <v>1</v>
      </c>
      <c r="E34" s="8">
        <f>(3.3+6+2.9+5)/4*1000</f>
        <v>4300.0000000000009</v>
      </c>
      <c r="F34" s="6" t="s">
        <v>44</v>
      </c>
    </row>
    <row r="35" spans="1:19">
      <c r="A35" s="6" t="s">
        <v>45</v>
      </c>
      <c r="B35" s="6">
        <v>3</v>
      </c>
      <c r="C35" s="6" t="s">
        <v>180</v>
      </c>
      <c r="D35" s="8">
        <v>1</v>
      </c>
      <c r="E35" s="8">
        <f>(4.4+10.9+4.2+8.2)/4*1000</f>
        <v>6925</v>
      </c>
      <c r="F35" s="6" t="s">
        <v>46</v>
      </c>
    </row>
    <row r="36" spans="1:19" s="5" customFormat="1">
      <c r="A36" s="6" t="s">
        <v>45</v>
      </c>
      <c r="B36" s="6">
        <v>1</v>
      </c>
      <c r="C36" s="6" t="s">
        <v>179</v>
      </c>
      <c r="D36" s="8">
        <v>1</v>
      </c>
      <c r="E36" s="8">
        <f>(4.4+10.9+4.2+8.2)/4*1000</f>
        <v>6925</v>
      </c>
      <c r="F36" s="6" t="s">
        <v>47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6" t="s">
        <v>48</v>
      </c>
      <c r="B37" s="6">
        <v>2</v>
      </c>
      <c r="C37" s="6" t="s">
        <v>179</v>
      </c>
      <c r="D37" s="8">
        <v>1</v>
      </c>
      <c r="E37" s="8">
        <f>(6+12)/2*1000</f>
        <v>9000</v>
      </c>
      <c r="F37" s="6" t="s">
        <v>49</v>
      </c>
    </row>
    <row r="38" spans="1:19">
      <c r="A38" s="6" t="s">
        <v>50</v>
      </c>
      <c r="B38" s="6">
        <v>1</v>
      </c>
      <c r="C38" s="6" t="s">
        <v>179</v>
      </c>
      <c r="D38" s="8">
        <v>1</v>
      </c>
      <c r="E38" s="8">
        <f>(2.7+4.2+1.6+3.5)/4*1000</f>
        <v>3000</v>
      </c>
      <c r="F38" s="6" t="s">
        <v>51</v>
      </c>
    </row>
    <row r="39" spans="1:19" s="5" customFormat="1">
      <c r="A39" s="6" t="s">
        <v>50</v>
      </c>
      <c r="B39" s="6">
        <v>2</v>
      </c>
      <c r="C39" s="6" t="s">
        <v>179</v>
      </c>
      <c r="D39" s="8">
        <v>1</v>
      </c>
      <c r="E39" s="8">
        <f>(2.7+4.2+1.6+3.5)/4*1000</f>
        <v>3000</v>
      </c>
      <c r="F39" s="6" t="s">
        <v>52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6" t="s">
        <v>53</v>
      </c>
      <c r="B40" s="6">
        <v>1</v>
      </c>
      <c r="C40" s="6" t="s">
        <v>179</v>
      </c>
      <c r="D40" s="8">
        <v>1</v>
      </c>
      <c r="E40" s="8">
        <f>(3.7+6.8+2.5+4.2)/4*1000</f>
        <v>4300</v>
      </c>
      <c r="F40" s="6" t="s">
        <v>54</v>
      </c>
    </row>
    <row r="41" spans="1:19" s="5" customFormat="1">
      <c r="A41" s="6" t="s">
        <v>55</v>
      </c>
      <c r="B41" s="6">
        <v>1</v>
      </c>
      <c r="C41" s="6" t="s">
        <v>183</v>
      </c>
      <c r="D41" s="8">
        <v>1</v>
      </c>
      <c r="E41" s="8">
        <f>(100+170)/2</f>
        <v>135</v>
      </c>
      <c r="F41" s="6" t="s">
        <v>56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 t="s">
        <v>57</v>
      </c>
      <c r="B42" s="6">
        <v>1</v>
      </c>
      <c r="C42" s="6" t="s">
        <v>178</v>
      </c>
      <c r="D42" s="8">
        <v>1</v>
      </c>
      <c r="E42" s="8">
        <f>(470+725+435+660)/4</f>
        <v>572.5</v>
      </c>
      <c r="F42" s="6" t="s">
        <v>58</v>
      </c>
    </row>
    <row r="43" spans="1:19">
      <c r="A43" s="6" t="s">
        <v>57</v>
      </c>
      <c r="B43" s="6">
        <v>1</v>
      </c>
      <c r="C43" s="6" t="s">
        <v>183</v>
      </c>
      <c r="D43" s="8">
        <v>1</v>
      </c>
      <c r="E43" s="8">
        <f>(470+725+435+660)/4</f>
        <v>572.5</v>
      </c>
      <c r="F43" s="6" t="s">
        <v>59</v>
      </c>
    </row>
    <row r="44" spans="1:19">
      <c r="A44" s="6" t="s">
        <v>57</v>
      </c>
      <c r="B44" s="6">
        <v>1</v>
      </c>
      <c r="C44" s="6" t="s">
        <v>179</v>
      </c>
      <c r="D44" s="8">
        <v>1</v>
      </c>
      <c r="E44" s="8">
        <f>(470+725+435+660)/4</f>
        <v>572.5</v>
      </c>
      <c r="F44" s="6" t="s">
        <v>60</v>
      </c>
    </row>
    <row r="45" spans="1:19">
      <c r="A45" s="6" t="s">
        <v>57</v>
      </c>
      <c r="B45" s="6">
        <v>1</v>
      </c>
      <c r="C45" s="6" t="s">
        <v>183</v>
      </c>
      <c r="D45" s="8">
        <v>1</v>
      </c>
      <c r="E45" s="8">
        <f>(470+725+435+660)/4</f>
        <v>572.5</v>
      </c>
      <c r="F45" s="6" t="s">
        <v>61</v>
      </c>
    </row>
    <row r="46" spans="1:19" s="5" customFormat="1">
      <c r="A46" s="6" t="s">
        <v>57</v>
      </c>
      <c r="B46" s="6">
        <v>1</v>
      </c>
      <c r="C46" s="6" t="s">
        <v>178</v>
      </c>
      <c r="D46" s="8">
        <v>1</v>
      </c>
      <c r="E46" s="8">
        <f>(470+725+435+660)/4</f>
        <v>572.5</v>
      </c>
      <c r="F46" s="6" t="s">
        <v>62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 t="s">
        <v>63</v>
      </c>
      <c r="B47" s="6">
        <v>1</v>
      </c>
      <c r="C47" s="6" t="s">
        <v>180</v>
      </c>
      <c r="D47" s="8">
        <v>1</v>
      </c>
      <c r="E47" s="8">
        <f>(68+160+60+135)/4</f>
        <v>105.75</v>
      </c>
      <c r="F47" s="6" t="s">
        <v>64</v>
      </c>
    </row>
    <row r="48" spans="1:19" s="5" customFormat="1">
      <c r="A48" s="6" t="s">
        <v>63</v>
      </c>
      <c r="B48" s="6">
        <v>1</v>
      </c>
      <c r="C48" s="6" t="s">
        <v>183</v>
      </c>
      <c r="D48" s="8">
        <v>1</v>
      </c>
      <c r="E48" s="8">
        <f>(68+160+60+135)/4</f>
        <v>105.75</v>
      </c>
      <c r="F48" s="6" t="s">
        <v>65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5" customFormat="1">
      <c r="A49" s="6" t="s">
        <v>66</v>
      </c>
      <c r="B49" s="6">
        <v>1</v>
      </c>
      <c r="C49" s="6" t="s">
        <v>183</v>
      </c>
      <c r="D49" s="8">
        <v>1</v>
      </c>
      <c r="E49" s="8">
        <f>(337+500+310+454)/4</f>
        <v>400.25</v>
      </c>
      <c r="F49" s="6" t="s">
        <v>67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5" customFormat="1">
      <c r="A50" s="6" t="s">
        <v>68</v>
      </c>
      <c r="B50" s="6">
        <v>1</v>
      </c>
      <c r="C50" s="6" t="s">
        <v>178</v>
      </c>
      <c r="D50" s="8">
        <v>1</v>
      </c>
      <c r="E50" s="8">
        <f>(173+300)/2</f>
        <v>236.5</v>
      </c>
      <c r="F50" s="6" t="s">
        <v>64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5" customFormat="1">
      <c r="A51" s="6" t="s">
        <v>68</v>
      </c>
      <c r="B51" s="6">
        <v>1</v>
      </c>
      <c r="C51" s="6" t="s">
        <v>183</v>
      </c>
      <c r="D51" s="8">
        <v>1</v>
      </c>
      <c r="E51" s="8">
        <f>(173+300)/2</f>
        <v>236.5</v>
      </c>
      <c r="F51" s="6" t="s">
        <v>69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s="5" customFormat="1">
      <c r="A52" s="6" t="s">
        <v>68</v>
      </c>
      <c r="B52" s="6">
        <v>1</v>
      </c>
      <c r="C52" s="6" t="s">
        <v>183</v>
      </c>
      <c r="D52" s="8">
        <v>1</v>
      </c>
      <c r="E52" s="8">
        <f>(173+300)/2</f>
        <v>236.5</v>
      </c>
      <c r="F52" s="6" t="s">
        <v>70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5" customFormat="1">
      <c r="A53" s="6" t="s">
        <v>68</v>
      </c>
      <c r="B53" s="6">
        <v>1</v>
      </c>
      <c r="C53" s="6" t="s">
        <v>179</v>
      </c>
      <c r="D53" s="8">
        <v>1</v>
      </c>
      <c r="E53" s="8">
        <f>(173+300)/2</f>
        <v>236.5</v>
      </c>
      <c r="F53" s="6" t="s">
        <v>71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>
      <c r="A54" s="7" t="s">
        <v>75</v>
      </c>
      <c r="B54" s="7">
        <v>1</v>
      </c>
      <c r="C54" s="7" t="s">
        <v>183</v>
      </c>
      <c r="D54" s="8">
        <v>1</v>
      </c>
      <c r="E54" s="8">
        <f>(5+8)/2*1000</f>
        <v>6500</v>
      </c>
      <c r="F54" s="7" t="s">
        <v>76</v>
      </c>
    </row>
    <row r="55" spans="1:19" s="5" customFormat="1">
      <c r="A55" s="6" t="s">
        <v>77</v>
      </c>
      <c r="B55" s="6">
        <v>1</v>
      </c>
      <c r="C55" s="6" t="s">
        <v>183</v>
      </c>
      <c r="D55" s="8">
        <v>1</v>
      </c>
      <c r="E55" s="8">
        <f>(2.5+4.5)/2*1000</f>
        <v>3500</v>
      </c>
      <c r="F55" s="6" t="s">
        <v>78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5" customFormat="1">
      <c r="A56" s="6" t="s">
        <v>77</v>
      </c>
      <c r="B56" s="6">
        <v>1</v>
      </c>
      <c r="C56" s="6" t="s">
        <v>183</v>
      </c>
      <c r="D56" s="8">
        <v>1</v>
      </c>
      <c r="E56" s="8">
        <f>(2.5+4.5)/2*1000</f>
        <v>3500</v>
      </c>
      <c r="F56" s="6" t="s">
        <v>79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s="5" customFormat="1">
      <c r="A57" s="6" t="s">
        <v>80</v>
      </c>
      <c r="B57" s="6">
        <v>1</v>
      </c>
      <c r="C57" s="6" t="s">
        <v>183</v>
      </c>
      <c r="D57" s="8">
        <v>1</v>
      </c>
      <c r="E57" s="8">
        <f>(2.6+4.2)/2*1000</f>
        <v>3400.0000000000005</v>
      </c>
      <c r="F57" s="6" t="s">
        <v>81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5" customFormat="1">
      <c r="A58" s="6" t="s">
        <v>80</v>
      </c>
      <c r="B58" s="6">
        <v>1</v>
      </c>
      <c r="C58" s="6" t="s">
        <v>184</v>
      </c>
      <c r="D58" s="8">
        <v>1</v>
      </c>
      <c r="E58" s="8">
        <f>(2.6+4.2)/2*1000</f>
        <v>3400.0000000000005</v>
      </c>
      <c r="F58" s="6" t="s">
        <v>82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 t="s">
        <v>80</v>
      </c>
      <c r="B59" s="6">
        <v>1</v>
      </c>
      <c r="C59" s="6" t="s">
        <v>179</v>
      </c>
      <c r="D59" s="8">
        <v>1</v>
      </c>
      <c r="E59" s="8">
        <f>(2.6+4.2)/2*1000</f>
        <v>3400.0000000000005</v>
      </c>
      <c r="F59" s="6" t="s">
        <v>83</v>
      </c>
    </row>
    <row r="60" spans="1:19" s="5" customFormat="1">
      <c r="A60" s="6" t="s">
        <v>84</v>
      </c>
      <c r="B60" s="6">
        <v>1</v>
      </c>
      <c r="C60" s="6" t="s">
        <v>179</v>
      </c>
      <c r="D60" s="8">
        <v>1</v>
      </c>
      <c r="E60" s="8">
        <f>(1.2+4.5)*1000</f>
        <v>5700</v>
      </c>
      <c r="F60" s="6" t="s">
        <v>85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5" customFormat="1">
      <c r="A61" s="6" t="s">
        <v>86</v>
      </c>
      <c r="B61" s="6">
        <v>1</v>
      </c>
      <c r="C61" s="6" t="s">
        <v>177</v>
      </c>
      <c r="D61" s="8">
        <v>1</v>
      </c>
      <c r="E61" s="8">
        <f>(0.9+2)/2*1000</f>
        <v>1450</v>
      </c>
      <c r="F61" s="6" t="s">
        <v>87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s="5" customFormat="1">
      <c r="A62" s="6" t="s">
        <v>88</v>
      </c>
      <c r="B62" s="6">
        <v>1</v>
      </c>
      <c r="C62" s="6" t="s">
        <v>183</v>
      </c>
      <c r="D62" s="8">
        <v>1</v>
      </c>
      <c r="E62" s="8">
        <f>(1.6+2.2)/2*1000</f>
        <v>1900.0000000000002</v>
      </c>
      <c r="F62" s="6" t="s">
        <v>89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5" customFormat="1">
      <c r="A63" s="6" t="s">
        <v>90</v>
      </c>
      <c r="B63" s="6">
        <v>1</v>
      </c>
      <c r="C63" s="6" t="s">
        <v>178</v>
      </c>
      <c r="D63" s="8">
        <v>1</v>
      </c>
      <c r="E63" s="8">
        <f>(0.66+1.7)/2*1000</f>
        <v>1180</v>
      </c>
      <c r="F63" s="6" t="s">
        <v>91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s="5" customFormat="1">
      <c r="A64" s="6" t="s">
        <v>92</v>
      </c>
      <c r="B64" s="6">
        <v>1</v>
      </c>
      <c r="C64" s="6" t="s">
        <v>182</v>
      </c>
      <c r="D64" s="8">
        <v>1</v>
      </c>
      <c r="E64" s="8">
        <f>(1.9+3+1.3+3)/4*1000</f>
        <v>2300</v>
      </c>
      <c r="F64" s="6" t="s">
        <v>93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s="5" customFormat="1">
      <c r="A65" s="6" t="s">
        <v>94</v>
      </c>
      <c r="B65" s="6">
        <v>2</v>
      </c>
      <c r="C65" s="6" t="s">
        <v>177</v>
      </c>
      <c r="D65" s="8">
        <v>1</v>
      </c>
      <c r="E65" s="8">
        <f>(0.68+1)/2*1000</f>
        <v>840.00000000000011</v>
      </c>
      <c r="F65" s="12" t="s">
        <v>95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7" t="s">
        <v>96</v>
      </c>
      <c r="B66" s="6">
        <v>1</v>
      </c>
      <c r="C66" s="6" t="s">
        <v>183</v>
      </c>
      <c r="D66" s="8">
        <v>1</v>
      </c>
      <c r="E66" s="8">
        <f>(0.9+1.4)/2*1000</f>
        <v>1150</v>
      </c>
      <c r="F66" s="6" t="s">
        <v>97</v>
      </c>
    </row>
    <row r="67" spans="1:19" s="5" customFormat="1">
      <c r="A67" s="6" t="s">
        <v>98</v>
      </c>
      <c r="B67" s="6">
        <v>1</v>
      </c>
      <c r="C67" s="6" t="s">
        <v>177</v>
      </c>
      <c r="D67" s="8">
        <v>1</v>
      </c>
      <c r="E67" s="8">
        <f>(0.9+1.7)/2*1000</f>
        <v>1300</v>
      </c>
      <c r="F67" s="6" t="s">
        <v>99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s="5" customFormat="1">
      <c r="A68" s="6" t="s">
        <v>98</v>
      </c>
      <c r="B68" s="6">
        <v>1</v>
      </c>
      <c r="C68" s="6" t="s">
        <v>177</v>
      </c>
      <c r="D68" s="8">
        <v>1</v>
      </c>
      <c r="E68" s="8">
        <f>(0.9+1.7)/2*1000</f>
        <v>1300</v>
      </c>
      <c r="F68" s="6" t="s">
        <v>100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s="5" customFormat="1">
      <c r="A69" s="6" t="s">
        <v>101</v>
      </c>
      <c r="B69" s="6">
        <v>2</v>
      </c>
      <c r="C69" s="6" t="s">
        <v>178</v>
      </c>
      <c r="D69" s="8">
        <v>1</v>
      </c>
      <c r="E69" s="8">
        <f>(1.3+2)/2*1000</f>
        <v>1650</v>
      </c>
      <c r="F69" s="12" t="s">
        <v>102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s="5" customFormat="1">
      <c r="A70" s="6" t="s">
        <v>105</v>
      </c>
      <c r="B70" s="6">
        <v>2</v>
      </c>
      <c r="C70" s="6" t="s">
        <v>182</v>
      </c>
      <c r="D70" s="8">
        <v>1</v>
      </c>
      <c r="E70" s="8">
        <f>(0.8+1.1)/2*1000</f>
        <v>950.00000000000011</v>
      </c>
      <c r="F70" s="6" t="s">
        <v>106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s="5" customFormat="1">
      <c r="A71" s="6" t="s">
        <v>107</v>
      </c>
      <c r="B71" s="6">
        <v>1</v>
      </c>
      <c r="C71" s="6" t="s">
        <v>180</v>
      </c>
      <c r="D71" s="8">
        <v>1</v>
      </c>
      <c r="E71" s="8">
        <f>(31+31.9)/2*1000</f>
        <v>31450</v>
      </c>
      <c r="F71" s="6" t="s">
        <v>108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s="7" customFormat="1">
      <c r="A72" s="13" t="s">
        <v>112</v>
      </c>
      <c r="B72" s="13">
        <v>1</v>
      </c>
      <c r="C72" s="7" t="s">
        <v>177</v>
      </c>
      <c r="D72" s="8">
        <v>1</v>
      </c>
      <c r="E72" s="8">
        <f>(4.2+12.9+4.1+11)/4*1000</f>
        <v>8050.0000000000009</v>
      </c>
      <c r="F72" s="7" t="s">
        <v>113</v>
      </c>
    </row>
    <row r="73" spans="1:19" s="7" customFormat="1">
      <c r="A73" s="13" t="s">
        <v>114</v>
      </c>
      <c r="B73" s="13">
        <v>1</v>
      </c>
      <c r="C73" s="7" t="s">
        <v>179</v>
      </c>
      <c r="D73" s="8">
        <v>1</v>
      </c>
      <c r="E73" s="8">
        <f>(30+20)/2</f>
        <v>25</v>
      </c>
      <c r="F73" s="7" t="s">
        <v>115</v>
      </c>
    </row>
    <row r="74" spans="1:19">
      <c r="A74" s="6" t="s">
        <v>116</v>
      </c>
      <c r="B74" s="6">
        <v>1</v>
      </c>
      <c r="C74" s="6" t="s">
        <v>180</v>
      </c>
      <c r="D74" s="8">
        <v>1</v>
      </c>
      <c r="E74" s="8">
        <f>(24+71+16+40)/4</f>
        <v>37.75</v>
      </c>
      <c r="F74" s="6" t="s">
        <v>117</v>
      </c>
    </row>
    <row r="75" spans="1:19">
      <c r="A75" s="6" t="s">
        <v>116</v>
      </c>
      <c r="B75" s="6">
        <v>1</v>
      </c>
      <c r="C75" s="6" t="s">
        <v>179</v>
      </c>
      <c r="D75" s="8">
        <v>1</v>
      </c>
      <c r="E75" s="8">
        <f>(24+71+16+40)/4</f>
        <v>37.75</v>
      </c>
      <c r="F75" s="6" t="s">
        <v>118</v>
      </c>
    </row>
    <row r="76" spans="1:19">
      <c r="A76" s="6" t="s">
        <v>116</v>
      </c>
      <c r="B76" s="6">
        <v>1</v>
      </c>
      <c r="C76" s="6" t="s">
        <v>180</v>
      </c>
      <c r="D76" s="8">
        <v>1</v>
      </c>
      <c r="E76" s="8">
        <f>(24+71+16+40)/4</f>
        <v>37.75</v>
      </c>
      <c r="F76" s="6" t="s">
        <v>119</v>
      </c>
    </row>
    <row r="77" spans="1:19" s="7" customFormat="1">
      <c r="A77" s="7" t="s">
        <v>120</v>
      </c>
      <c r="B77" s="7">
        <v>1</v>
      </c>
      <c r="C77" s="7" t="s">
        <v>178</v>
      </c>
      <c r="D77" s="8">
        <v>1</v>
      </c>
      <c r="E77" s="8">
        <f>(18+78+16+33.1)/4</f>
        <v>36.274999999999999</v>
      </c>
      <c r="F77" s="7" t="s">
        <v>121</v>
      </c>
    </row>
    <row r="78" spans="1:19" s="11" customFormat="1">
      <c r="A78" s="11" t="s">
        <v>122</v>
      </c>
      <c r="B78" s="11">
        <v>3</v>
      </c>
      <c r="C78" s="11" t="s">
        <v>177</v>
      </c>
      <c r="D78" s="8">
        <v>1</v>
      </c>
      <c r="E78" s="8">
        <f>(42+178+35+100)/4</f>
        <v>88.75</v>
      </c>
      <c r="F78" s="11" t="s">
        <v>123</v>
      </c>
    </row>
    <row r="79" spans="1:19" s="7" customFormat="1">
      <c r="A79" s="7" t="s">
        <v>124</v>
      </c>
      <c r="B79" s="7">
        <v>1</v>
      </c>
      <c r="C79" s="7" t="s">
        <v>178</v>
      </c>
      <c r="D79" s="8">
        <v>1</v>
      </c>
      <c r="E79" s="8">
        <f>(75+110+60+90)/4</f>
        <v>83.75</v>
      </c>
      <c r="F79" s="7" t="s">
        <v>125</v>
      </c>
    </row>
    <row r="80" spans="1:19">
      <c r="A80" s="6" t="s">
        <v>126</v>
      </c>
      <c r="B80" s="6">
        <v>1</v>
      </c>
      <c r="C80" s="6" t="s">
        <v>184</v>
      </c>
      <c r="D80" s="8">
        <v>1</v>
      </c>
      <c r="E80" s="8">
        <f>(110+185+65+120)/4</f>
        <v>120</v>
      </c>
      <c r="F80" s="6" t="s">
        <v>127</v>
      </c>
    </row>
    <row r="81" spans="1:6">
      <c r="A81" s="6" t="s">
        <v>126</v>
      </c>
      <c r="B81" s="6">
        <v>1</v>
      </c>
      <c r="C81" s="6" t="s">
        <v>182</v>
      </c>
      <c r="D81" s="8">
        <v>1</v>
      </c>
      <c r="E81" s="8">
        <f>(110+185+65+120)/4</f>
        <v>120</v>
      </c>
      <c r="F81" s="6" t="s">
        <v>128</v>
      </c>
    </row>
    <row r="82" spans="1:6" s="7" customFormat="1">
      <c r="A82" s="7" t="s">
        <v>129</v>
      </c>
      <c r="B82" s="7">
        <v>1</v>
      </c>
      <c r="C82" s="7" t="s">
        <v>184</v>
      </c>
      <c r="D82" s="8">
        <v>1</v>
      </c>
      <c r="E82" s="8">
        <f>(0.71+2.2+0.61+1.1)/4*1000</f>
        <v>1155</v>
      </c>
      <c r="F82" s="7" t="s">
        <v>130</v>
      </c>
    </row>
    <row r="83" spans="1:6" s="7" customFormat="1">
      <c r="A83" s="7" t="s">
        <v>131</v>
      </c>
      <c r="B83" s="7">
        <v>4</v>
      </c>
      <c r="C83" s="7" t="s">
        <v>177</v>
      </c>
      <c r="D83" s="8">
        <v>1</v>
      </c>
      <c r="E83" s="8">
        <f>(0.34+1.1+0.24+0.69)/4*1000</f>
        <v>592.5</v>
      </c>
      <c r="F83" s="7" t="s">
        <v>132</v>
      </c>
    </row>
    <row r="84" spans="1:6">
      <c r="A84" s="6" t="s">
        <v>133</v>
      </c>
      <c r="B84" s="6">
        <v>1</v>
      </c>
      <c r="C84" s="6" t="s">
        <v>177</v>
      </c>
      <c r="D84" s="8">
        <v>1</v>
      </c>
      <c r="E84" s="8">
        <f>(1.5+5+0.9+2.5)/4*1000</f>
        <v>2475</v>
      </c>
      <c r="F84" s="10" t="s">
        <v>134</v>
      </c>
    </row>
    <row r="85" spans="1:6">
      <c r="A85" s="6" t="s">
        <v>133</v>
      </c>
      <c r="B85" s="6">
        <v>1</v>
      </c>
      <c r="C85" s="6" t="s">
        <v>177</v>
      </c>
      <c r="D85" s="8">
        <v>1</v>
      </c>
      <c r="E85" s="8">
        <f>(1.5+5+0.9+2.5)/4*1000</f>
        <v>2475</v>
      </c>
      <c r="F85" s="10" t="s">
        <v>135</v>
      </c>
    </row>
    <row r="86" spans="1:6">
      <c r="A86" s="6" t="s">
        <v>133</v>
      </c>
      <c r="B86" s="6">
        <v>1</v>
      </c>
      <c r="C86" s="6" t="s">
        <v>177</v>
      </c>
      <c r="D86" s="8">
        <v>1</v>
      </c>
      <c r="E86" s="8">
        <f>(1.5+5+0.9+2.5)/4*1000</f>
        <v>2475</v>
      </c>
      <c r="F86" s="10" t="s">
        <v>135</v>
      </c>
    </row>
    <row r="87" spans="1:6">
      <c r="A87" s="6" t="s">
        <v>133</v>
      </c>
      <c r="B87" s="6">
        <v>1</v>
      </c>
      <c r="C87" s="6" t="s">
        <v>177</v>
      </c>
      <c r="D87" s="8">
        <v>1</v>
      </c>
      <c r="E87" s="8">
        <f>(1.5+5+0.9+2.5)/4*1000</f>
        <v>2475</v>
      </c>
      <c r="F87" s="10" t="s">
        <v>135</v>
      </c>
    </row>
    <row r="88" spans="1:6">
      <c r="A88" s="14" t="s">
        <v>136</v>
      </c>
      <c r="B88" s="6">
        <v>2</v>
      </c>
      <c r="C88" s="6" t="s">
        <v>177</v>
      </c>
      <c r="D88" s="8">
        <v>1</v>
      </c>
      <c r="E88" s="8">
        <f>(175+331+106+212)/4</f>
        <v>206</v>
      </c>
      <c r="F88" s="10" t="s">
        <v>137</v>
      </c>
    </row>
    <row r="89" spans="1:6">
      <c r="A89" s="14" t="s">
        <v>136</v>
      </c>
      <c r="B89" s="6">
        <v>1</v>
      </c>
      <c r="C89" s="6" t="s">
        <v>178</v>
      </c>
      <c r="D89" s="8">
        <v>1</v>
      </c>
      <c r="E89" s="8">
        <f>(175+331+106+212)/4</f>
        <v>206</v>
      </c>
      <c r="F89" s="6" t="s">
        <v>138</v>
      </c>
    </row>
    <row r="90" spans="1:6">
      <c r="A90" s="6" t="s">
        <v>139</v>
      </c>
      <c r="B90" s="6">
        <v>1</v>
      </c>
      <c r="C90" s="6" t="s">
        <v>182</v>
      </c>
      <c r="D90" s="8">
        <v>1</v>
      </c>
      <c r="E90" s="8">
        <f>(10+20)/2</f>
        <v>15</v>
      </c>
      <c r="F90" s="6" t="s">
        <v>140</v>
      </c>
    </row>
    <row r="91" spans="1:6" s="7" customFormat="1">
      <c r="A91" s="7" t="s">
        <v>139</v>
      </c>
      <c r="B91" s="7">
        <v>1</v>
      </c>
      <c r="C91" s="7" t="s">
        <v>178</v>
      </c>
      <c r="D91" s="8">
        <v>1</v>
      </c>
      <c r="E91" s="8">
        <f>(10+20)/2</f>
        <v>15</v>
      </c>
      <c r="F91" s="7" t="s">
        <v>140</v>
      </c>
    </row>
    <row r="92" spans="1:6" s="7" customFormat="1">
      <c r="A92" s="7" t="s">
        <v>141</v>
      </c>
      <c r="B92" s="7">
        <v>3</v>
      </c>
      <c r="C92" s="7" t="s">
        <v>177</v>
      </c>
      <c r="D92" s="8">
        <v>1</v>
      </c>
      <c r="E92" s="8">
        <f>(8+14+5+9)/4*1000</f>
        <v>9000</v>
      </c>
      <c r="F92" s="7" t="s">
        <v>142</v>
      </c>
    </row>
    <row r="93" spans="1:6" s="7" customFormat="1">
      <c r="A93" s="7" t="s">
        <v>141</v>
      </c>
      <c r="B93" s="7">
        <v>1</v>
      </c>
      <c r="C93" s="7" t="s">
        <v>177</v>
      </c>
      <c r="D93" s="8">
        <v>1</v>
      </c>
      <c r="E93" s="8">
        <f>(8+14+5+9)/4*1000</f>
        <v>9000</v>
      </c>
      <c r="F93" s="7" t="s">
        <v>143</v>
      </c>
    </row>
    <row r="94" spans="1:6">
      <c r="A94" s="6" t="s">
        <v>144</v>
      </c>
      <c r="B94" s="6">
        <v>1</v>
      </c>
      <c r="C94" s="6" t="s">
        <v>183</v>
      </c>
      <c r="D94" s="8">
        <v>1</v>
      </c>
      <c r="E94" s="8">
        <f>(140+390)/2</f>
        <v>265</v>
      </c>
      <c r="F94" s="6" t="s">
        <v>145</v>
      </c>
    </row>
    <row r="95" spans="1:6">
      <c r="A95" s="6" t="s">
        <v>144</v>
      </c>
      <c r="B95" s="6">
        <v>1</v>
      </c>
      <c r="C95" s="6" t="s">
        <v>177</v>
      </c>
      <c r="D95" s="8">
        <v>1</v>
      </c>
      <c r="E95" s="8">
        <f>(140+390)/2</f>
        <v>265</v>
      </c>
      <c r="F95" s="6" t="s">
        <v>146</v>
      </c>
    </row>
    <row r="96" spans="1:6">
      <c r="A96" s="6" t="s">
        <v>144</v>
      </c>
      <c r="B96" s="6">
        <v>1</v>
      </c>
      <c r="C96" s="6" t="s">
        <v>177</v>
      </c>
      <c r="D96" s="8">
        <v>1</v>
      </c>
      <c r="E96" s="8">
        <f>(140+390)/2</f>
        <v>265</v>
      </c>
      <c r="F96" s="6" t="s">
        <v>147</v>
      </c>
    </row>
    <row r="97" spans="1:6">
      <c r="A97" s="15" t="s">
        <v>148</v>
      </c>
      <c r="B97" s="6">
        <v>1</v>
      </c>
      <c r="C97" s="6" t="s">
        <v>177</v>
      </c>
      <c r="D97" s="8">
        <v>1</v>
      </c>
      <c r="E97" s="8">
        <f>(0.7+1.5)/2*1000</f>
        <v>1100</v>
      </c>
      <c r="F97" s="6" t="s">
        <v>149</v>
      </c>
    </row>
    <row r="98" spans="1:6">
      <c r="A98" s="15" t="s">
        <v>148</v>
      </c>
      <c r="B98" s="6">
        <v>1</v>
      </c>
      <c r="C98" s="6" t="s">
        <v>177</v>
      </c>
      <c r="D98" s="8">
        <v>1</v>
      </c>
      <c r="E98" s="8">
        <f>(0.7+1.5)/2*1000</f>
        <v>1100</v>
      </c>
      <c r="F98" s="12" t="s">
        <v>150</v>
      </c>
    </row>
    <row r="99" spans="1:6">
      <c r="A99" s="15" t="s">
        <v>151</v>
      </c>
      <c r="B99" s="6">
        <v>2</v>
      </c>
      <c r="C99" s="6" t="s">
        <v>184</v>
      </c>
      <c r="D99" s="8">
        <v>1</v>
      </c>
      <c r="E99" s="8">
        <f>(0.57+2.4)/2*1000</f>
        <v>1484.9999999999998</v>
      </c>
      <c r="F99" s="6" t="s">
        <v>152</v>
      </c>
    </row>
    <row r="100" spans="1:6">
      <c r="A100" s="15" t="s">
        <v>151</v>
      </c>
      <c r="B100" s="6">
        <v>1</v>
      </c>
      <c r="C100" s="6" t="s">
        <v>177</v>
      </c>
      <c r="D100" s="8">
        <v>1</v>
      </c>
      <c r="E100" s="8">
        <f>(0.57+2.4)/2*1000</f>
        <v>1484.9999999999998</v>
      </c>
      <c r="F100" s="10" t="s">
        <v>153</v>
      </c>
    </row>
    <row r="101" spans="1:6">
      <c r="A101" s="15" t="s">
        <v>154</v>
      </c>
      <c r="B101" s="6">
        <v>5</v>
      </c>
      <c r="C101" s="6" t="s">
        <v>184</v>
      </c>
      <c r="D101" s="8">
        <v>1</v>
      </c>
      <c r="E101" s="8">
        <f>(0.5+5.9)/2*1000</f>
        <v>3200</v>
      </c>
      <c r="F101" s="6" t="s">
        <v>155</v>
      </c>
    </row>
    <row r="102" spans="1:6">
      <c r="A102" s="15" t="s">
        <v>154</v>
      </c>
      <c r="B102" s="6">
        <v>4</v>
      </c>
      <c r="C102" s="6" t="s">
        <v>179</v>
      </c>
      <c r="D102" s="8">
        <v>1</v>
      </c>
      <c r="E102" s="8">
        <f>(0.5+5.9)/2*1000</f>
        <v>3200</v>
      </c>
      <c r="F102" s="6" t="s">
        <v>156</v>
      </c>
    </row>
    <row r="103" spans="1:6" s="7" customFormat="1">
      <c r="A103" s="7" t="s">
        <v>157</v>
      </c>
      <c r="B103" s="7">
        <v>1</v>
      </c>
      <c r="C103" s="7" t="s">
        <v>177</v>
      </c>
      <c r="D103" s="8">
        <v>1</v>
      </c>
      <c r="E103" s="8">
        <f>(10+20)/2</f>
        <v>15</v>
      </c>
      <c r="F103" s="16" t="s">
        <v>158</v>
      </c>
    </row>
    <row r="104" spans="1:6" s="7" customFormat="1">
      <c r="A104" s="7" t="s">
        <v>159</v>
      </c>
      <c r="B104" s="7">
        <v>1</v>
      </c>
      <c r="C104" s="7" t="s">
        <v>183</v>
      </c>
      <c r="D104" s="8">
        <v>1</v>
      </c>
      <c r="E104" s="8">
        <f>(25+140+20+72)/4</f>
        <v>64.25</v>
      </c>
      <c r="F104" s="7" t="s">
        <v>160</v>
      </c>
    </row>
    <row r="105" spans="1:6">
      <c r="A105" s="6" t="s">
        <v>162</v>
      </c>
      <c r="B105" s="6">
        <v>1</v>
      </c>
      <c r="C105" s="6" t="s">
        <v>177</v>
      </c>
      <c r="D105" s="8">
        <v>1</v>
      </c>
      <c r="E105" s="8">
        <f>(20+70+16+47)/4</f>
        <v>38.25</v>
      </c>
      <c r="F105" s="6" t="s">
        <v>163</v>
      </c>
    </row>
    <row r="106" spans="1:6">
      <c r="A106" s="6" t="s">
        <v>161</v>
      </c>
      <c r="B106" s="6">
        <v>1</v>
      </c>
      <c r="C106" s="6" t="s">
        <v>177</v>
      </c>
      <c r="D106" s="8">
        <v>1</v>
      </c>
      <c r="E106" s="8">
        <f>(20+70+16+47)/4</f>
        <v>38.25</v>
      </c>
      <c r="F106" s="6" t="s">
        <v>163</v>
      </c>
    </row>
    <row r="107" spans="1:6" s="7" customFormat="1">
      <c r="A107" s="7" t="s">
        <v>164</v>
      </c>
      <c r="B107" s="7">
        <v>1</v>
      </c>
      <c r="C107" s="7" t="s">
        <v>177</v>
      </c>
      <c r="D107" s="8">
        <v>1</v>
      </c>
      <c r="E107" s="8">
        <f>(220+910)/2</f>
        <v>565</v>
      </c>
      <c r="F107" s="7" t="s">
        <v>165</v>
      </c>
    </row>
    <row r="108" spans="1:6" s="7" customFormat="1">
      <c r="A108" s="7" t="s">
        <v>166</v>
      </c>
      <c r="B108" s="7">
        <v>3</v>
      </c>
      <c r="C108" s="7" t="s">
        <v>177</v>
      </c>
      <c r="D108" s="8">
        <v>1</v>
      </c>
      <c r="E108" s="8">
        <f>(300+670+250+600)/4</f>
        <v>455</v>
      </c>
      <c r="F108" s="7" t="s">
        <v>167</v>
      </c>
    </row>
    <row r="109" spans="1:6" s="7" customFormat="1">
      <c r="A109" s="7" t="s">
        <v>168</v>
      </c>
      <c r="B109" s="7">
        <v>1</v>
      </c>
      <c r="C109" s="7" t="s">
        <v>177</v>
      </c>
      <c r="D109" s="8">
        <v>1</v>
      </c>
      <c r="E109" s="8">
        <f>(0.5+3.1)/2*1000</f>
        <v>1800</v>
      </c>
      <c r="F109" s="7" t="s">
        <v>169</v>
      </c>
    </row>
    <row r="110" spans="1:6" s="7" customFormat="1">
      <c r="A110" s="7" t="s">
        <v>170</v>
      </c>
      <c r="B110" s="7">
        <v>4</v>
      </c>
      <c r="C110" s="7" t="s">
        <v>177</v>
      </c>
      <c r="D110" s="8">
        <v>1</v>
      </c>
      <c r="E110" s="8">
        <f>(0.4+1.8)/2*1000</f>
        <v>1100</v>
      </c>
      <c r="F110" s="7" t="s">
        <v>171</v>
      </c>
    </row>
    <row r="111" spans="1:6" s="7" customFormat="1">
      <c r="A111" s="7" t="s">
        <v>172</v>
      </c>
      <c r="B111" s="7">
        <v>1</v>
      </c>
      <c r="C111" s="7" t="s">
        <v>177</v>
      </c>
      <c r="D111" s="8">
        <v>1</v>
      </c>
      <c r="E111" s="8">
        <f>(0.5+1.1+0.5+1.4)/4*1000</f>
        <v>875</v>
      </c>
      <c r="F111" s="7" t="s">
        <v>173</v>
      </c>
    </row>
    <row r="112" spans="1:6">
      <c r="A112" s="6" t="s">
        <v>174</v>
      </c>
      <c r="B112" s="7">
        <v>4</v>
      </c>
      <c r="C112" s="7" t="s">
        <v>182</v>
      </c>
      <c r="D112" s="8">
        <v>1</v>
      </c>
      <c r="E112" s="8">
        <f>(1+2.5+0.8+1.2)/4*1000</f>
        <v>1375</v>
      </c>
      <c r="F112" s="7" t="s">
        <v>175</v>
      </c>
    </row>
    <row r="114" spans="9:9">
      <c r="I114" s="6" t="s">
        <v>188</v>
      </c>
    </row>
  </sheetData>
  <autoFilter ref="C1:C112" xr:uid="{36B6D0DB-E478-4AD1-82DD-66AE1D9AE7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35A9-AA5E-4269-AFCB-54BC33DD9D74}">
  <dimension ref="A1:F33"/>
  <sheetViews>
    <sheetView tabSelected="1" workbookViewId="0"/>
  </sheetViews>
  <sheetFormatPr defaultRowHeight="14.4"/>
  <cols>
    <col min="1" max="1" width="22.44140625" style="17" customWidth="1"/>
    <col min="2" max="16384" width="8.88671875" style="17"/>
  </cols>
  <sheetData>
    <row r="1" spans="1:6">
      <c r="A1" s="19" t="s">
        <v>189</v>
      </c>
    </row>
    <row r="2" spans="1:6" s="7" customFormat="1">
      <c r="A2" s="7" t="s">
        <v>72</v>
      </c>
      <c r="B2" s="7">
        <v>1</v>
      </c>
      <c r="C2" s="7" t="s">
        <v>183</v>
      </c>
      <c r="D2" s="18">
        <v>1</v>
      </c>
      <c r="E2" s="18" t="s">
        <v>27</v>
      </c>
      <c r="F2" s="7" t="s">
        <v>73</v>
      </c>
    </row>
    <row r="3" spans="1:6" s="7" customFormat="1">
      <c r="A3" s="7" t="s">
        <v>72</v>
      </c>
      <c r="B3" s="7">
        <v>1</v>
      </c>
      <c r="C3" s="7" t="s">
        <v>183</v>
      </c>
      <c r="D3" s="18">
        <v>1</v>
      </c>
      <c r="E3" s="18" t="s">
        <v>27</v>
      </c>
      <c r="F3" s="7" t="s">
        <v>74</v>
      </c>
    </row>
    <row r="5" spans="1:6">
      <c r="A5" s="19" t="s">
        <v>187</v>
      </c>
    </row>
    <row r="6" spans="1:6" s="7" customFormat="1">
      <c r="A6" s="7" t="s">
        <v>26</v>
      </c>
      <c r="B6" s="7" t="s">
        <v>27</v>
      </c>
      <c r="C6" s="7" t="s">
        <v>179</v>
      </c>
      <c r="D6" s="18">
        <v>1</v>
      </c>
      <c r="E6" s="18">
        <f t="shared" ref="E6:E29" si="0">(19+90+17+42)/4*1000</f>
        <v>42000</v>
      </c>
      <c r="F6" s="7" t="s">
        <v>28</v>
      </c>
    </row>
    <row r="7" spans="1:6" s="7" customFormat="1">
      <c r="A7" s="7" t="s">
        <v>17</v>
      </c>
      <c r="B7" s="7" t="s">
        <v>27</v>
      </c>
      <c r="C7" s="7" t="s">
        <v>179</v>
      </c>
      <c r="D7" s="18">
        <v>1</v>
      </c>
      <c r="E7" s="18">
        <f t="shared" si="0"/>
        <v>42000</v>
      </c>
      <c r="F7" s="7" t="s">
        <v>28</v>
      </c>
    </row>
    <row r="8" spans="1:6" s="7" customFormat="1">
      <c r="A8" s="7" t="s">
        <v>17</v>
      </c>
      <c r="B8" s="7" t="s">
        <v>27</v>
      </c>
      <c r="C8" s="7" t="s">
        <v>179</v>
      </c>
      <c r="D8" s="18">
        <v>1</v>
      </c>
      <c r="E8" s="18">
        <f t="shared" si="0"/>
        <v>42000</v>
      </c>
      <c r="F8" s="7" t="s">
        <v>28</v>
      </c>
    </row>
    <row r="9" spans="1:6" s="7" customFormat="1">
      <c r="A9" s="7" t="s">
        <v>17</v>
      </c>
      <c r="B9" s="7" t="s">
        <v>27</v>
      </c>
      <c r="C9" s="7" t="s">
        <v>179</v>
      </c>
      <c r="D9" s="18">
        <v>1</v>
      </c>
      <c r="E9" s="18">
        <f t="shared" si="0"/>
        <v>42000</v>
      </c>
      <c r="F9" s="7" t="s">
        <v>28</v>
      </c>
    </row>
    <row r="10" spans="1:6" s="7" customFormat="1">
      <c r="A10" s="7" t="s">
        <v>17</v>
      </c>
      <c r="B10" s="7" t="s">
        <v>27</v>
      </c>
      <c r="C10" s="7" t="s">
        <v>181</v>
      </c>
      <c r="D10" s="18">
        <v>1</v>
      </c>
      <c r="E10" s="18">
        <f t="shared" si="0"/>
        <v>42000</v>
      </c>
      <c r="F10" s="7" t="s">
        <v>28</v>
      </c>
    </row>
    <row r="11" spans="1:6" s="7" customFormat="1">
      <c r="A11" s="7" t="s">
        <v>17</v>
      </c>
      <c r="B11" s="7" t="s">
        <v>27</v>
      </c>
      <c r="C11" s="7" t="s">
        <v>179</v>
      </c>
      <c r="D11" s="18">
        <v>1</v>
      </c>
      <c r="E11" s="18">
        <f t="shared" si="0"/>
        <v>42000</v>
      </c>
      <c r="F11" s="7" t="s">
        <v>28</v>
      </c>
    </row>
    <row r="12" spans="1:6" s="7" customFormat="1">
      <c r="A12" s="7" t="s">
        <v>17</v>
      </c>
      <c r="B12" s="7" t="s">
        <v>27</v>
      </c>
      <c r="C12" s="7" t="s">
        <v>179</v>
      </c>
      <c r="D12" s="18">
        <v>1</v>
      </c>
      <c r="E12" s="18">
        <f t="shared" si="0"/>
        <v>42000</v>
      </c>
      <c r="F12" s="7" t="s">
        <v>28</v>
      </c>
    </row>
    <row r="13" spans="1:6" s="7" customFormat="1">
      <c r="A13" s="7" t="s">
        <v>17</v>
      </c>
      <c r="B13" s="7" t="s">
        <v>27</v>
      </c>
      <c r="C13" s="7" t="s">
        <v>179</v>
      </c>
      <c r="D13" s="18">
        <v>1</v>
      </c>
      <c r="E13" s="18">
        <f t="shared" si="0"/>
        <v>42000</v>
      </c>
      <c r="F13" s="7" t="s">
        <v>28</v>
      </c>
    </row>
    <row r="14" spans="1:6" s="7" customFormat="1">
      <c r="A14" s="7" t="s">
        <v>17</v>
      </c>
      <c r="B14" s="7" t="s">
        <v>27</v>
      </c>
      <c r="C14" s="7" t="s">
        <v>180</v>
      </c>
      <c r="D14" s="18">
        <v>1</v>
      </c>
      <c r="E14" s="18">
        <f t="shared" si="0"/>
        <v>42000</v>
      </c>
      <c r="F14" s="7" t="s">
        <v>28</v>
      </c>
    </row>
    <row r="15" spans="1:6" s="7" customFormat="1">
      <c r="A15" s="7" t="s">
        <v>17</v>
      </c>
      <c r="B15" s="7" t="s">
        <v>27</v>
      </c>
      <c r="C15" s="7" t="s">
        <v>178</v>
      </c>
      <c r="D15" s="18">
        <v>1</v>
      </c>
      <c r="E15" s="18">
        <f t="shared" si="0"/>
        <v>42000</v>
      </c>
      <c r="F15" s="7" t="s">
        <v>28</v>
      </c>
    </row>
    <row r="16" spans="1:6" s="7" customFormat="1">
      <c r="A16" s="7" t="s">
        <v>17</v>
      </c>
      <c r="B16" s="7" t="s">
        <v>27</v>
      </c>
      <c r="C16" s="7" t="s">
        <v>178</v>
      </c>
      <c r="D16" s="18">
        <v>1</v>
      </c>
      <c r="E16" s="18">
        <f t="shared" si="0"/>
        <v>42000</v>
      </c>
      <c r="F16" s="7" t="s">
        <v>28</v>
      </c>
    </row>
    <row r="17" spans="1:6" s="7" customFormat="1">
      <c r="A17" s="7" t="s">
        <v>17</v>
      </c>
      <c r="B17" s="7" t="s">
        <v>27</v>
      </c>
      <c r="C17" s="7" t="s">
        <v>178</v>
      </c>
      <c r="D17" s="18">
        <v>1</v>
      </c>
      <c r="E17" s="18">
        <f t="shared" si="0"/>
        <v>42000</v>
      </c>
      <c r="F17" s="7" t="s">
        <v>28</v>
      </c>
    </row>
    <row r="18" spans="1:6" s="7" customFormat="1">
      <c r="A18" s="7" t="s">
        <v>17</v>
      </c>
      <c r="B18" s="7" t="s">
        <v>27</v>
      </c>
      <c r="C18" s="7" t="s">
        <v>180</v>
      </c>
      <c r="D18" s="18">
        <v>1</v>
      </c>
      <c r="E18" s="18">
        <f t="shared" si="0"/>
        <v>42000</v>
      </c>
      <c r="F18" s="7" t="s">
        <v>28</v>
      </c>
    </row>
    <row r="19" spans="1:6" s="7" customFormat="1">
      <c r="A19" s="7" t="s">
        <v>17</v>
      </c>
      <c r="B19" s="7" t="s">
        <v>27</v>
      </c>
      <c r="C19" s="7" t="s">
        <v>179</v>
      </c>
      <c r="D19" s="18">
        <v>1</v>
      </c>
      <c r="E19" s="18">
        <f t="shared" si="0"/>
        <v>42000</v>
      </c>
      <c r="F19" s="7" t="s">
        <v>28</v>
      </c>
    </row>
    <row r="20" spans="1:6" s="7" customFormat="1">
      <c r="A20" s="7" t="s">
        <v>17</v>
      </c>
      <c r="B20" s="7" t="s">
        <v>27</v>
      </c>
      <c r="C20" s="7" t="s">
        <v>180</v>
      </c>
      <c r="D20" s="18">
        <v>1</v>
      </c>
      <c r="E20" s="18">
        <f t="shared" si="0"/>
        <v>42000</v>
      </c>
      <c r="F20" s="7" t="s">
        <v>28</v>
      </c>
    </row>
    <row r="21" spans="1:6" s="7" customFormat="1">
      <c r="A21" s="7" t="s">
        <v>17</v>
      </c>
      <c r="B21" s="7" t="s">
        <v>27</v>
      </c>
      <c r="C21" s="7" t="s">
        <v>179</v>
      </c>
      <c r="D21" s="18">
        <v>1</v>
      </c>
      <c r="E21" s="18">
        <f t="shared" si="0"/>
        <v>42000</v>
      </c>
      <c r="F21" s="7" t="s">
        <v>28</v>
      </c>
    </row>
    <row r="22" spans="1:6" s="7" customFormat="1">
      <c r="A22" s="7" t="s">
        <v>17</v>
      </c>
      <c r="B22" s="7" t="s">
        <v>27</v>
      </c>
      <c r="C22" s="7" t="s">
        <v>179</v>
      </c>
      <c r="D22" s="18">
        <v>1</v>
      </c>
      <c r="E22" s="18">
        <f t="shared" si="0"/>
        <v>42000</v>
      </c>
      <c r="F22" s="7" t="s">
        <v>28</v>
      </c>
    </row>
    <row r="23" spans="1:6" s="7" customFormat="1">
      <c r="A23" s="7" t="s">
        <v>17</v>
      </c>
      <c r="B23" s="7" t="s">
        <v>27</v>
      </c>
      <c r="C23" s="7" t="s">
        <v>179</v>
      </c>
      <c r="D23" s="18">
        <v>1</v>
      </c>
      <c r="E23" s="18">
        <f t="shared" si="0"/>
        <v>42000</v>
      </c>
      <c r="F23" s="7" t="s">
        <v>28</v>
      </c>
    </row>
    <row r="24" spans="1:6" s="7" customFormat="1">
      <c r="A24" s="7" t="s">
        <v>17</v>
      </c>
      <c r="B24" s="7" t="s">
        <v>27</v>
      </c>
      <c r="C24" s="7" t="s">
        <v>179</v>
      </c>
      <c r="D24" s="18">
        <v>1</v>
      </c>
      <c r="E24" s="18">
        <f t="shared" si="0"/>
        <v>42000</v>
      </c>
      <c r="F24" s="7" t="s">
        <v>28</v>
      </c>
    </row>
    <row r="25" spans="1:6" s="7" customFormat="1">
      <c r="A25" s="7" t="s">
        <v>17</v>
      </c>
      <c r="B25" s="7" t="s">
        <v>27</v>
      </c>
      <c r="C25" s="7" t="s">
        <v>179</v>
      </c>
      <c r="D25" s="18">
        <v>1</v>
      </c>
      <c r="E25" s="18">
        <f t="shared" si="0"/>
        <v>42000</v>
      </c>
      <c r="F25" s="7" t="s">
        <v>28</v>
      </c>
    </row>
    <row r="26" spans="1:6" s="7" customFormat="1">
      <c r="A26" s="7" t="s">
        <v>17</v>
      </c>
      <c r="B26" s="7" t="s">
        <v>27</v>
      </c>
      <c r="C26" s="7" t="s">
        <v>180</v>
      </c>
      <c r="D26" s="18">
        <v>1</v>
      </c>
      <c r="E26" s="18">
        <f t="shared" si="0"/>
        <v>42000</v>
      </c>
      <c r="F26" s="7" t="s">
        <v>28</v>
      </c>
    </row>
    <row r="27" spans="1:6" s="7" customFormat="1">
      <c r="A27" s="7" t="s">
        <v>17</v>
      </c>
      <c r="B27" s="7" t="s">
        <v>27</v>
      </c>
      <c r="C27" s="7" t="s">
        <v>180</v>
      </c>
      <c r="D27" s="18">
        <v>1</v>
      </c>
      <c r="E27" s="18">
        <f t="shared" si="0"/>
        <v>42000</v>
      </c>
      <c r="F27" s="7" t="s">
        <v>28</v>
      </c>
    </row>
    <row r="28" spans="1:6" s="7" customFormat="1">
      <c r="A28" s="7" t="s">
        <v>17</v>
      </c>
      <c r="B28" s="7" t="s">
        <v>27</v>
      </c>
      <c r="C28" s="7" t="s">
        <v>180</v>
      </c>
      <c r="D28" s="18">
        <v>1</v>
      </c>
      <c r="E28" s="18">
        <f t="shared" si="0"/>
        <v>42000</v>
      </c>
      <c r="F28" s="7" t="s">
        <v>28</v>
      </c>
    </row>
    <row r="29" spans="1:6" s="7" customFormat="1">
      <c r="A29" s="7" t="s">
        <v>17</v>
      </c>
      <c r="B29" s="7" t="s">
        <v>27</v>
      </c>
      <c r="C29" s="7" t="s">
        <v>179</v>
      </c>
      <c r="D29" s="18">
        <v>1</v>
      </c>
      <c r="E29" s="18">
        <f t="shared" si="0"/>
        <v>42000</v>
      </c>
      <c r="F29" s="7" t="s">
        <v>28</v>
      </c>
    </row>
    <row r="30" spans="1:6" s="7" customFormat="1">
      <c r="A30" s="7" t="s">
        <v>39</v>
      </c>
      <c r="B30" s="7" t="s">
        <v>27</v>
      </c>
      <c r="C30" s="7" t="s">
        <v>183</v>
      </c>
      <c r="D30" s="18">
        <v>1</v>
      </c>
      <c r="E30" s="18">
        <f>(3.2+5.9+3.1+5.4)/4*1000</f>
        <v>4400</v>
      </c>
      <c r="F30" s="7" t="s">
        <v>40</v>
      </c>
    </row>
    <row r="31" spans="1:6" s="7" customFormat="1">
      <c r="A31" s="7" t="s">
        <v>103</v>
      </c>
      <c r="B31" s="7" t="s">
        <v>27</v>
      </c>
      <c r="C31" s="7" t="s">
        <v>177</v>
      </c>
      <c r="D31" s="18">
        <v>1</v>
      </c>
      <c r="E31" s="18">
        <f>(0.7+1.3)/2*1000</f>
        <v>1000</v>
      </c>
      <c r="F31" s="7" t="s">
        <v>104</v>
      </c>
    </row>
    <row r="32" spans="1:6" s="7" customFormat="1">
      <c r="A32" s="7" t="s">
        <v>109</v>
      </c>
      <c r="B32" s="7" t="s">
        <v>27</v>
      </c>
      <c r="C32" s="7" t="s">
        <v>183</v>
      </c>
      <c r="D32" s="18">
        <v>1</v>
      </c>
      <c r="E32" s="18">
        <f>(17.5+36)/2*1000</f>
        <v>26750</v>
      </c>
      <c r="F32" s="7" t="s">
        <v>110</v>
      </c>
    </row>
    <row r="33" spans="1:6" s="7" customFormat="1">
      <c r="A33" s="7" t="s">
        <v>109</v>
      </c>
      <c r="B33" s="7" t="s">
        <v>27</v>
      </c>
      <c r="C33" s="7" t="s">
        <v>180</v>
      </c>
      <c r="D33" s="18">
        <v>1</v>
      </c>
      <c r="E33" s="18">
        <f>(17.5+36)/2*1000</f>
        <v>26750</v>
      </c>
      <c r="F33" s="7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population level</vt:lpstr>
      <vt:lpstr>sp excluted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2022-07-30T01:23:32Z</dcterms:modified>
</cp:coreProperties>
</file>