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Noppachai\NXZ_Group\Company\OceanXZ_Setup\02_ForeCast\VARA_Forecast\"/>
    </mc:Choice>
  </mc:AlternateContent>
  <xr:revisionPtr revIDLastSave="0" documentId="13_ncr:1_{D7C45ED2-FE14-4819-84F2-9605B64A9C8D}" xr6:coauthVersionLast="47" xr6:coauthVersionMax="47" xr10:uidLastSave="{00000000-0000-0000-0000-000000000000}"/>
  <bookViews>
    <workbookView xWindow="-98" yWindow="-98" windowWidth="28996" windowHeight="17475" firstSheet="4" activeTab="4" xr2:uid="{00000000-000D-0000-FFFF-FFFF00000000}"/>
  </bookViews>
  <sheets>
    <sheet name="NXZ_Project" sheetId="1" r:id="rId1"/>
    <sheet name="Customer" sheetId="2" r:id="rId2"/>
    <sheet name="PL_7_Year" sheetId="3" r:id="rId3"/>
    <sheet name="MKT_Forecast" sheetId="33" r:id="rId4"/>
    <sheet name="Old_Revenue" sheetId="4" r:id="rId5"/>
    <sheet name="Capital_PaidUp" sheetId="5" r:id="rId6"/>
    <sheet name="Investment Contract" sheetId="34" r:id="rId7"/>
    <sheet name="Platform" sheetId="6" r:id="rId8"/>
    <sheet name="Security" sheetId="7" r:id="rId9"/>
    <sheet name="OtherService" sheetId="8" r:id="rId10"/>
    <sheet name="ConsultSetup" sheetId="9" r:id="rId11"/>
    <sheet name="Mgt_Cost" sheetId="10" r:id="rId12"/>
    <sheet name="Staff_V10" sheetId="11" r:id="rId13"/>
    <sheet name="Office RentalCost" sheetId="12" r:id="rId14"/>
    <sheet name="Dubai_Office" sheetId="13" r:id="rId15"/>
    <sheet name="CashInFlow" sheetId="14" r:id="rId16"/>
    <sheet name="HEADCOUNT" sheetId="15" r:id="rId17"/>
    <sheet name="SalaryOld" sheetId="16" r:id="rId18"/>
    <sheet name="Capital Requirement" sheetId="17" r:id="rId19"/>
    <sheet name="Insurance" sheetId="18" r:id="rId20"/>
    <sheet name="LiquidAsset" sheetId="19" r:id="rId21"/>
    <sheet name="ReserveAsset (2)" sheetId="20" r:id="rId22"/>
    <sheet name="Assumption" sheetId="21" r:id="rId23"/>
    <sheet name="Board Name" sheetId="22" r:id="rId24"/>
    <sheet name="DraftFee" sheetId="23" r:id="rId25"/>
    <sheet name="LicenseFee" sheetId="24" r:id="rId26"/>
    <sheet name="References" sheetId="25" r:id="rId27"/>
    <sheet name="Management" sheetId="26" r:id="rId28"/>
    <sheet name="Salary_Survey" sheetId="27" r:id="rId29"/>
    <sheet name="Office_Investment" sheetId="28" r:id="rId30"/>
    <sheet name="Sheet2" sheetId="29" r:id="rId31"/>
    <sheet name="DPO_Outsource" sheetId="30" r:id="rId32"/>
    <sheet name="CISO_Outsource" sheetId="31" r:id="rId33"/>
    <sheet name="Internal_Audit" sheetId="32" r:id="rId34"/>
  </sheets>
  <definedNames>
    <definedName name="_xlnm._FilterDatabase" localSheetId="2" hidden="1">PL_7_Year!$E$24:$CJ$26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36" roundtripDataChecksum="Ov00N99NE1AV+SPX2vqNTtfZxt3XNxz5THr3iUVX1OM="/>
    </ext>
  </extLst>
</workbook>
</file>

<file path=xl/calcChain.xml><?xml version="1.0" encoding="utf-8"?>
<calcChain xmlns="http://schemas.openxmlformats.org/spreadsheetml/2006/main">
  <c r="E17" i="7" l="1"/>
  <c r="L116" i="11"/>
  <c r="K116" i="11"/>
  <c r="J116" i="11"/>
  <c r="I116" i="11"/>
  <c r="H116" i="11"/>
  <c r="G116" i="11"/>
  <c r="F116" i="11"/>
  <c r="E116" i="11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E18" i="34"/>
  <c r="E17" i="34"/>
  <c r="M8" i="34"/>
  <c r="E10" i="34"/>
  <c r="E12" i="34" s="1"/>
  <c r="E14" i="5"/>
  <c r="E10" i="5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CL37" i="3" s="1"/>
  <c r="F37" i="3"/>
  <c r="E37" i="3"/>
  <c r="CO31" i="33"/>
  <c r="CN31" i="33"/>
  <c r="CM31" i="33"/>
  <c r="CL31" i="33"/>
  <c r="CK31" i="33"/>
  <c r="CJ31" i="33"/>
  <c r="CI31" i="33"/>
  <c r="CH31" i="33"/>
  <c r="CG31" i="33"/>
  <c r="CF31" i="33"/>
  <c r="CE31" i="33"/>
  <c r="CD31" i="33"/>
  <c r="CC31" i="33"/>
  <c r="CB31" i="33"/>
  <c r="CA31" i="33"/>
  <c r="BZ31" i="33"/>
  <c r="BY31" i="33"/>
  <c r="BX31" i="33"/>
  <c r="BW31" i="33"/>
  <c r="BV31" i="33"/>
  <c r="BU31" i="33"/>
  <c r="BT31" i="33"/>
  <c r="BS31" i="33"/>
  <c r="BR31" i="33"/>
  <c r="BQ31" i="33"/>
  <c r="BP31" i="33"/>
  <c r="BO31" i="33"/>
  <c r="BN31" i="33"/>
  <c r="BM31" i="33"/>
  <c r="BL31" i="33"/>
  <c r="BK31" i="33"/>
  <c r="BJ31" i="33"/>
  <c r="BI31" i="33"/>
  <c r="BH31" i="33"/>
  <c r="BG31" i="33"/>
  <c r="BF31" i="33"/>
  <c r="BE31" i="33"/>
  <c r="BD31" i="33"/>
  <c r="BC31" i="33"/>
  <c r="BB31" i="33"/>
  <c r="BA31" i="33"/>
  <c r="AZ31" i="33"/>
  <c r="AY31" i="33"/>
  <c r="AX31" i="33"/>
  <c r="AW31" i="33"/>
  <c r="AV31" i="33"/>
  <c r="AU31" i="33"/>
  <c r="AT31" i="33"/>
  <c r="AS31" i="33"/>
  <c r="AR31" i="33"/>
  <c r="AQ31" i="33"/>
  <c r="AP31" i="33"/>
  <c r="AO31" i="33"/>
  <c r="AN31" i="33"/>
  <c r="AM31" i="33"/>
  <c r="AL31" i="33"/>
  <c r="AK31" i="33"/>
  <c r="AJ31" i="33"/>
  <c r="AI31" i="33"/>
  <c r="AH31" i="33"/>
  <c r="AG31" i="33"/>
  <c r="AF31" i="33"/>
  <c r="AE31" i="33"/>
  <c r="AD31" i="33"/>
  <c r="AC31" i="33"/>
  <c r="AB31" i="33"/>
  <c r="AA31" i="33"/>
  <c r="Z31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AG30" i="33"/>
  <c r="AF30" i="33"/>
  <c r="AE30" i="33"/>
  <c r="AD30" i="33"/>
  <c r="AC30" i="33"/>
  <c r="AB30" i="33"/>
  <c r="AA30" i="33"/>
  <c r="Z30" i="33"/>
  <c r="Y30" i="33"/>
  <c r="X30" i="33"/>
  <c r="W30" i="33"/>
  <c r="V30" i="33"/>
  <c r="U30" i="33"/>
  <c r="T30" i="33"/>
  <c r="S30" i="33"/>
  <c r="R30" i="33"/>
  <c r="Q30" i="33"/>
  <c r="P30" i="33"/>
  <c r="O46" i="33"/>
  <c r="CO44" i="33"/>
  <c r="CN44" i="33"/>
  <c r="CM44" i="33"/>
  <c r="CL44" i="33"/>
  <c r="CK44" i="33"/>
  <c r="CJ44" i="33"/>
  <c r="CI44" i="33"/>
  <c r="CH44" i="33"/>
  <c r="CG44" i="33"/>
  <c r="CF44" i="33"/>
  <c r="CE44" i="33"/>
  <c r="CD44" i="33"/>
  <c r="CC44" i="33"/>
  <c r="CB44" i="33"/>
  <c r="CA44" i="33"/>
  <c r="BZ44" i="33"/>
  <c r="BY44" i="33"/>
  <c r="BX44" i="33"/>
  <c r="BW44" i="33"/>
  <c r="BV44" i="33"/>
  <c r="BU44" i="33"/>
  <c r="BT44" i="33"/>
  <c r="BS44" i="33"/>
  <c r="BR44" i="33"/>
  <c r="BQ44" i="33"/>
  <c r="BP44" i="33"/>
  <c r="BO44" i="33"/>
  <c r="BN44" i="33"/>
  <c r="BM44" i="33"/>
  <c r="BL44" i="33"/>
  <c r="BK44" i="33"/>
  <c r="BJ44" i="33"/>
  <c r="BI44" i="33"/>
  <c r="BH44" i="33"/>
  <c r="BG44" i="33"/>
  <c r="BF44" i="33"/>
  <c r="BE44" i="33"/>
  <c r="BD44" i="33"/>
  <c r="BC44" i="33"/>
  <c r="BB44" i="33"/>
  <c r="BA44" i="33"/>
  <c r="AZ44" i="33"/>
  <c r="AY44" i="33"/>
  <c r="AX44" i="33"/>
  <c r="AW44" i="33"/>
  <c r="AV44" i="33"/>
  <c r="AU44" i="33"/>
  <c r="AT44" i="33"/>
  <c r="AS44" i="33"/>
  <c r="AR44" i="33"/>
  <c r="AQ44" i="33"/>
  <c r="AP44" i="33"/>
  <c r="AO44" i="33"/>
  <c r="AN44" i="33"/>
  <c r="AM44" i="33"/>
  <c r="AL44" i="33"/>
  <c r="AK44" i="33"/>
  <c r="AJ44" i="33"/>
  <c r="AI44" i="33"/>
  <c r="AH44" i="33"/>
  <c r="AG44" i="33"/>
  <c r="AF44" i="33"/>
  <c r="AE44" i="33"/>
  <c r="AD44" i="33"/>
  <c r="AC44" i="33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CO43" i="33"/>
  <c r="CN43" i="33"/>
  <c r="CM43" i="33"/>
  <c r="CL43" i="33"/>
  <c r="CK43" i="33"/>
  <c r="CJ43" i="33"/>
  <c r="CI43" i="33"/>
  <c r="CH43" i="33"/>
  <c r="CG43" i="33"/>
  <c r="CF43" i="33"/>
  <c r="CE43" i="33"/>
  <c r="CD43" i="33"/>
  <c r="CC43" i="33"/>
  <c r="CB43" i="33"/>
  <c r="CA43" i="33"/>
  <c r="BZ43" i="33"/>
  <c r="BY43" i="33"/>
  <c r="BX43" i="33"/>
  <c r="BW43" i="33"/>
  <c r="BV43" i="33"/>
  <c r="BU43" i="33"/>
  <c r="BT43" i="33"/>
  <c r="BS43" i="33"/>
  <c r="BR43" i="33"/>
  <c r="BQ43" i="33"/>
  <c r="BP43" i="33"/>
  <c r="BO43" i="33"/>
  <c r="BN43" i="33"/>
  <c r="BM43" i="33"/>
  <c r="BL43" i="33"/>
  <c r="BK43" i="33"/>
  <c r="BJ43" i="33"/>
  <c r="BI43" i="33"/>
  <c r="BH43" i="33"/>
  <c r="BG43" i="33"/>
  <c r="BF43" i="33"/>
  <c r="BE43" i="33"/>
  <c r="BD43" i="33"/>
  <c r="BC43" i="33"/>
  <c r="BB43" i="33"/>
  <c r="BA43" i="33"/>
  <c r="AZ43" i="33"/>
  <c r="AY43" i="33"/>
  <c r="AX43" i="33"/>
  <c r="AW43" i="33"/>
  <c r="AV43" i="33"/>
  <c r="AU43" i="33"/>
  <c r="AT43" i="33"/>
  <c r="AS43" i="33"/>
  <c r="AR43" i="33"/>
  <c r="AQ43" i="33"/>
  <c r="AP43" i="33"/>
  <c r="AO43" i="33"/>
  <c r="AN43" i="33"/>
  <c r="AM43" i="33"/>
  <c r="AL43" i="33"/>
  <c r="AK43" i="33"/>
  <c r="AJ43" i="33"/>
  <c r="AI43" i="33"/>
  <c r="AH43" i="33"/>
  <c r="AG43" i="33"/>
  <c r="AF43" i="33"/>
  <c r="AE43" i="33"/>
  <c r="AD43" i="33"/>
  <c r="AC43" i="33"/>
  <c r="AB43" i="33"/>
  <c r="AA43" i="33"/>
  <c r="Z43" i="33"/>
  <c r="Y43" i="33"/>
  <c r="X43" i="33"/>
  <c r="W43" i="33"/>
  <c r="V43" i="33"/>
  <c r="U43" i="33"/>
  <c r="T43" i="33"/>
  <c r="S43" i="33"/>
  <c r="R43" i="33"/>
  <c r="Q43" i="33"/>
  <c r="P43" i="33"/>
  <c r="CO42" i="33"/>
  <c r="CN42" i="33"/>
  <c r="CM42" i="33"/>
  <c r="CL42" i="33"/>
  <c r="CK42" i="33"/>
  <c r="CJ42" i="33"/>
  <c r="CI42" i="33"/>
  <c r="CH42" i="33"/>
  <c r="CG42" i="33"/>
  <c r="CF42" i="33"/>
  <c r="CE42" i="33"/>
  <c r="CD42" i="33"/>
  <c r="CC42" i="33"/>
  <c r="CB42" i="33"/>
  <c r="CA42" i="33"/>
  <c r="BZ42" i="33"/>
  <c r="BY42" i="33"/>
  <c r="BX42" i="33"/>
  <c r="BW42" i="33"/>
  <c r="BV42" i="33"/>
  <c r="BU42" i="33"/>
  <c r="BT42" i="33"/>
  <c r="BS42" i="33"/>
  <c r="BR42" i="33"/>
  <c r="BQ42" i="33"/>
  <c r="BP42" i="33"/>
  <c r="BO42" i="33"/>
  <c r="BN42" i="33"/>
  <c r="BM42" i="33"/>
  <c r="BL42" i="33"/>
  <c r="BK42" i="33"/>
  <c r="BJ42" i="33"/>
  <c r="BI42" i="33"/>
  <c r="BH42" i="33"/>
  <c r="BG42" i="33"/>
  <c r="BF42" i="33"/>
  <c r="BE42" i="33"/>
  <c r="BD42" i="33"/>
  <c r="BC42" i="33"/>
  <c r="BB42" i="33"/>
  <c r="BA42" i="33"/>
  <c r="AZ42" i="33"/>
  <c r="AY42" i="33"/>
  <c r="AX42" i="33"/>
  <c r="AW42" i="33"/>
  <c r="AV42" i="33"/>
  <c r="AU42" i="33"/>
  <c r="AT42" i="33"/>
  <c r="AS42" i="33"/>
  <c r="AR42" i="33"/>
  <c r="AQ42" i="33"/>
  <c r="AP42" i="33"/>
  <c r="AO42" i="33"/>
  <c r="AN42" i="33"/>
  <c r="AM42" i="33"/>
  <c r="AL42" i="33"/>
  <c r="AK42" i="33"/>
  <c r="AJ42" i="33"/>
  <c r="AI42" i="33"/>
  <c r="AH42" i="33"/>
  <c r="AG42" i="33"/>
  <c r="AF42" i="33"/>
  <c r="AE42" i="33"/>
  <c r="AD42" i="33"/>
  <c r="AC42" i="33"/>
  <c r="AB42" i="33"/>
  <c r="AA42" i="33"/>
  <c r="Z42" i="33"/>
  <c r="Y42" i="33"/>
  <c r="X42" i="33"/>
  <c r="W42" i="33"/>
  <c r="V42" i="33"/>
  <c r="U42" i="33"/>
  <c r="T42" i="33"/>
  <c r="S42" i="33"/>
  <c r="R42" i="33"/>
  <c r="Q42" i="33"/>
  <c r="P42" i="33"/>
  <c r="O19" i="33"/>
  <c r="R14" i="33"/>
  <c r="U14" i="33" s="1"/>
  <c r="R13" i="33"/>
  <c r="Q13" i="33" s="1"/>
  <c r="Q40" i="33" s="1"/>
  <c r="R12" i="33"/>
  <c r="R39" i="33" s="1"/>
  <c r="Q12" i="33"/>
  <c r="Q39" i="33" s="1"/>
  <c r="R11" i="33"/>
  <c r="T11" i="33" s="1"/>
  <c r="Q11" i="33"/>
  <c r="P11" i="33"/>
  <c r="P38" i="33" s="1"/>
  <c r="V12" i="34" l="1"/>
  <c r="V17" i="34" s="1"/>
  <c r="S12" i="34"/>
  <c r="S17" i="34" s="1"/>
  <c r="P12" i="34"/>
  <c r="P17" i="34" s="1"/>
  <c r="M12" i="34"/>
  <c r="M10" i="34"/>
  <c r="R40" i="33"/>
  <c r="R41" i="33"/>
  <c r="S13" i="33"/>
  <c r="S40" i="33" s="1"/>
  <c r="P13" i="33"/>
  <c r="P40" i="33" s="1"/>
  <c r="U12" i="33"/>
  <c r="T12" i="33"/>
  <c r="T39" i="33" s="1"/>
  <c r="S12" i="33"/>
  <c r="S39" i="33" s="1"/>
  <c r="P12" i="33"/>
  <c r="T38" i="33"/>
  <c r="U41" i="33"/>
  <c r="X14" i="33"/>
  <c r="W14" i="33"/>
  <c r="W41" i="33" s="1"/>
  <c r="V14" i="33"/>
  <c r="V41" i="33" s="1"/>
  <c r="U13" i="33"/>
  <c r="T13" i="33"/>
  <c r="T40" i="33" s="1"/>
  <c r="Q14" i="33"/>
  <c r="Q41" i="33" s="1"/>
  <c r="P14" i="33"/>
  <c r="P41" i="33" s="1"/>
  <c r="S14" i="33"/>
  <c r="S41" i="33" s="1"/>
  <c r="T14" i="33"/>
  <c r="T41" i="33" s="1"/>
  <c r="R19" i="33"/>
  <c r="U11" i="33"/>
  <c r="R38" i="33"/>
  <c r="R46" i="33" s="1"/>
  <c r="R47" i="33" s="1"/>
  <c r="Q38" i="33"/>
  <c r="S11" i="33"/>
  <c r="R54" i="33" l="1"/>
  <c r="M7" i="3"/>
  <c r="Q19" i="33"/>
  <c r="U38" i="33"/>
  <c r="U19" i="33"/>
  <c r="V11" i="33"/>
  <c r="X11" i="33"/>
  <c r="W11" i="33"/>
  <c r="V13" i="33"/>
  <c r="V40" i="33" s="1"/>
  <c r="X13" i="33"/>
  <c r="W13" i="33"/>
  <c r="W40" i="33" s="1"/>
  <c r="U40" i="33"/>
  <c r="AA14" i="33"/>
  <c r="Z14" i="33"/>
  <c r="Z41" i="33" s="1"/>
  <c r="Y14" i="33"/>
  <c r="Y41" i="33" s="1"/>
  <c r="X41" i="33"/>
  <c r="T19" i="33"/>
  <c r="T46" i="33"/>
  <c r="T47" i="33" s="1"/>
  <c r="P39" i="33"/>
  <c r="P46" i="33" s="1"/>
  <c r="P47" i="33" s="1"/>
  <c r="P19" i="33"/>
  <c r="S38" i="33"/>
  <c r="S46" i="33" s="1"/>
  <c r="S47" i="33" s="1"/>
  <c r="S19" i="33"/>
  <c r="Q46" i="33"/>
  <c r="Q47" i="33" s="1"/>
  <c r="U39" i="33"/>
  <c r="W12" i="33"/>
  <c r="W39" i="33" s="1"/>
  <c r="V12" i="33"/>
  <c r="V39" i="33" s="1"/>
  <c r="X12" i="33"/>
  <c r="Q54" i="33" l="1"/>
  <c r="L7" i="3"/>
  <c r="S54" i="33"/>
  <c r="N7" i="3"/>
  <c r="P54" i="33"/>
  <c r="K7" i="3"/>
  <c r="T54" i="33"/>
  <c r="O7" i="3"/>
  <c r="M10" i="3"/>
  <c r="M11" i="3" s="1"/>
  <c r="M16" i="3"/>
  <c r="Z11" i="33"/>
  <c r="AA11" i="33"/>
  <c r="Y11" i="33"/>
  <c r="X19" i="33"/>
  <c r="X38" i="33"/>
  <c r="AA41" i="33"/>
  <c r="AB14" i="33"/>
  <c r="AB41" i="33" s="1"/>
  <c r="AD14" i="33"/>
  <c r="AC14" i="33"/>
  <c r="AC41" i="33" s="1"/>
  <c r="X40" i="33"/>
  <c r="Y13" i="33"/>
  <c r="Y40" i="33" s="1"/>
  <c r="AA13" i="33"/>
  <c r="Z13" i="33"/>
  <c r="Z40" i="33" s="1"/>
  <c r="W19" i="33"/>
  <c r="W38" i="33"/>
  <c r="W46" i="33" s="1"/>
  <c r="W47" i="33" s="1"/>
  <c r="AA12" i="33"/>
  <c r="Z12" i="33"/>
  <c r="Z39" i="33" s="1"/>
  <c r="X39" i="33"/>
  <c r="Y12" i="33"/>
  <c r="Y39" i="33" s="1"/>
  <c r="V19" i="33"/>
  <c r="V38" i="33"/>
  <c r="V46" i="33" s="1"/>
  <c r="V47" i="33" s="1"/>
  <c r="U46" i="33"/>
  <c r="U47" i="33" s="1"/>
  <c r="U54" i="33" l="1"/>
  <c r="P7" i="3"/>
  <c r="V54" i="33"/>
  <c r="Q7" i="3"/>
  <c r="W54" i="33"/>
  <c r="R7" i="3"/>
  <c r="M17" i="3"/>
  <c r="M18" i="3"/>
  <c r="O16" i="3"/>
  <c r="O10" i="3"/>
  <c r="O11" i="3" s="1"/>
  <c r="K16" i="3"/>
  <c r="K10" i="3"/>
  <c r="K11" i="3" s="1"/>
  <c r="N10" i="3"/>
  <c r="N11" i="3" s="1"/>
  <c r="N16" i="3"/>
  <c r="L16" i="3"/>
  <c r="L10" i="3"/>
  <c r="L11" i="3" s="1"/>
  <c r="AB12" i="33"/>
  <c r="AB39" i="33" s="1"/>
  <c r="AC12" i="33"/>
  <c r="AC39" i="33" s="1"/>
  <c r="AA39" i="33"/>
  <c r="AD12" i="33"/>
  <c r="AD13" i="33"/>
  <c r="AC13" i="33"/>
  <c r="AC40" i="33" s="1"/>
  <c r="AB13" i="33"/>
  <c r="AB40" i="33" s="1"/>
  <c r="AA40" i="33"/>
  <c r="X46" i="33"/>
  <c r="X47" i="33" s="1"/>
  <c r="AC11" i="33"/>
  <c r="AB11" i="33"/>
  <c r="AA38" i="33"/>
  <c r="AA19" i="33"/>
  <c r="AD11" i="33"/>
  <c r="AF14" i="33"/>
  <c r="AF41" i="33" s="1"/>
  <c r="AG14" i="33"/>
  <c r="AE14" i="33"/>
  <c r="AE41" i="33" s="1"/>
  <c r="AD41" i="33"/>
  <c r="Y38" i="33"/>
  <c r="Y46" i="33" s="1"/>
  <c r="Y47" i="33" s="1"/>
  <c r="Y19" i="33"/>
  <c r="Z38" i="33"/>
  <c r="Z46" i="33" s="1"/>
  <c r="Z47" i="33" s="1"/>
  <c r="Z19" i="33"/>
  <c r="M19" i="3" l="1"/>
  <c r="Y54" i="33"/>
  <c r="T7" i="3"/>
  <c r="K17" i="3"/>
  <c r="K18" i="3"/>
  <c r="K19" i="3" s="1"/>
  <c r="L17" i="3"/>
  <c r="L18" i="3"/>
  <c r="L19" i="3" s="1"/>
  <c r="O18" i="3"/>
  <c r="O17" i="3"/>
  <c r="AA46" i="33"/>
  <c r="AA47" i="33" s="1"/>
  <c r="Z54" i="33"/>
  <c r="U7" i="3"/>
  <c r="N17" i="3"/>
  <c r="N18" i="3"/>
  <c r="R10" i="3"/>
  <c r="R11" i="3" s="1"/>
  <c r="R16" i="3"/>
  <c r="X54" i="33"/>
  <c r="S7" i="3"/>
  <c r="Q10" i="3"/>
  <c r="Q11" i="3" s="1"/>
  <c r="Q16" i="3"/>
  <c r="P10" i="3"/>
  <c r="P11" i="3" s="1"/>
  <c r="P16" i="3"/>
  <c r="AC38" i="33"/>
  <c r="AC46" i="33" s="1"/>
  <c r="AC47" i="33" s="1"/>
  <c r="AC19" i="33"/>
  <c r="AE11" i="33"/>
  <c r="AD38" i="33"/>
  <c r="AD19" i="33"/>
  <c r="AF11" i="33"/>
  <c r="AG11" i="33"/>
  <c r="AB19" i="33"/>
  <c r="AB38" i="33"/>
  <c r="AB46" i="33" s="1"/>
  <c r="AB47" i="33" s="1"/>
  <c r="AG41" i="33"/>
  <c r="AH14" i="33"/>
  <c r="AD40" i="33"/>
  <c r="AG13" i="33"/>
  <c r="AF13" i="33"/>
  <c r="AF40" i="33" s="1"/>
  <c r="AE13" i="33"/>
  <c r="AE40" i="33" s="1"/>
  <c r="AG12" i="33"/>
  <c r="AF12" i="33"/>
  <c r="AF39" i="33" s="1"/>
  <c r="AE12" i="33"/>
  <c r="AE39" i="33" s="1"/>
  <c r="AD39" i="33"/>
  <c r="O19" i="3" l="1"/>
  <c r="Q17" i="3"/>
  <c r="Q18" i="3"/>
  <c r="P18" i="3"/>
  <c r="P17" i="3"/>
  <c r="AB54" i="33"/>
  <c r="W7" i="3"/>
  <c r="S10" i="3"/>
  <c r="S11" i="3" s="1"/>
  <c r="S16" i="3"/>
  <c r="R18" i="3"/>
  <c r="R17" i="3"/>
  <c r="R19" i="3" s="1"/>
  <c r="N19" i="3"/>
  <c r="U16" i="3"/>
  <c r="U10" i="3"/>
  <c r="U11" i="3" s="1"/>
  <c r="AA54" i="33"/>
  <c r="V7" i="3"/>
  <c r="AC54" i="33"/>
  <c r="X7" i="3"/>
  <c r="T16" i="3"/>
  <c r="T10" i="3"/>
  <c r="T11" i="3" s="1"/>
  <c r="AH12" i="33"/>
  <c r="AG39" i="33"/>
  <c r="AH13" i="33"/>
  <c r="AG40" i="33"/>
  <c r="AF38" i="33"/>
  <c r="AF46" i="33" s="1"/>
  <c r="AF47" i="33" s="1"/>
  <c r="AF19" i="33"/>
  <c r="AH41" i="33"/>
  <c r="AI14" i="33"/>
  <c r="AG19" i="33"/>
  <c r="AH11" i="33"/>
  <c r="AG38" i="33"/>
  <c r="AD46" i="33"/>
  <c r="AD47" i="33" s="1"/>
  <c r="AE19" i="33"/>
  <c r="AE38" i="33"/>
  <c r="AE46" i="33" s="1"/>
  <c r="AE47" i="33" s="1"/>
  <c r="T17" i="3" l="1"/>
  <c r="T18" i="3"/>
  <c r="AD54" i="33"/>
  <c r="Y7" i="3"/>
  <c r="S18" i="3"/>
  <c r="S17" i="3"/>
  <c r="S19" i="3" s="1"/>
  <c r="Q19" i="3"/>
  <c r="V10" i="3"/>
  <c r="V11" i="3" s="1"/>
  <c r="V16" i="3"/>
  <c r="AE54" i="33"/>
  <c r="Z7" i="3"/>
  <c r="U17" i="3"/>
  <c r="U18" i="3"/>
  <c r="AG46" i="33"/>
  <c r="AG47" i="33" s="1"/>
  <c r="W10" i="3"/>
  <c r="W11" i="3" s="1"/>
  <c r="W16" i="3"/>
  <c r="X16" i="3"/>
  <c r="X10" i="3"/>
  <c r="X11" i="3" s="1"/>
  <c r="AF54" i="33"/>
  <c r="AA7" i="3"/>
  <c r="P19" i="3"/>
  <c r="AJ14" i="33"/>
  <c r="AI41" i="33"/>
  <c r="AI11" i="33"/>
  <c r="AH38" i="33"/>
  <c r="AH19" i="33"/>
  <c r="AI13" i="33"/>
  <c r="AH40" i="33"/>
  <c r="AI12" i="33"/>
  <c r="AH39" i="33"/>
  <c r="T19" i="3" l="1"/>
  <c r="AG54" i="33"/>
  <c r="AB7" i="3"/>
  <c r="W18" i="3"/>
  <c r="W17" i="3"/>
  <c r="W19" i="3" s="1"/>
  <c r="Y16" i="3"/>
  <c r="Y10" i="3"/>
  <c r="Y11" i="3" s="1"/>
  <c r="AA10" i="3"/>
  <c r="AA11" i="3" s="1"/>
  <c r="AA16" i="3"/>
  <c r="X18" i="3"/>
  <c r="X17" i="3"/>
  <c r="X19" i="3" s="1"/>
  <c r="U19" i="3"/>
  <c r="Z16" i="3"/>
  <c r="Z10" i="3"/>
  <c r="Z11" i="3" s="1"/>
  <c r="V17" i="3"/>
  <c r="V18" i="3"/>
  <c r="V19" i="3" s="1"/>
  <c r="AJ12" i="33"/>
  <c r="AI39" i="33"/>
  <c r="AI40" i="33"/>
  <c r="AJ13" i="33"/>
  <c r="AH46" i="33"/>
  <c r="AH47" i="33" s="1"/>
  <c r="AI38" i="33"/>
  <c r="AJ11" i="33"/>
  <c r="AI19" i="33"/>
  <c r="AK14" i="33"/>
  <c r="AJ41" i="33"/>
  <c r="AH54" i="33" l="1"/>
  <c r="AC7" i="3"/>
  <c r="AB10" i="3"/>
  <c r="AB11" i="3" s="1"/>
  <c r="AB16" i="3"/>
  <c r="Z18" i="3"/>
  <c r="Z17" i="3"/>
  <c r="AA18" i="3"/>
  <c r="AA17" i="3"/>
  <c r="Y18" i="3"/>
  <c r="Y17" i="3"/>
  <c r="AI46" i="33"/>
  <c r="AI47" i="33" s="1"/>
  <c r="AJ38" i="33"/>
  <c r="AJ19" i="33"/>
  <c r="AK11" i="33"/>
  <c r="AK41" i="33"/>
  <c r="AL14" i="33"/>
  <c r="AJ40" i="33"/>
  <c r="AK13" i="33"/>
  <c r="AJ39" i="33"/>
  <c r="AK12" i="33"/>
  <c r="Z19" i="3" l="1"/>
  <c r="Y19" i="3"/>
  <c r="AI54" i="33"/>
  <c r="AD7" i="3"/>
  <c r="AA19" i="3"/>
  <c r="AB18" i="3"/>
  <c r="AB17" i="3"/>
  <c r="AB19" i="3" s="1"/>
  <c r="AC16" i="3"/>
  <c r="AC10" i="3"/>
  <c r="AC11" i="3" s="1"/>
  <c r="AK40" i="33"/>
  <c r="AL13" i="33"/>
  <c r="AK39" i="33"/>
  <c r="AL12" i="33"/>
  <c r="AL41" i="33"/>
  <c r="AM14" i="33"/>
  <c r="AK19" i="33"/>
  <c r="AK38" i="33"/>
  <c r="AL11" i="33"/>
  <c r="AJ46" i="33"/>
  <c r="AJ47" i="33" s="1"/>
  <c r="AK46" i="33" l="1"/>
  <c r="AK47" i="33" s="1"/>
  <c r="AF7" i="3" s="1"/>
  <c r="AC18" i="3"/>
  <c r="AC17" i="3"/>
  <c r="AC19" i="3" s="1"/>
  <c r="AJ54" i="33"/>
  <c r="AE7" i="3"/>
  <c r="AD10" i="3"/>
  <c r="AD11" i="3" s="1"/>
  <c r="AD16" i="3"/>
  <c r="AL19" i="33"/>
  <c r="AM11" i="33"/>
  <c r="AL38" i="33"/>
  <c r="AM41" i="33"/>
  <c r="AN14" i="33"/>
  <c r="AL39" i="33"/>
  <c r="AM12" i="33"/>
  <c r="AL40" i="33"/>
  <c r="AM13" i="33"/>
  <c r="AK54" i="33" l="1"/>
  <c r="AD18" i="3"/>
  <c r="AD17" i="3"/>
  <c r="AD19" i="3" s="1"/>
  <c r="AF16" i="3"/>
  <c r="AF10" i="3"/>
  <c r="AF11" i="3" s="1"/>
  <c r="AE16" i="3"/>
  <c r="AE10" i="3"/>
  <c r="AE11" i="3" s="1"/>
  <c r="AM40" i="33"/>
  <c r="AN13" i="33"/>
  <c r="AM39" i="33"/>
  <c r="AN12" i="33"/>
  <c r="AO14" i="33"/>
  <c r="AN41" i="33"/>
  <c r="AL46" i="33"/>
  <c r="AL47" i="33" s="1"/>
  <c r="AM38" i="33"/>
  <c r="AM46" i="33" s="1"/>
  <c r="AM47" i="33" s="1"/>
  <c r="AN11" i="33"/>
  <c r="AM19" i="33"/>
  <c r="AM54" i="33" l="1"/>
  <c r="AH7" i="3"/>
  <c r="AL54" i="33"/>
  <c r="AG7" i="3"/>
  <c r="AE17" i="3"/>
  <c r="AE18" i="3"/>
  <c r="AF17" i="3"/>
  <c r="AF18" i="3"/>
  <c r="AN38" i="33"/>
  <c r="AO11" i="33"/>
  <c r="AN19" i="33"/>
  <c r="AO41" i="33"/>
  <c r="AP14" i="33"/>
  <c r="AN39" i="33"/>
  <c r="AO12" i="33"/>
  <c r="AN40" i="33"/>
  <c r="AO13" i="33"/>
  <c r="AE19" i="3" l="1"/>
  <c r="AN46" i="33"/>
  <c r="AN47" i="33" s="1"/>
  <c r="AG10" i="3"/>
  <c r="AG11" i="3" s="1"/>
  <c r="AG16" i="3"/>
  <c r="AF19" i="3"/>
  <c r="AH10" i="3"/>
  <c r="AH11" i="3" s="1"/>
  <c r="AH16" i="3"/>
  <c r="AO39" i="33"/>
  <c r="AP12" i="33"/>
  <c r="AO40" i="33"/>
  <c r="AP13" i="33"/>
  <c r="AQ14" i="33"/>
  <c r="AP41" i="33"/>
  <c r="AP11" i="33"/>
  <c r="AO19" i="33"/>
  <c r="AO38" i="33"/>
  <c r="AO46" i="33" s="1"/>
  <c r="AO47" i="33" s="1"/>
  <c r="AO54" i="33" l="1"/>
  <c r="AJ7" i="3"/>
  <c r="AH17" i="3"/>
  <c r="AH18" i="3"/>
  <c r="AG17" i="3"/>
  <c r="AG18" i="3"/>
  <c r="AN54" i="33"/>
  <c r="AI7" i="3"/>
  <c r="AQ11" i="33"/>
  <c r="AP38" i="33"/>
  <c r="AP19" i="33"/>
  <c r="AR14" i="33"/>
  <c r="AQ41" i="33"/>
  <c r="AQ13" i="33"/>
  <c r="AP40" i="33"/>
  <c r="AP39" i="33"/>
  <c r="AQ12" i="33"/>
  <c r="AJ10" i="3" l="1"/>
  <c r="AJ11" i="3" s="1"/>
  <c r="AJ16" i="3"/>
  <c r="AI16" i="3"/>
  <c r="AI10" i="3"/>
  <c r="AI11" i="3" s="1"/>
  <c r="AG19" i="3"/>
  <c r="AH19" i="3"/>
  <c r="AQ40" i="33"/>
  <c r="AR13" i="33"/>
  <c r="AQ39" i="33"/>
  <c r="AR12" i="33"/>
  <c r="AR41" i="33"/>
  <c r="AS14" i="33"/>
  <c r="AP46" i="33"/>
  <c r="AP47" i="33" s="1"/>
  <c r="AQ38" i="33"/>
  <c r="AQ46" i="33" s="1"/>
  <c r="AQ47" i="33" s="1"/>
  <c r="AQ19" i="33"/>
  <c r="AR11" i="33"/>
  <c r="AP54" i="33" l="1"/>
  <c r="AK7" i="3"/>
  <c r="AI18" i="3"/>
  <c r="AI17" i="3"/>
  <c r="AJ18" i="3"/>
  <c r="AJ17" i="3"/>
  <c r="AJ19" i="3" s="1"/>
  <c r="AQ54" i="33"/>
  <c r="AL7" i="3"/>
  <c r="AR38" i="33"/>
  <c r="AR19" i="33"/>
  <c r="AS11" i="33"/>
  <c r="AS41" i="33"/>
  <c r="AT14" i="33"/>
  <c r="AS12" i="33"/>
  <c r="AR39" i="33"/>
  <c r="AR40" i="33"/>
  <c r="AS13" i="33"/>
  <c r="AL10" i="3" l="1"/>
  <c r="AL11" i="3" s="1"/>
  <c r="AL16" i="3"/>
  <c r="AI19" i="3"/>
  <c r="AK10" i="3"/>
  <c r="AK11" i="3" s="1"/>
  <c r="AK16" i="3"/>
  <c r="AT41" i="33"/>
  <c r="AU14" i="33"/>
  <c r="AT13" i="33"/>
  <c r="AS40" i="33"/>
  <c r="AT12" i="33"/>
  <c r="AS39" i="33"/>
  <c r="AT11" i="33"/>
  <c r="AS38" i="33"/>
  <c r="AS19" i="33"/>
  <c r="AR46" i="33"/>
  <c r="AR47" i="33" s="1"/>
  <c r="AS46" i="33" l="1"/>
  <c r="AS47" i="33" s="1"/>
  <c r="AS54" i="33"/>
  <c r="AN7" i="3"/>
  <c r="AR54" i="33"/>
  <c r="AM7" i="3"/>
  <c r="AL18" i="3"/>
  <c r="AL17" i="3"/>
  <c r="AK18" i="3"/>
  <c r="AK17" i="3"/>
  <c r="AT19" i="33"/>
  <c r="AU11" i="33"/>
  <c r="AT38" i="33"/>
  <c r="AU13" i="33"/>
  <c r="AT40" i="33"/>
  <c r="AT39" i="33"/>
  <c r="AU12" i="33"/>
  <c r="AV14" i="33"/>
  <c r="AU41" i="33"/>
  <c r="AL19" i="3" l="1"/>
  <c r="AM10" i="3"/>
  <c r="AM11" i="3" s="1"/>
  <c r="AM16" i="3"/>
  <c r="AK19" i="3"/>
  <c r="AN16" i="3"/>
  <c r="AN10" i="3"/>
  <c r="AN11" i="3" s="1"/>
  <c r="AU40" i="33"/>
  <c r="AV13" i="33"/>
  <c r="AW14" i="33"/>
  <c r="AV41" i="33"/>
  <c r="AV12" i="33"/>
  <c r="AU39" i="33"/>
  <c r="AT46" i="33"/>
  <c r="AT47" i="33" s="1"/>
  <c r="AU19" i="33"/>
  <c r="AU38" i="33"/>
  <c r="AU46" i="33" s="1"/>
  <c r="AU47" i="33" s="1"/>
  <c r="AV11" i="33"/>
  <c r="AN17" i="3" l="1"/>
  <c r="AN18" i="3"/>
  <c r="AU54" i="33"/>
  <c r="AP7" i="3"/>
  <c r="AT54" i="33"/>
  <c r="AO7" i="3"/>
  <c r="AM18" i="3"/>
  <c r="AM17" i="3"/>
  <c r="AV19" i="33"/>
  <c r="AV38" i="33"/>
  <c r="AW11" i="33"/>
  <c r="AV39" i="33"/>
  <c r="AW12" i="33"/>
  <c r="AX14" i="33"/>
  <c r="AW41" i="33"/>
  <c r="AV40" i="33"/>
  <c r="AW13" i="33"/>
  <c r="AM19" i="3" l="1"/>
  <c r="AO16" i="3"/>
  <c r="AO10" i="3"/>
  <c r="AO11" i="3" s="1"/>
  <c r="AP16" i="3"/>
  <c r="AP10" i="3"/>
  <c r="AP11" i="3" s="1"/>
  <c r="AN19" i="3"/>
  <c r="AX13" i="33"/>
  <c r="AW40" i="33"/>
  <c r="AY14" i="33"/>
  <c r="AX41" i="33"/>
  <c r="AX12" i="33"/>
  <c r="AW39" i="33"/>
  <c r="AW38" i="33"/>
  <c r="AW46" i="33" s="1"/>
  <c r="AW47" i="33" s="1"/>
  <c r="AW19" i="33"/>
  <c r="AX11" i="33"/>
  <c r="AV46" i="33"/>
  <c r="AV47" i="33" s="1"/>
  <c r="AW54" i="33" l="1"/>
  <c r="AR7" i="3"/>
  <c r="AV54" i="33"/>
  <c r="AQ7" i="3"/>
  <c r="AO17" i="3"/>
  <c r="AO18" i="3"/>
  <c r="AP17" i="3"/>
  <c r="AP18" i="3"/>
  <c r="AY11" i="33"/>
  <c r="AX38" i="33"/>
  <c r="AX19" i="33"/>
  <c r="AY12" i="33"/>
  <c r="AX39" i="33"/>
  <c r="AZ14" i="33"/>
  <c r="AY41" i="33"/>
  <c r="AY13" i="33"/>
  <c r="AX40" i="33"/>
  <c r="AP19" i="3" l="1"/>
  <c r="AO19" i="3"/>
  <c r="AQ16" i="3"/>
  <c r="AQ10" i="3"/>
  <c r="AQ11" i="3" s="1"/>
  <c r="AR16" i="3"/>
  <c r="AR10" i="3"/>
  <c r="AR11" i="3" s="1"/>
  <c r="AZ13" i="33"/>
  <c r="AY40" i="33"/>
  <c r="AZ41" i="33"/>
  <c r="BA14" i="33"/>
  <c r="AZ12" i="33"/>
  <c r="AY39" i="33"/>
  <c r="AX46" i="33"/>
  <c r="AX47" i="33" s="1"/>
  <c r="AY38" i="33"/>
  <c r="AY19" i="33"/>
  <c r="AZ11" i="33"/>
  <c r="F6" i="31"/>
  <c r="G6" i="31" s="1"/>
  <c r="D8" i="30"/>
  <c r="E8" i="30" s="1"/>
  <c r="D7" i="30"/>
  <c r="E7" i="30" s="1"/>
  <c r="E6" i="30"/>
  <c r="E10" i="30" s="1"/>
  <c r="J11" i="28"/>
  <c r="F11" i="28"/>
  <c r="J10" i="28"/>
  <c r="F10" i="28"/>
  <c r="J9" i="28"/>
  <c r="F9" i="28"/>
  <c r="J8" i="28"/>
  <c r="F8" i="28"/>
  <c r="J7" i="28"/>
  <c r="F7" i="28"/>
  <c r="J6" i="28"/>
  <c r="F6" i="28"/>
  <c r="E34" i="23"/>
  <c r="E35" i="23" s="1"/>
  <c r="E32" i="23"/>
  <c r="E30" i="23"/>
  <c r="E22" i="23"/>
  <c r="H16" i="23"/>
  <c r="H17" i="23" s="1"/>
  <c r="E14" i="23"/>
  <c r="E10" i="23"/>
  <c r="AN19" i="20"/>
  <c r="AM19" i="20"/>
  <c r="AL19" i="20"/>
  <c r="AK19" i="20"/>
  <c r="AE19" i="20"/>
  <c r="AD19" i="20"/>
  <c r="AC19" i="20"/>
  <c r="AB19" i="20"/>
  <c r="V19" i="20"/>
  <c r="U19" i="20"/>
  <c r="T19" i="20"/>
  <c r="S19" i="20"/>
  <c r="R19" i="20"/>
  <c r="Q19" i="20"/>
  <c r="N19" i="20"/>
  <c r="K19" i="20"/>
  <c r="J19" i="20"/>
  <c r="I19" i="20"/>
  <c r="H19" i="20"/>
  <c r="E19" i="20"/>
  <c r="AN7" i="20"/>
  <c r="AM7" i="20"/>
  <c r="AL7" i="20"/>
  <c r="AK7" i="20"/>
  <c r="AJ7" i="20"/>
  <c r="AJ19" i="20" s="1"/>
  <c r="AI7" i="20"/>
  <c r="AI19" i="20" s="1"/>
  <c r="AH7" i="20"/>
  <c r="AH19" i="20" s="1"/>
  <c r="AG7" i="20"/>
  <c r="AG19" i="20" s="1"/>
  <c r="AF7" i="20"/>
  <c r="AF19" i="20" s="1"/>
  <c r="AE7" i="20"/>
  <c r="AD7" i="20"/>
  <c r="AC7" i="20"/>
  <c r="AB7" i="20"/>
  <c r="AA7" i="20"/>
  <c r="AA19" i="20" s="1"/>
  <c r="Z7" i="20"/>
  <c r="Z19" i="20" s="1"/>
  <c r="Y7" i="20"/>
  <c r="Y19" i="20" s="1"/>
  <c r="X7" i="20"/>
  <c r="X19" i="20" s="1"/>
  <c r="W7" i="20"/>
  <c r="W19" i="20" s="1"/>
  <c r="V7" i="20"/>
  <c r="U7" i="20"/>
  <c r="T7" i="20"/>
  <c r="S7" i="20"/>
  <c r="R7" i="20"/>
  <c r="Q7" i="20"/>
  <c r="P7" i="20"/>
  <c r="P19" i="20" s="1"/>
  <c r="O7" i="20"/>
  <c r="O19" i="20" s="1"/>
  <c r="N7" i="20"/>
  <c r="M7" i="20"/>
  <c r="M19" i="20" s="1"/>
  <c r="L7" i="20"/>
  <c r="L19" i="20" s="1"/>
  <c r="K7" i="20"/>
  <c r="J7" i="20"/>
  <c r="I7" i="20"/>
  <c r="H7" i="20"/>
  <c r="G7" i="20"/>
  <c r="G19" i="20" s="1"/>
  <c r="F7" i="20"/>
  <c r="F19" i="20" s="1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AM14" i="18"/>
  <c r="AL14" i="18"/>
  <c r="AK14" i="18"/>
  <c r="AJ14" i="18"/>
  <c r="AI14" i="18"/>
  <c r="AB14" i="18"/>
  <c r="AA14" i="18"/>
  <c r="Z14" i="18"/>
  <c r="Y14" i="18"/>
  <c r="X14" i="18"/>
  <c r="S14" i="18"/>
  <c r="R14" i="18"/>
  <c r="Q14" i="18"/>
  <c r="P14" i="18"/>
  <c r="O14" i="18"/>
  <c r="H14" i="18"/>
  <c r="G14" i="18"/>
  <c r="F14" i="18"/>
  <c r="AO8" i="18"/>
  <c r="AO14" i="18" s="1"/>
  <c r="AN8" i="18"/>
  <c r="AN14" i="18" s="1"/>
  <c r="AM8" i="18"/>
  <c r="AL8" i="18"/>
  <c r="AK8" i="18"/>
  <c r="AJ8" i="18"/>
  <c r="AI8" i="18"/>
  <c r="AH8" i="18"/>
  <c r="AH14" i="18" s="1"/>
  <c r="AG8" i="18"/>
  <c r="AG14" i="18" s="1"/>
  <c r="AF8" i="18"/>
  <c r="AF14" i="18" s="1"/>
  <c r="AE8" i="18"/>
  <c r="AE14" i="18" s="1"/>
  <c r="AD8" i="18"/>
  <c r="AD14" i="18" s="1"/>
  <c r="AC8" i="18"/>
  <c r="AC14" i="18" s="1"/>
  <c r="AB8" i="18"/>
  <c r="AA8" i="18"/>
  <c r="Z8" i="18"/>
  <c r="Y8" i="18"/>
  <c r="X8" i="18"/>
  <c r="W8" i="18"/>
  <c r="W14" i="18" s="1"/>
  <c r="V8" i="18"/>
  <c r="V14" i="18" s="1"/>
  <c r="U8" i="18"/>
  <c r="U14" i="18" s="1"/>
  <c r="T8" i="18"/>
  <c r="T14" i="18" s="1"/>
  <c r="S8" i="18"/>
  <c r="R8" i="18"/>
  <c r="Q8" i="18"/>
  <c r="P8" i="18"/>
  <c r="O8" i="18"/>
  <c r="N8" i="18"/>
  <c r="N14" i="18" s="1"/>
  <c r="M8" i="18"/>
  <c r="M14" i="18" s="1"/>
  <c r="L8" i="18"/>
  <c r="L14" i="18" s="1"/>
  <c r="K8" i="18"/>
  <c r="K14" i="18" s="1"/>
  <c r="J8" i="18"/>
  <c r="J14" i="18" s="1"/>
  <c r="I8" i="18"/>
  <c r="I14" i="18" s="1"/>
  <c r="H8" i="18"/>
  <c r="G8" i="18"/>
  <c r="E26" i="17"/>
  <c r="F26" i="17" s="1"/>
  <c r="G26" i="17" s="1"/>
  <c r="H26" i="17" s="1"/>
  <c r="I26" i="17" s="1"/>
  <c r="J26" i="17" s="1"/>
  <c r="K26" i="17" s="1"/>
  <c r="L26" i="17" s="1"/>
  <c r="M26" i="17" s="1"/>
  <c r="N26" i="17" s="1"/>
  <c r="O26" i="17" s="1"/>
  <c r="P26" i="17" s="1"/>
  <c r="Q26" i="17" s="1"/>
  <c r="R26" i="17" s="1"/>
  <c r="S26" i="17" s="1"/>
  <c r="T26" i="17" s="1"/>
  <c r="U26" i="17" s="1"/>
  <c r="V26" i="17" s="1"/>
  <c r="W26" i="17" s="1"/>
  <c r="X26" i="17" s="1"/>
  <c r="Y26" i="17" s="1"/>
  <c r="Z26" i="17" s="1"/>
  <c r="AA26" i="17" s="1"/>
  <c r="AB26" i="17" s="1"/>
  <c r="AC26" i="17" s="1"/>
  <c r="AD26" i="17" s="1"/>
  <c r="AE26" i="17" s="1"/>
  <c r="AF26" i="17" s="1"/>
  <c r="AG26" i="17" s="1"/>
  <c r="AH26" i="17" s="1"/>
  <c r="AI26" i="17" s="1"/>
  <c r="AJ26" i="17" s="1"/>
  <c r="AK26" i="17" s="1"/>
  <c r="AL26" i="17" s="1"/>
  <c r="AM26" i="17" s="1"/>
  <c r="AN26" i="17" s="1"/>
  <c r="E20" i="17"/>
  <c r="C14" i="17"/>
  <c r="F49" i="16"/>
  <c r="L79" i="14" s="1"/>
  <c r="AJ48" i="16"/>
  <c r="AG48" i="16"/>
  <c r="AM44" i="16"/>
  <c r="AM50" i="16" s="1"/>
  <c r="AS80" i="14" s="1"/>
  <c r="AK44" i="16"/>
  <c r="AK50" i="16" s="1"/>
  <c r="AQ80" i="14" s="1"/>
  <c r="AG44" i="16"/>
  <c r="AG50" i="16" s="1"/>
  <c r="AM80" i="14" s="1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M44" i="16" s="1"/>
  <c r="M50" i="16" s="1"/>
  <c r="S80" i="14" s="1"/>
  <c r="L38" i="16"/>
  <c r="K38" i="16"/>
  <c r="J38" i="16"/>
  <c r="I38" i="16"/>
  <c r="H38" i="16"/>
  <c r="G38" i="16"/>
  <c r="F38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I44" i="16" s="1"/>
  <c r="I50" i="16" s="1"/>
  <c r="O80" i="14" s="1"/>
  <c r="H37" i="16"/>
  <c r="G37" i="16"/>
  <c r="F37" i="16"/>
  <c r="AO36" i="16"/>
  <c r="AN36" i="16"/>
  <c r="AM36" i="16"/>
  <c r="AL36" i="16"/>
  <c r="AK36" i="16"/>
  <c r="AJ36" i="16"/>
  <c r="AI36" i="16"/>
  <c r="AH36" i="16"/>
  <c r="AG36" i="16"/>
  <c r="AF36" i="16"/>
  <c r="AF44" i="16" s="1"/>
  <c r="AF50" i="16" s="1"/>
  <c r="AL80" i="14" s="1"/>
  <c r="AE36" i="16"/>
  <c r="AD36" i="16"/>
  <c r="AD44" i="16" s="1"/>
  <c r="AD50" i="16" s="1"/>
  <c r="AJ80" i="14" s="1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L44" i="16" s="1"/>
  <c r="L50" i="16" s="1"/>
  <c r="R80" i="14" s="1"/>
  <c r="K36" i="16"/>
  <c r="J36" i="16"/>
  <c r="I36" i="16"/>
  <c r="H36" i="16"/>
  <c r="G36" i="16"/>
  <c r="F36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B44" i="16" s="1"/>
  <c r="AB50" i="16" s="1"/>
  <c r="AH80" i="14" s="1"/>
  <c r="AA35" i="16"/>
  <c r="AA44" i="16" s="1"/>
  <c r="AA50" i="16" s="1"/>
  <c r="AG80" i="14" s="1"/>
  <c r="Z35" i="16"/>
  <c r="Z44" i="16" s="1"/>
  <c r="Z50" i="16" s="1"/>
  <c r="AF80" i="14" s="1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H44" i="16" s="1"/>
  <c r="H50" i="16" s="1"/>
  <c r="N80" i="14" s="1"/>
  <c r="G35" i="16"/>
  <c r="G44" i="16" s="1"/>
  <c r="G50" i="16" s="1"/>
  <c r="M80" i="14" s="1"/>
  <c r="F35" i="16"/>
  <c r="F44" i="16" s="1"/>
  <c r="F50" i="16" s="1"/>
  <c r="L80" i="14" s="1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X44" i="16" s="1"/>
  <c r="X50" i="16" s="1"/>
  <c r="AD80" i="14" s="1"/>
  <c r="W34" i="16"/>
  <c r="W44" i="16" s="1"/>
  <c r="W50" i="16" s="1"/>
  <c r="AC80" i="14" s="1"/>
  <c r="V34" i="16"/>
  <c r="V44" i="16" s="1"/>
  <c r="V50" i="16" s="1"/>
  <c r="AB80" i="14" s="1"/>
  <c r="U34" i="16"/>
  <c r="T34" i="16"/>
  <c r="S34" i="16"/>
  <c r="R34" i="16"/>
  <c r="Q34" i="16"/>
  <c r="Q44" i="16" s="1"/>
  <c r="Q50" i="16" s="1"/>
  <c r="W80" i="14" s="1"/>
  <c r="P34" i="16"/>
  <c r="O34" i="16"/>
  <c r="N34" i="16"/>
  <c r="M34" i="16"/>
  <c r="L34" i="16"/>
  <c r="K34" i="16"/>
  <c r="J34" i="16"/>
  <c r="I34" i="16"/>
  <c r="H34" i="16"/>
  <c r="G34" i="16"/>
  <c r="F34" i="16"/>
  <c r="AL30" i="16"/>
  <c r="AL49" i="16" s="1"/>
  <c r="AR79" i="14" s="1"/>
  <c r="N30" i="16"/>
  <c r="N49" i="16" s="1"/>
  <c r="T79" i="14" s="1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AO26" i="16"/>
  <c r="AN26" i="16"/>
  <c r="AN30" i="16" s="1"/>
  <c r="AN49" i="16" s="1"/>
  <c r="AT79" i="14" s="1"/>
  <c r="AM26" i="16"/>
  <c r="AM30" i="16" s="1"/>
  <c r="AM49" i="16" s="1"/>
  <c r="AS79" i="14" s="1"/>
  <c r="AL26" i="16"/>
  <c r="AK26" i="16"/>
  <c r="AK30" i="16" s="1"/>
  <c r="AK49" i="16" s="1"/>
  <c r="AQ79" i="14" s="1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Q30" i="16" s="1"/>
  <c r="Q49" i="16" s="1"/>
  <c r="W79" i="14" s="1"/>
  <c r="P25" i="16"/>
  <c r="P30" i="16" s="1"/>
  <c r="P49" i="16" s="1"/>
  <c r="V79" i="14" s="1"/>
  <c r="O25" i="16"/>
  <c r="N25" i="16"/>
  <c r="M25" i="16"/>
  <c r="M30" i="16" s="1"/>
  <c r="M49" i="16" s="1"/>
  <c r="S79" i="14" s="1"/>
  <c r="L25" i="16"/>
  <c r="K25" i="16"/>
  <c r="J25" i="16"/>
  <c r="I25" i="16"/>
  <c r="H25" i="16"/>
  <c r="G25" i="16"/>
  <c r="F25" i="16"/>
  <c r="AO24" i="16"/>
  <c r="AN24" i="16"/>
  <c r="AM24" i="16"/>
  <c r="AL24" i="16"/>
  <c r="AK24" i="16"/>
  <c r="AJ24" i="16"/>
  <c r="AI24" i="16"/>
  <c r="AH24" i="16"/>
  <c r="AG24" i="16"/>
  <c r="AF24" i="16"/>
  <c r="AE24" i="16"/>
  <c r="AE30" i="16" s="1"/>
  <c r="AE49" i="16" s="1"/>
  <c r="AK79" i="14" s="1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G30" i="16" s="1"/>
  <c r="G49" i="16" s="1"/>
  <c r="M79" i="14" s="1"/>
  <c r="F23" i="16"/>
  <c r="AO22" i="16"/>
  <c r="AO30" i="16" s="1"/>
  <c r="AO49" i="16" s="1"/>
  <c r="AU79" i="14" s="1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X30" i="16" s="1"/>
  <c r="X49" i="16" s="1"/>
  <c r="AD79" i="14" s="1"/>
  <c r="W22" i="16"/>
  <c r="W30" i="16" s="1"/>
  <c r="W49" i="16" s="1"/>
  <c r="AC79" i="14" s="1"/>
  <c r="V22" i="16"/>
  <c r="U22" i="16"/>
  <c r="U30" i="16" s="1"/>
  <c r="U49" i="16" s="1"/>
  <c r="AA79" i="14" s="1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F30" i="16" s="1"/>
  <c r="AN18" i="16"/>
  <c r="AN48" i="16" s="1"/>
  <c r="AM18" i="16"/>
  <c r="AM48" i="16" s="1"/>
  <c r="AK18" i="16"/>
  <c r="AK48" i="16" s="1"/>
  <c r="AJ18" i="16"/>
  <c r="AI18" i="16"/>
  <c r="AI48" i="16" s="1"/>
  <c r="AC18" i="16"/>
  <c r="AC48" i="16" s="1"/>
  <c r="P18" i="16"/>
  <c r="P48" i="16" s="1"/>
  <c r="J18" i="16"/>
  <c r="J48" i="16" s="1"/>
  <c r="I18" i="16"/>
  <c r="I48" i="16" s="1"/>
  <c r="O78" i="14" s="1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Z18" i="16" s="1"/>
  <c r="Z48" i="16" s="1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G18" i="16" s="1"/>
  <c r="G48" i="16" s="1"/>
  <c r="F16" i="16"/>
  <c r="D16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K18" i="16" s="1"/>
  <c r="K48" i="16" s="1"/>
  <c r="J15" i="16"/>
  <c r="I15" i="16"/>
  <c r="H15" i="16"/>
  <c r="G15" i="16"/>
  <c r="F15" i="16"/>
  <c r="D15" i="16"/>
  <c r="AO14" i="16"/>
  <c r="AO18" i="16" s="1"/>
  <c r="AO48" i="16" s="1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B18" i="16" s="1"/>
  <c r="AB48" i="16" s="1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H18" i="16" s="1"/>
  <c r="H48" i="16" s="1"/>
  <c r="G14" i="16"/>
  <c r="F14" i="16"/>
  <c r="D14" i="16"/>
  <c r="AO13" i="16"/>
  <c r="AN13" i="16"/>
  <c r="AM13" i="16"/>
  <c r="AL13" i="16"/>
  <c r="AL18" i="16" s="1"/>
  <c r="AL48" i="16" s="1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Y18" i="16" s="1"/>
  <c r="Y48" i="16" s="1"/>
  <c r="X13" i="16"/>
  <c r="W13" i="16"/>
  <c r="V13" i="16"/>
  <c r="U13" i="16"/>
  <c r="T13" i="16"/>
  <c r="S13" i="16"/>
  <c r="R13" i="16"/>
  <c r="R18" i="16" s="1"/>
  <c r="R48" i="16" s="1"/>
  <c r="Q13" i="16"/>
  <c r="Q18" i="16" s="1"/>
  <c r="Q48" i="16" s="1"/>
  <c r="P13" i="16"/>
  <c r="O13" i="16"/>
  <c r="N13" i="16"/>
  <c r="M13" i="16"/>
  <c r="L13" i="16"/>
  <c r="K13" i="16"/>
  <c r="J13" i="16"/>
  <c r="I13" i="16"/>
  <c r="H13" i="16"/>
  <c r="G13" i="16"/>
  <c r="F13" i="16"/>
  <c r="D13" i="16"/>
  <c r="D18" i="16" s="1"/>
  <c r="AO12" i="16"/>
  <c r="AN12" i="16"/>
  <c r="AM12" i="16"/>
  <c r="AL12" i="16"/>
  <c r="AK12" i="16"/>
  <c r="AJ12" i="16"/>
  <c r="AI12" i="16"/>
  <c r="AH12" i="16"/>
  <c r="AG12" i="16"/>
  <c r="AG18" i="16" s="1"/>
  <c r="AF12" i="16"/>
  <c r="AF18" i="16" s="1"/>
  <c r="AF48" i="16" s="1"/>
  <c r="AE12" i="16"/>
  <c r="AD12" i="16"/>
  <c r="AC12" i="16"/>
  <c r="AB12" i="16"/>
  <c r="AA12" i="16"/>
  <c r="Z12" i="16"/>
  <c r="Y12" i="16"/>
  <c r="X12" i="16"/>
  <c r="W12" i="16"/>
  <c r="V12" i="16"/>
  <c r="V18" i="16" s="1"/>
  <c r="V48" i="16" s="1"/>
  <c r="U12" i="16"/>
  <c r="T12" i="16"/>
  <c r="S12" i="16"/>
  <c r="R12" i="16"/>
  <c r="Q12" i="16"/>
  <c r="P12" i="16"/>
  <c r="O12" i="16"/>
  <c r="O18" i="16" s="1"/>
  <c r="O48" i="16" s="1"/>
  <c r="N12" i="16"/>
  <c r="M12" i="16"/>
  <c r="M18" i="16" s="1"/>
  <c r="M48" i="16" s="1"/>
  <c r="L12" i="16"/>
  <c r="L18" i="16" s="1"/>
  <c r="L48" i="16" s="1"/>
  <c r="K12" i="16"/>
  <c r="J12" i="16"/>
  <c r="I12" i="16"/>
  <c r="H12" i="16"/>
  <c r="G12" i="16"/>
  <c r="F12" i="16"/>
  <c r="D12" i="16"/>
  <c r="M5" i="16"/>
  <c r="L5" i="16"/>
  <c r="AK52" i="15"/>
  <c r="AM50" i="15"/>
  <c r="AJ50" i="15"/>
  <c r="AI50" i="15"/>
  <c r="AF50" i="15"/>
  <c r="AD50" i="15"/>
  <c r="AC50" i="15"/>
  <c r="AB50" i="15"/>
  <c r="AA50" i="15"/>
  <c r="Z50" i="15"/>
  <c r="X50" i="15"/>
  <c r="W50" i="15"/>
  <c r="V50" i="15"/>
  <c r="S50" i="15"/>
  <c r="R50" i="15"/>
  <c r="Q50" i="15"/>
  <c r="P50" i="15"/>
  <c r="M50" i="15"/>
  <c r="L50" i="15"/>
  <c r="J50" i="15"/>
  <c r="I50" i="15"/>
  <c r="H50" i="15"/>
  <c r="AN49" i="15"/>
  <c r="AM49" i="15"/>
  <c r="AM52" i="15" s="1"/>
  <c r="AL49" i="15"/>
  <c r="AL52" i="15" s="1"/>
  <c r="AI49" i="15"/>
  <c r="AH49" i="15"/>
  <c r="AF49" i="15"/>
  <c r="AF52" i="15" s="1"/>
  <c r="AE49" i="15"/>
  <c r="AE52" i="15" s="1"/>
  <c r="Y49" i="15"/>
  <c r="X49" i="15"/>
  <c r="W49" i="15"/>
  <c r="W52" i="15" s="1"/>
  <c r="V49" i="15"/>
  <c r="U49" i="15"/>
  <c r="U52" i="15" s="1"/>
  <c r="T49" i="15"/>
  <c r="T52" i="15" s="1"/>
  <c r="R49" i="15"/>
  <c r="R52" i="15" s="1"/>
  <c r="F49" i="15"/>
  <c r="AO48" i="15"/>
  <c r="AN48" i="15"/>
  <c r="AK48" i="15"/>
  <c r="AJ48" i="15"/>
  <c r="AJ52" i="15" s="1"/>
  <c r="AI48" i="15"/>
  <c r="AH48" i="15"/>
  <c r="AE48" i="15"/>
  <c r="AB48" i="15"/>
  <c r="AB52" i="15" s="1"/>
  <c r="AA48" i="15"/>
  <c r="X48" i="15"/>
  <c r="X52" i="15" s="1"/>
  <c r="V48" i="15"/>
  <c r="U48" i="15"/>
  <c r="T48" i="15"/>
  <c r="O48" i="15"/>
  <c r="N48" i="15"/>
  <c r="K48" i="15"/>
  <c r="H48" i="15"/>
  <c r="AO44" i="15"/>
  <c r="AO50" i="15" s="1"/>
  <c r="AN44" i="15"/>
  <c r="AN50" i="15" s="1"/>
  <c r="AM44" i="15"/>
  <c r="AL44" i="15"/>
  <c r="AL50" i="15" s="1"/>
  <c r="AK44" i="15"/>
  <c r="AK50" i="15" s="1"/>
  <c r="AJ44" i="15"/>
  <c r="AI44" i="15"/>
  <c r="AH44" i="15"/>
  <c r="AH50" i="15" s="1"/>
  <c r="AG44" i="15"/>
  <c r="AG50" i="15" s="1"/>
  <c r="AF44" i="15"/>
  <c r="AE44" i="15"/>
  <c r="AE50" i="15" s="1"/>
  <c r="AD44" i="15"/>
  <c r="AC44" i="15"/>
  <c r="AB44" i="15"/>
  <c r="AA44" i="15"/>
  <c r="Z44" i="15"/>
  <c r="Y44" i="15"/>
  <c r="Y50" i="15" s="1"/>
  <c r="X44" i="15"/>
  <c r="W44" i="15"/>
  <c r="V44" i="15"/>
  <c r="U44" i="15"/>
  <c r="U50" i="15" s="1"/>
  <c r="T44" i="15"/>
  <c r="T50" i="15" s="1"/>
  <c r="S44" i="15"/>
  <c r="R44" i="15"/>
  <c r="Q44" i="15"/>
  <c r="P44" i="15"/>
  <c r="O44" i="15"/>
  <c r="O50" i="15" s="1"/>
  <c r="N44" i="15"/>
  <c r="N50" i="15" s="1"/>
  <c r="M44" i="15"/>
  <c r="L44" i="15"/>
  <c r="K44" i="15"/>
  <c r="K50" i="15" s="1"/>
  <c r="J44" i="15"/>
  <c r="I44" i="15"/>
  <c r="H44" i="15"/>
  <c r="G44" i="15"/>
  <c r="G50" i="15" s="1"/>
  <c r="G52" i="15" s="1"/>
  <c r="F44" i="15"/>
  <c r="F50" i="15" s="1"/>
  <c r="AO30" i="15"/>
  <c r="AO49" i="15" s="1"/>
  <c r="AO52" i="15" s="1"/>
  <c r="AN30" i="15"/>
  <c r="AM30" i="15"/>
  <c r="AL30" i="15"/>
  <c r="AK30" i="15"/>
  <c r="AK49" i="15" s="1"/>
  <c r="AJ30" i="15"/>
  <c r="AJ49" i="15" s="1"/>
  <c r="AI30" i="15"/>
  <c r="AH30" i="15"/>
  <c r="AG30" i="15"/>
  <c r="AG49" i="15" s="1"/>
  <c r="AF30" i="15"/>
  <c r="AE30" i="15"/>
  <c r="AD30" i="15"/>
  <c r="AD49" i="15" s="1"/>
  <c r="AC30" i="15"/>
  <c r="AC49" i="15" s="1"/>
  <c r="AB30" i="15"/>
  <c r="AB49" i="15" s="1"/>
  <c r="AA30" i="15"/>
  <c r="AA49" i="15" s="1"/>
  <c r="Z30" i="15"/>
  <c r="Z49" i="15" s="1"/>
  <c r="Y30" i="15"/>
  <c r="X30" i="15"/>
  <c r="W30" i="15"/>
  <c r="V30" i="15"/>
  <c r="U30" i="15"/>
  <c r="T30" i="15"/>
  <c r="S30" i="15"/>
  <c r="S49" i="15" s="1"/>
  <c r="R30" i="15"/>
  <c r="Q30" i="15"/>
  <c r="Q49" i="15" s="1"/>
  <c r="P30" i="15"/>
  <c r="P49" i="15" s="1"/>
  <c r="O30" i="15"/>
  <c r="O49" i="15" s="1"/>
  <c r="N30" i="15"/>
  <c r="N49" i="15" s="1"/>
  <c r="M30" i="15"/>
  <c r="M49" i="15" s="1"/>
  <c r="L30" i="15"/>
  <c r="L49" i="15" s="1"/>
  <c r="K30" i="15"/>
  <c r="K49" i="15" s="1"/>
  <c r="J30" i="15"/>
  <c r="J49" i="15" s="1"/>
  <c r="I30" i="15"/>
  <c r="I49" i="15" s="1"/>
  <c r="H30" i="15"/>
  <c r="H49" i="15" s="1"/>
  <c r="G30" i="15"/>
  <c r="G49" i="15" s="1"/>
  <c r="F30" i="15"/>
  <c r="AO18" i="15"/>
  <c r="AN18" i="15"/>
  <c r="AM18" i="15"/>
  <c r="AM48" i="15" s="1"/>
  <c r="AL18" i="15"/>
  <c r="AL48" i="15" s="1"/>
  <c r="AK18" i="15"/>
  <c r="AJ18" i="15"/>
  <c r="AI18" i="15"/>
  <c r="AH18" i="15"/>
  <c r="AG18" i="15"/>
  <c r="AG48" i="15" s="1"/>
  <c r="AF18" i="15"/>
  <c r="AF48" i="15" s="1"/>
  <c r="AE18" i="15"/>
  <c r="AD18" i="15"/>
  <c r="AD48" i="15" s="1"/>
  <c r="AC18" i="15"/>
  <c r="AC48" i="15" s="1"/>
  <c r="AB18" i="15"/>
  <c r="AA18" i="15"/>
  <c r="Z18" i="15"/>
  <c r="Z48" i="15" s="1"/>
  <c r="Y18" i="15"/>
  <c r="Y48" i="15" s="1"/>
  <c r="X18" i="15"/>
  <c r="W18" i="15"/>
  <c r="W48" i="15" s="1"/>
  <c r="V18" i="15"/>
  <c r="U18" i="15"/>
  <c r="T18" i="15"/>
  <c r="S18" i="15"/>
  <c r="S48" i="15" s="1"/>
  <c r="R18" i="15"/>
  <c r="R48" i="15" s="1"/>
  <c r="Q18" i="15"/>
  <c r="Q48" i="15" s="1"/>
  <c r="P18" i="15"/>
  <c r="P48" i="15" s="1"/>
  <c r="O18" i="15"/>
  <c r="N18" i="15"/>
  <c r="M18" i="15"/>
  <c r="M48" i="15" s="1"/>
  <c r="L18" i="15"/>
  <c r="L48" i="15" s="1"/>
  <c r="K18" i="15"/>
  <c r="J18" i="15"/>
  <c r="J48" i="15" s="1"/>
  <c r="I18" i="15"/>
  <c r="I48" i="15" s="1"/>
  <c r="H18" i="15"/>
  <c r="G18" i="15"/>
  <c r="G48" i="15" s="1"/>
  <c r="F18" i="15"/>
  <c r="F48" i="15" s="1"/>
  <c r="F52" i="15" s="1"/>
  <c r="L5" i="15"/>
  <c r="AI78" i="14"/>
  <c r="X78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G66" i="14"/>
  <c r="G65" i="14"/>
  <c r="G64" i="14"/>
  <c r="N45" i="14"/>
  <c r="M45" i="14"/>
  <c r="L45" i="14"/>
  <c r="AJ40" i="14"/>
  <c r="X40" i="14"/>
  <c r="L40" i="14"/>
  <c r="G40" i="14"/>
  <c r="X39" i="14"/>
  <c r="G39" i="14"/>
  <c r="AJ39" i="14" s="1"/>
  <c r="AJ38" i="14"/>
  <c r="X38" i="14"/>
  <c r="L38" i="14"/>
  <c r="G38" i="14"/>
  <c r="AJ37" i="14"/>
  <c r="G37" i="14"/>
  <c r="G36" i="14"/>
  <c r="AU24" i="14"/>
  <c r="AT24" i="14"/>
  <c r="AS24" i="14"/>
  <c r="AR24" i="14"/>
  <c r="AQ24" i="14"/>
  <c r="AP24" i="14"/>
  <c r="AO24" i="14"/>
  <c r="AM24" i="14"/>
  <c r="AL24" i="14"/>
  <c r="AH24" i="14"/>
  <c r="AG24" i="14"/>
  <c r="AF24" i="14"/>
  <c r="Z24" i="14"/>
  <c r="Y24" i="14"/>
  <c r="W24" i="14"/>
  <c r="V24" i="14"/>
  <c r="S24" i="14"/>
  <c r="R24" i="14"/>
  <c r="P24" i="14"/>
  <c r="N24" i="14"/>
  <c r="M24" i="14"/>
  <c r="AU20" i="14"/>
  <c r="AT20" i="14"/>
  <c r="AS20" i="14"/>
  <c r="AR20" i="14"/>
  <c r="AQ20" i="14"/>
  <c r="AP20" i="14"/>
  <c r="AO20" i="14"/>
  <c r="AN20" i="14"/>
  <c r="AN24" i="14" s="1"/>
  <c r="AM20" i="14"/>
  <c r="AL20" i="14"/>
  <c r="AK20" i="14"/>
  <c r="AK24" i="14" s="1"/>
  <c r="AJ20" i="14"/>
  <c r="AI20" i="14"/>
  <c r="AI24" i="14" s="1"/>
  <c r="AH20" i="14"/>
  <c r="AG20" i="14"/>
  <c r="AF20" i="14"/>
  <c r="AE20" i="14"/>
  <c r="AE24" i="14" s="1"/>
  <c r="AD20" i="14"/>
  <c r="AD24" i="14" s="1"/>
  <c r="AC20" i="14"/>
  <c r="AC24" i="14" s="1"/>
  <c r="AB20" i="14"/>
  <c r="AB24" i="14" s="1"/>
  <c r="AA20" i="14"/>
  <c r="AA24" i="14" s="1"/>
  <c r="Z20" i="14"/>
  <c r="Y20" i="14"/>
  <c r="X20" i="14"/>
  <c r="W20" i="14"/>
  <c r="V20" i="14"/>
  <c r="U20" i="14"/>
  <c r="U24" i="14" s="1"/>
  <c r="T20" i="14"/>
  <c r="T24" i="14" s="1"/>
  <c r="S20" i="14"/>
  <c r="R20" i="14"/>
  <c r="Q20" i="14"/>
  <c r="Q24" i="14" s="1"/>
  <c r="P20" i="14"/>
  <c r="O20" i="14"/>
  <c r="O24" i="14" s="1"/>
  <c r="N20" i="14"/>
  <c r="M20" i="14"/>
  <c r="L20" i="14"/>
  <c r="E13" i="14"/>
  <c r="L13" i="14" s="1"/>
  <c r="E34" i="13"/>
  <c r="E35" i="13" s="1"/>
  <c r="E32" i="13"/>
  <c r="E30" i="13"/>
  <c r="E22" i="13"/>
  <c r="H16" i="13"/>
  <c r="H17" i="13" s="1"/>
  <c r="E15" i="13"/>
  <c r="E24" i="13" s="1"/>
  <c r="E37" i="13" s="1"/>
  <c r="E14" i="13"/>
  <c r="F12" i="13"/>
  <c r="E10" i="13"/>
  <c r="AN14" i="12"/>
  <c r="AM14" i="12"/>
  <c r="AL14" i="12"/>
  <c r="AK14" i="12"/>
  <c r="AJ14" i="12"/>
  <c r="AI14" i="12"/>
  <c r="AH14" i="12"/>
  <c r="AG14" i="12"/>
  <c r="AF14" i="12"/>
  <c r="AF26" i="3" s="1"/>
  <c r="AE14" i="12"/>
  <c r="AD14" i="12"/>
  <c r="AC14" i="12"/>
  <c r="AB14" i="12"/>
  <c r="AA14" i="12"/>
  <c r="Z14" i="12"/>
  <c r="Z26" i="3" s="1"/>
  <c r="Y14" i="12"/>
  <c r="Y26" i="3" s="1"/>
  <c r="X14" i="12"/>
  <c r="X26" i="3" s="1"/>
  <c r="W14" i="12"/>
  <c r="V14" i="12"/>
  <c r="U14" i="12"/>
  <c r="T14" i="12"/>
  <c r="S14" i="12"/>
  <c r="R14" i="12"/>
  <c r="R26" i="3" s="1"/>
  <c r="Q14" i="12"/>
  <c r="Q26" i="3" s="1"/>
  <c r="P14" i="12"/>
  <c r="O14" i="12"/>
  <c r="N14" i="12"/>
  <c r="M14" i="12"/>
  <c r="L14" i="12"/>
  <c r="L26" i="3" s="1"/>
  <c r="K14" i="12"/>
  <c r="J14" i="12"/>
  <c r="I14" i="12"/>
  <c r="H14" i="12"/>
  <c r="G14" i="12"/>
  <c r="F14" i="12"/>
  <c r="F26" i="3" s="1"/>
  <c r="E14" i="12"/>
  <c r="E26" i="3" s="1"/>
  <c r="AN118" i="11"/>
  <c r="AM118" i="11"/>
  <c r="AM31" i="3" s="1"/>
  <c r="AL118" i="11"/>
  <c r="AL31" i="3" s="1"/>
  <c r="AK118" i="11"/>
  <c r="AK31" i="3" s="1"/>
  <c r="AJ118" i="11"/>
  <c r="AJ31" i="3" s="1"/>
  <c r="AI118" i="11"/>
  <c r="AI31" i="3" s="1"/>
  <c r="AH118" i="11"/>
  <c r="AH31" i="3" s="1"/>
  <c r="AG118" i="11"/>
  <c r="AG31" i="3" s="1"/>
  <c r="AF118" i="11"/>
  <c r="AF31" i="3" s="1"/>
  <c r="AE118" i="11"/>
  <c r="AD118" i="11"/>
  <c r="AC118" i="11"/>
  <c r="AB118" i="11"/>
  <c r="AA118" i="11"/>
  <c r="Z118" i="11"/>
  <c r="Z31" i="3" s="1"/>
  <c r="Y118" i="11"/>
  <c r="X118" i="11"/>
  <c r="X31" i="3" s="1"/>
  <c r="W118" i="11"/>
  <c r="V118" i="11"/>
  <c r="U118" i="11"/>
  <c r="U31" i="3" s="1"/>
  <c r="T118" i="11"/>
  <c r="S118" i="11"/>
  <c r="S31" i="3" s="1"/>
  <c r="R118" i="11"/>
  <c r="R31" i="3" s="1"/>
  <c r="Q118" i="11"/>
  <c r="Q31" i="3" s="1"/>
  <c r="P118" i="11"/>
  <c r="P31" i="3" s="1"/>
  <c r="O118" i="11"/>
  <c r="O31" i="3" s="1"/>
  <c r="N118" i="11"/>
  <c r="N31" i="3" s="1"/>
  <c r="M118" i="11"/>
  <c r="M31" i="3" s="1"/>
  <c r="L118" i="11"/>
  <c r="L31" i="3" s="1"/>
  <c r="K118" i="11"/>
  <c r="K31" i="3" s="1"/>
  <c r="J118" i="11"/>
  <c r="J31" i="3" s="1"/>
  <c r="I118" i="11"/>
  <c r="I31" i="3" s="1"/>
  <c r="H118" i="11"/>
  <c r="G118" i="11"/>
  <c r="G31" i="3" s="1"/>
  <c r="F118" i="11"/>
  <c r="F31" i="3" s="1"/>
  <c r="E118" i="11"/>
  <c r="E31" i="3" s="1"/>
  <c r="AI116" i="11"/>
  <c r="AI30" i="3" s="1"/>
  <c r="AE116" i="11"/>
  <c r="AD116" i="11"/>
  <c r="Z116" i="11"/>
  <c r="T116" i="11"/>
  <c r="T30" i="3" s="1"/>
  <c r="AN92" i="11"/>
  <c r="AM92" i="11"/>
  <c r="AL92" i="11"/>
  <c r="AK92" i="11"/>
  <c r="AK116" i="11" s="1"/>
  <c r="AJ92" i="11"/>
  <c r="AJ116" i="11" s="1"/>
  <c r="AI92" i="11"/>
  <c r="AH92" i="11"/>
  <c r="AG92" i="11"/>
  <c r="AF92" i="11"/>
  <c r="AE92" i="11"/>
  <c r="AD92" i="11"/>
  <c r="AC92" i="11"/>
  <c r="AC116" i="11" s="1"/>
  <c r="AB92" i="11"/>
  <c r="AA92" i="11"/>
  <c r="Z92" i="11"/>
  <c r="Y92" i="11"/>
  <c r="X92" i="11"/>
  <c r="W92" i="11"/>
  <c r="V92" i="11"/>
  <c r="V116" i="11" s="1"/>
  <c r="U92" i="11"/>
  <c r="U116" i="11" s="1"/>
  <c r="T92" i="11"/>
  <c r="S92" i="11"/>
  <c r="R92" i="11"/>
  <c r="Q92" i="11"/>
  <c r="P92" i="11"/>
  <c r="P116" i="11" s="1"/>
  <c r="O92" i="11"/>
  <c r="O116" i="11" s="1"/>
  <c r="O30" i="3" s="1"/>
  <c r="N92" i="11"/>
  <c r="M92" i="11"/>
  <c r="L92" i="11"/>
  <c r="K92" i="11"/>
  <c r="J92" i="11"/>
  <c r="AN91" i="11"/>
  <c r="AN116" i="11" s="1"/>
  <c r="AM91" i="11"/>
  <c r="AM116" i="11" s="1"/>
  <c r="AL91" i="11"/>
  <c r="AL116" i="11" s="1"/>
  <c r="AK91" i="11"/>
  <c r="AJ91" i="11"/>
  <c r="AI91" i="11"/>
  <c r="AH91" i="11"/>
  <c r="AG91" i="11"/>
  <c r="AG116" i="11" s="1"/>
  <c r="AF91" i="11"/>
  <c r="AF116" i="11" s="1"/>
  <c r="AE91" i="11"/>
  <c r="AD91" i="11"/>
  <c r="AC91" i="11"/>
  <c r="AB91" i="11"/>
  <c r="AB116" i="11" s="1"/>
  <c r="AA91" i="11"/>
  <c r="AA116" i="11" s="1"/>
  <c r="AA123" i="11" s="1"/>
  <c r="Z91" i="11"/>
  <c r="Y91" i="11"/>
  <c r="Y116" i="11" s="1"/>
  <c r="X91" i="11"/>
  <c r="W91" i="11"/>
  <c r="V91" i="11"/>
  <c r="U91" i="11"/>
  <c r="T91" i="11"/>
  <c r="S91" i="11"/>
  <c r="S116" i="11" s="1"/>
  <c r="R91" i="11"/>
  <c r="R116" i="11" s="1"/>
  <c r="Q91" i="11"/>
  <c r="P91" i="11"/>
  <c r="O91" i="11"/>
  <c r="N91" i="11"/>
  <c r="M91" i="11"/>
  <c r="M116" i="11" s="1"/>
  <c r="L91" i="11"/>
  <c r="K91" i="11"/>
  <c r="J91" i="11"/>
  <c r="J30" i="3" s="1"/>
  <c r="D86" i="11"/>
  <c r="AB18" i="10"/>
  <c r="AA29" i="3" s="1"/>
  <c r="V18" i="10"/>
  <c r="S18" i="10"/>
  <c r="R29" i="3" s="1"/>
  <c r="R18" i="10"/>
  <c r="Q29" i="3" s="1"/>
  <c r="AO16" i="10"/>
  <c r="AN16" i="10"/>
  <c r="AM16" i="10"/>
  <c r="AL16" i="10"/>
  <c r="AK16" i="10"/>
  <c r="AJ16" i="10"/>
  <c r="AI16" i="10"/>
  <c r="AI18" i="10" s="1"/>
  <c r="AH29" i="3" s="1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O18" i="10" s="1"/>
  <c r="N29" i="3" s="1"/>
  <c r="N16" i="10"/>
  <c r="M16" i="10"/>
  <c r="L16" i="10"/>
  <c r="K16" i="10"/>
  <c r="J16" i="10"/>
  <c r="I16" i="10"/>
  <c r="H16" i="10"/>
  <c r="G16" i="10"/>
  <c r="F16" i="10"/>
  <c r="D16" i="10"/>
  <c r="AO15" i="10"/>
  <c r="AN15" i="10"/>
  <c r="AM15" i="10"/>
  <c r="AL15" i="10"/>
  <c r="AK15" i="10"/>
  <c r="AJ15" i="10"/>
  <c r="AI15" i="10"/>
  <c r="AH15" i="10"/>
  <c r="AG15" i="10"/>
  <c r="AF15" i="10"/>
  <c r="AF18" i="10" s="1"/>
  <c r="AE29" i="3" s="1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L18" i="10" s="1"/>
  <c r="K15" i="10"/>
  <c r="J15" i="10"/>
  <c r="I15" i="10"/>
  <c r="H15" i="10"/>
  <c r="G15" i="10"/>
  <c r="F15" i="10"/>
  <c r="D15" i="10"/>
  <c r="AO14" i="10"/>
  <c r="AN14" i="10"/>
  <c r="AM14" i="10"/>
  <c r="AL14" i="10"/>
  <c r="AK14" i="10"/>
  <c r="AJ14" i="10"/>
  <c r="AI14" i="10"/>
  <c r="AH14" i="10"/>
  <c r="AG14" i="10"/>
  <c r="AF14" i="10"/>
  <c r="AE14" i="10"/>
  <c r="AE18" i="10" s="1"/>
  <c r="AD14" i="10"/>
  <c r="AC14" i="10"/>
  <c r="AC18" i="10" s="1"/>
  <c r="AB29" i="3" s="1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D14" i="10"/>
  <c r="AO13" i="10"/>
  <c r="AN13" i="10"/>
  <c r="AM13" i="10"/>
  <c r="AL13" i="10"/>
  <c r="AL18" i="10" s="1"/>
  <c r="AK29" i="3" s="1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Z18" i="10" s="1"/>
  <c r="Y29" i="3" s="1"/>
  <c r="Y13" i="10"/>
  <c r="X13" i="10"/>
  <c r="W13" i="10"/>
  <c r="V13" i="10"/>
  <c r="U13" i="10"/>
  <c r="T13" i="10"/>
  <c r="T18" i="10" s="1"/>
  <c r="S29" i="3" s="1"/>
  <c r="S13" i="10"/>
  <c r="R13" i="10"/>
  <c r="Q13" i="10"/>
  <c r="P13" i="10"/>
  <c r="O13" i="10"/>
  <c r="N13" i="10"/>
  <c r="M13" i="10"/>
  <c r="K13" i="10"/>
  <c r="J13" i="10"/>
  <c r="I13" i="10"/>
  <c r="H13" i="10"/>
  <c r="H18" i="10" s="1"/>
  <c r="G29" i="3" s="1"/>
  <c r="G13" i="10"/>
  <c r="F13" i="10"/>
  <c r="F18" i="10" s="1"/>
  <c r="E29" i="3" s="1"/>
  <c r="D13" i="10"/>
  <c r="AO12" i="10"/>
  <c r="AO18" i="10" s="1"/>
  <c r="AN29" i="3" s="1"/>
  <c r="BU29" i="3" s="1"/>
  <c r="AN12" i="10"/>
  <c r="AM12" i="10"/>
  <c r="AL12" i="10"/>
  <c r="AK12" i="10"/>
  <c r="AK18" i="10" s="1"/>
  <c r="AJ29" i="3" s="1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Y18" i="10" s="1"/>
  <c r="X12" i="10"/>
  <c r="X18" i="10" s="1"/>
  <c r="W29" i="3" s="1"/>
  <c r="W12" i="10"/>
  <c r="W18" i="10" s="1"/>
  <c r="V29" i="3" s="1"/>
  <c r="V12" i="10"/>
  <c r="U12" i="10"/>
  <c r="U18" i="10" s="1"/>
  <c r="T12" i="10"/>
  <c r="S12" i="10"/>
  <c r="R12" i="10"/>
  <c r="Q12" i="10"/>
  <c r="Q18" i="10" s="1"/>
  <c r="P29" i="3" s="1"/>
  <c r="P12" i="10"/>
  <c r="O12" i="10"/>
  <c r="N12" i="10"/>
  <c r="M12" i="10"/>
  <c r="L12" i="10"/>
  <c r="K12" i="10"/>
  <c r="J12" i="10"/>
  <c r="I12" i="10"/>
  <c r="H12" i="10"/>
  <c r="G12" i="10"/>
  <c r="F12" i="10"/>
  <c r="D12" i="10"/>
  <c r="D18" i="10" s="1"/>
  <c r="M5" i="10"/>
  <c r="L5" i="10"/>
  <c r="AS23" i="9"/>
  <c r="AR23" i="9"/>
  <c r="AQ23" i="9"/>
  <c r="AL24" i="3" s="1"/>
  <c r="AP23" i="9"/>
  <c r="AO23" i="9"/>
  <c r="AN23" i="9"/>
  <c r="AM23" i="9"/>
  <c r="AH24" i="3" s="1"/>
  <c r="AL23" i="9"/>
  <c r="AK23" i="9"/>
  <c r="AJ23" i="9"/>
  <c r="AI23" i="9"/>
  <c r="AH23" i="9"/>
  <c r="AG23" i="9"/>
  <c r="AF23" i="9"/>
  <c r="AE23" i="9"/>
  <c r="AD23" i="9"/>
  <c r="AC23" i="9"/>
  <c r="AB23" i="9"/>
  <c r="AA23" i="9"/>
  <c r="V24" i="3" s="1"/>
  <c r="Z23" i="9"/>
  <c r="Y23" i="9"/>
  <c r="X23" i="9"/>
  <c r="W23" i="9"/>
  <c r="R24" i="3" s="1"/>
  <c r="V23" i="9"/>
  <c r="U23" i="9"/>
  <c r="T23" i="9"/>
  <c r="S23" i="9"/>
  <c r="N24" i="3" s="1"/>
  <c r="R23" i="9"/>
  <c r="Q23" i="9"/>
  <c r="P23" i="9"/>
  <c r="N23" i="9"/>
  <c r="M23" i="9"/>
  <c r="L23" i="9"/>
  <c r="K23" i="9"/>
  <c r="E21" i="9"/>
  <c r="G20" i="9"/>
  <c r="G19" i="9"/>
  <c r="O18" i="9"/>
  <c r="J18" i="9"/>
  <c r="G18" i="9"/>
  <c r="O17" i="9"/>
  <c r="J17" i="9"/>
  <c r="G17" i="9"/>
  <c r="O15" i="9"/>
  <c r="J15" i="9"/>
  <c r="G15" i="9"/>
  <c r="G14" i="9"/>
  <c r="H10" i="9"/>
  <c r="G9" i="9"/>
  <c r="I17" i="8"/>
  <c r="H17" i="8"/>
  <c r="G16" i="8"/>
  <c r="AN15" i="8"/>
  <c r="AM15" i="8"/>
  <c r="AL15" i="8"/>
  <c r="AJ15" i="8"/>
  <c r="AE15" i="8"/>
  <c r="AB15" i="8"/>
  <c r="AA15" i="8"/>
  <c r="Z15" i="8"/>
  <c r="Y15" i="8"/>
  <c r="W15" i="8"/>
  <c r="G15" i="8"/>
  <c r="AP14" i="8"/>
  <c r="AO14" i="8"/>
  <c r="AN14" i="8"/>
  <c r="AH14" i="8"/>
  <c r="AB14" i="8"/>
  <c r="Y14" i="8"/>
  <c r="X14" i="8"/>
  <c r="W14" i="8"/>
  <c r="U14" i="8"/>
  <c r="O14" i="8"/>
  <c r="N14" i="8"/>
  <c r="G14" i="8"/>
  <c r="AQ13" i="8"/>
  <c r="AP13" i="8"/>
  <c r="AB13" i="8"/>
  <c r="Z13" i="8"/>
  <c r="X13" i="8"/>
  <c r="W13" i="8"/>
  <c r="V13" i="8"/>
  <c r="U13" i="8"/>
  <c r="T13" i="8"/>
  <c r="Q13" i="8"/>
  <c r="M13" i="8"/>
  <c r="L13" i="8"/>
  <c r="G13" i="8"/>
  <c r="AF13" i="8" s="1"/>
  <c r="AM12" i="8"/>
  <c r="AI12" i="8"/>
  <c r="AH12" i="8"/>
  <c r="G12" i="8"/>
  <c r="AC12" i="8" s="1"/>
  <c r="AG11" i="8"/>
  <c r="AF11" i="8"/>
  <c r="AC11" i="8"/>
  <c r="R11" i="8"/>
  <c r="N11" i="8"/>
  <c r="J11" i="8"/>
  <c r="G11" i="8"/>
  <c r="AP10" i="8"/>
  <c r="AH10" i="8"/>
  <c r="AG10" i="8"/>
  <c r="AF10" i="8"/>
  <c r="AE10" i="8"/>
  <c r="AC10" i="8"/>
  <c r="AB10" i="8"/>
  <c r="V10" i="8"/>
  <c r="U10" i="8"/>
  <c r="R10" i="8"/>
  <c r="Q10" i="8"/>
  <c r="M10" i="8"/>
  <c r="L10" i="8"/>
  <c r="K10" i="8"/>
  <c r="G10" i="8"/>
  <c r="G9" i="8"/>
  <c r="J9" i="8" s="1"/>
  <c r="G8" i="8"/>
  <c r="J8" i="8" s="1"/>
  <c r="J7" i="8"/>
  <c r="G7" i="8"/>
  <c r="J17" i="7"/>
  <c r="I17" i="7"/>
  <c r="H17" i="7"/>
  <c r="G16" i="7"/>
  <c r="AO15" i="7"/>
  <c r="AM15" i="7"/>
  <c r="AL15" i="7"/>
  <c r="AJ15" i="7"/>
  <c r="G15" i="7"/>
  <c r="AQ14" i="7"/>
  <c r="AO14" i="7"/>
  <c r="AN14" i="7"/>
  <c r="AM14" i="7"/>
  <c r="AL14" i="7"/>
  <c r="AK14" i="7"/>
  <c r="AJ14" i="7"/>
  <c r="AI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G14" i="7"/>
  <c r="AQ13" i="7"/>
  <c r="AP13" i="7"/>
  <c r="AO13" i="7"/>
  <c r="AN13" i="7"/>
  <c r="AM13" i="7"/>
  <c r="AL13" i="7"/>
  <c r="AJ13" i="7"/>
  <c r="AG13" i="7"/>
  <c r="AF13" i="7"/>
  <c r="AE13" i="7"/>
  <c r="AD13" i="7"/>
  <c r="AC13" i="7"/>
  <c r="AB13" i="7"/>
  <c r="AA13" i="7"/>
  <c r="Z13" i="7"/>
  <c r="V13" i="7"/>
  <c r="U13" i="7"/>
  <c r="T13" i="7"/>
  <c r="S13" i="7"/>
  <c r="R13" i="7"/>
  <c r="Q13" i="7"/>
  <c r="O13" i="7"/>
  <c r="N13" i="7"/>
  <c r="M13" i="7"/>
  <c r="L13" i="7"/>
  <c r="G13" i="7"/>
  <c r="AQ12" i="7"/>
  <c r="AM12" i="7"/>
  <c r="AJ12" i="7"/>
  <c r="AH12" i="7"/>
  <c r="AG12" i="7"/>
  <c r="AF12" i="7"/>
  <c r="AE12" i="7"/>
  <c r="AC12" i="7"/>
  <c r="AB12" i="7"/>
  <c r="AA12" i="7"/>
  <c r="Z12" i="7"/>
  <c r="Y12" i="7"/>
  <c r="X12" i="7"/>
  <c r="W12" i="7"/>
  <c r="T12" i="7"/>
  <c r="S12" i="7"/>
  <c r="P12" i="7"/>
  <c r="O12" i="7"/>
  <c r="G12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G11" i="7"/>
  <c r="AE11" i="7" s="1"/>
  <c r="AO10" i="7"/>
  <c r="AK10" i="7"/>
  <c r="AI10" i="7"/>
  <c r="AB10" i="7"/>
  <c r="AA10" i="7"/>
  <c r="Z10" i="7"/>
  <c r="Y10" i="7"/>
  <c r="V10" i="7"/>
  <c r="U10" i="7"/>
  <c r="G10" i="7"/>
  <c r="AQ9" i="7"/>
  <c r="AP9" i="7"/>
  <c r="AO9" i="7"/>
  <c r="AN9" i="7"/>
  <c r="AM9" i="7"/>
  <c r="AJ9" i="7"/>
  <c r="AI9" i="7"/>
  <c r="AH9" i="7"/>
  <c r="AG9" i="7"/>
  <c r="AF9" i="7"/>
  <c r="AE9" i="7"/>
  <c r="AC9" i="7"/>
  <c r="AB9" i="7"/>
  <c r="AA9" i="7"/>
  <c r="Z9" i="7"/>
  <c r="Y9" i="7"/>
  <c r="X9" i="7"/>
  <c r="W9" i="7"/>
  <c r="V9" i="7"/>
  <c r="U9" i="7"/>
  <c r="T9" i="7"/>
  <c r="S9" i="7"/>
  <c r="P9" i="7"/>
  <c r="O9" i="7"/>
  <c r="N9" i="7"/>
  <c r="M9" i="7"/>
  <c r="L9" i="7"/>
  <c r="K9" i="7"/>
  <c r="G9" i="7"/>
  <c r="AL9" i="7" s="1"/>
  <c r="AM8" i="7"/>
  <c r="AL8" i="7"/>
  <c r="AJ8" i="7"/>
  <c r="AD8" i="7"/>
  <c r="AC8" i="7"/>
  <c r="G8" i="7"/>
  <c r="N8" i="7" s="1"/>
  <c r="V7" i="7"/>
  <c r="U7" i="7"/>
  <c r="S7" i="7"/>
  <c r="Q7" i="7"/>
  <c r="G7" i="7"/>
  <c r="O24" i="6"/>
  <c r="N24" i="6"/>
  <c r="M24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G19" i="6"/>
  <c r="AF19" i="6" s="1"/>
  <c r="AR18" i="6"/>
  <c r="AQ18" i="6"/>
  <c r="AN18" i="6"/>
  <c r="AM18" i="6"/>
  <c r="AL18" i="6"/>
  <c r="AK18" i="6"/>
  <c r="AG18" i="6"/>
  <c r="AD18" i="6"/>
  <c r="W18" i="6"/>
  <c r="V18" i="6"/>
  <c r="T18" i="6"/>
  <c r="S18" i="6"/>
  <c r="G18" i="6"/>
  <c r="AU17" i="6"/>
  <c r="AR17" i="6"/>
  <c r="AQ17" i="6"/>
  <c r="AP17" i="6"/>
  <c r="AM17" i="6"/>
  <c r="AL17" i="6"/>
  <c r="AK17" i="6"/>
  <c r="AJ17" i="6"/>
  <c r="AI17" i="6"/>
  <c r="AH17" i="6"/>
  <c r="AF17" i="6"/>
  <c r="AE17" i="6"/>
  <c r="AD17" i="6"/>
  <c r="AC17" i="6"/>
  <c r="AB17" i="6"/>
  <c r="AA17" i="6"/>
  <c r="X17" i="6"/>
  <c r="W17" i="6"/>
  <c r="V17" i="6"/>
  <c r="U17" i="6"/>
  <c r="T17" i="6"/>
  <c r="Q17" i="6"/>
  <c r="P17" i="6"/>
  <c r="O17" i="6"/>
  <c r="N17" i="6"/>
  <c r="M17" i="6"/>
  <c r="L17" i="6"/>
  <c r="G17" i="6"/>
  <c r="AU16" i="6"/>
  <c r="AT16" i="6"/>
  <c r="AS16" i="6"/>
  <c r="AR16" i="6"/>
  <c r="AO16" i="6"/>
  <c r="AN16" i="6"/>
  <c r="AM16" i="6"/>
  <c r="AL16" i="6"/>
  <c r="AK16" i="6"/>
  <c r="AJ16" i="6"/>
  <c r="AI16" i="6"/>
  <c r="AF16" i="6"/>
  <c r="AE16" i="6"/>
  <c r="AD16" i="6"/>
  <c r="AC16" i="6"/>
  <c r="AB16" i="6"/>
  <c r="AA16" i="6"/>
  <c r="Z16" i="6"/>
  <c r="Y16" i="6"/>
  <c r="X16" i="6"/>
  <c r="U16" i="6"/>
  <c r="T16" i="6"/>
  <c r="S16" i="6"/>
  <c r="R16" i="6"/>
  <c r="Q16" i="6"/>
  <c r="P16" i="6"/>
  <c r="O16" i="6"/>
  <c r="N16" i="6"/>
  <c r="M16" i="6"/>
  <c r="G16" i="6"/>
  <c r="AU15" i="6"/>
  <c r="AT15" i="6"/>
  <c r="AS15" i="6"/>
  <c r="AR15" i="6"/>
  <c r="AP15" i="6"/>
  <c r="AJ15" i="6"/>
  <c r="AI15" i="6"/>
  <c r="AH15" i="6"/>
  <c r="AG15" i="6"/>
  <c r="AF15" i="6"/>
  <c r="AE15" i="6"/>
  <c r="AD15" i="6"/>
  <c r="AC15" i="6"/>
  <c r="AB15" i="6"/>
  <c r="Y15" i="6"/>
  <c r="W15" i="6"/>
  <c r="V15" i="6"/>
  <c r="U15" i="6"/>
  <c r="R15" i="6"/>
  <c r="P15" i="6"/>
  <c r="O15" i="6"/>
  <c r="N15" i="6"/>
  <c r="G15" i="6"/>
  <c r="AU11" i="6"/>
  <c r="AT11" i="6"/>
  <c r="AN11" i="6"/>
  <c r="AM11" i="6"/>
  <c r="AE11" i="6"/>
  <c r="AC11" i="6"/>
  <c r="AB11" i="6"/>
  <c r="AA11" i="6"/>
  <c r="U11" i="6"/>
  <c r="N11" i="6"/>
  <c r="M11" i="6"/>
  <c r="L11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AU8" i="6"/>
  <c r="AT8" i="6"/>
  <c r="AS8" i="6"/>
  <c r="AS11" i="6" s="1"/>
  <c r="AR8" i="6"/>
  <c r="AR11" i="6" s="1"/>
  <c r="AQ8" i="6"/>
  <c r="AQ11" i="6" s="1"/>
  <c r="AP8" i="6"/>
  <c r="AP11" i="6" s="1"/>
  <c r="AO8" i="6"/>
  <c r="AO11" i="6" s="1"/>
  <c r="AN8" i="6"/>
  <c r="AM8" i="6"/>
  <c r="AL8" i="6"/>
  <c r="AL11" i="6" s="1"/>
  <c r="AK8" i="6"/>
  <c r="AK11" i="6" s="1"/>
  <c r="AJ8" i="6"/>
  <c r="AJ11" i="6" s="1"/>
  <c r="AI8" i="6"/>
  <c r="AI11" i="6" s="1"/>
  <c r="AH8" i="6"/>
  <c r="AH11" i="6" s="1"/>
  <c r="AG8" i="6"/>
  <c r="AG11" i="6" s="1"/>
  <c r="AF8" i="6"/>
  <c r="AF11" i="6" s="1"/>
  <c r="AE8" i="6"/>
  <c r="AD8" i="6"/>
  <c r="AD11" i="6" s="1"/>
  <c r="AC8" i="6"/>
  <c r="AB8" i="6"/>
  <c r="AA8" i="6"/>
  <c r="Z8" i="6"/>
  <c r="Z11" i="6" s="1"/>
  <c r="Y8" i="6"/>
  <c r="Y11" i="6" s="1"/>
  <c r="X8" i="6"/>
  <c r="X11" i="6" s="1"/>
  <c r="W8" i="6"/>
  <c r="W11" i="6" s="1"/>
  <c r="V8" i="6"/>
  <c r="V11" i="6" s="1"/>
  <c r="U8" i="6"/>
  <c r="T8" i="6"/>
  <c r="T11" i="6" s="1"/>
  <c r="S8" i="6"/>
  <c r="S11" i="6" s="1"/>
  <c r="R8" i="6"/>
  <c r="R11" i="6" s="1"/>
  <c r="Q8" i="6"/>
  <c r="Q11" i="6" s="1"/>
  <c r="P8" i="6"/>
  <c r="P11" i="6" s="1"/>
  <c r="O8" i="6"/>
  <c r="O11" i="6" s="1"/>
  <c r="N8" i="6"/>
  <c r="M8" i="6"/>
  <c r="L8" i="6"/>
  <c r="E18" i="5"/>
  <c r="R12" i="5"/>
  <c r="R10" i="5"/>
  <c r="H34" i="4"/>
  <c r="G34" i="4"/>
  <c r="H32" i="4"/>
  <c r="F17" i="3" s="1"/>
  <c r="L31" i="4"/>
  <c r="K31" i="4"/>
  <c r="K32" i="4" s="1"/>
  <c r="CJ29" i="4"/>
  <c r="CH29" i="4"/>
  <c r="CG29" i="4"/>
  <c r="CF29" i="4"/>
  <c r="BX29" i="4"/>
  <c r="BV29" i="4"/>
  <c r="BP29" i="4"/>
  <c r="BK29" i="4"/>
  <c r="BB29" i="4"/>
  <c r="BA29" i="4"/>
  <c r="AZ29" i="4"/>
  <c r="AV29" i="4"/>
  <c r="AT29" i="4"/>
  <c r="AS29" i="4"/>
  <c r="AG29" i="4"/>
  <c r="AF29" i="4"/>
  <c r="Y29" i="4"/>
  <c r="Q29" i="4"/>
  <c r="P29" i="4"/>
  <c r="O29" i="4"/>
  <c r="N29" i="4"/>
  <c r="L29" i="4"/>
  <c r="K29" i="4"/>
  <c r="J29" i="4"/>
  <c r="I29" i="4"/>
  <c r="H29" i="4"/>
  <c r="H31" i="4" s="1"/>
  <c r="M14" i="14" s="1"/>
  <c r="G29" i="4"/>
  <c r="O28" i="4"/>
  <c r="L28" i="4"/>
  <c r="K28" i="4"/>
  <c r="J28" i="4"/>
  <c r="J31" i="4" s="1"/>
  <c r="I28" i="4"/>
  <c r="H28" i="4"/>
  <c r="G28" i="4"/>
  <c r="O24" i="4"/>
  <c r="I24" i="4"/>
  <c r="G11" i="3" s="1"/>
  <c r="G22" i="3" s="1"/>
  <c r="I23" i="4"/>
  <c r="CJ21" i="4"/>
  <c r="CG21" i="4"/>
  <c r="BZ21" i="4"/>
  <c r="BY21" i="4"/>
  <c r="BT21" i="4"/>
  <c r="BP21" i="4"/>
  <c r="BK21" i="4"/>
  <c r="BJ21" i="4"/>
  <c r="BF21" i="4"/>
  <c r="AV21" i="4"/>
  <c r="AS21" i="4"/>
  <c r="AR21" i="4"/>
  <c r="AQ21" i="4"/>
  <c r="AP21" i="4"/>
  <c r="AO21" i="4"/>
  <c r="AH21" i="4"/>
  <c r="AG21" i="4"/>
  <c r="Y21" i="4"/>
  <c r="W21" i="4"/>
  <c r="T21" i="4"/>
  <c r="R21" i="4"/>
  <c r="L21" i="4"/>
  <c r="I21" i="4"/>
  <c r="H21" i="4"/>
  <c r="L20" i="4"/>
  <c r="L23" i="4" s="1"/>
  <c r="L24" i="4" s="1"/>
  <c r="J11" i="3" s="1"/>
  <c r="K20" i="4"/>
  <c r="J20" i="4"/>
  <c r="I20" i="4"/>
  <c r="H20" i="4"/>
  <c r="G20" i="4"/>
  <c r="O15" i="4"/>
  <c r="L15" i="4"/>
  <c r="K15" i="4"/>
  <c r="J15" i="4"/>
  <c r="I15" i="4"/>
  <c r="I34" i="4" s="1"/>
  <c r="H15" i="4"/>
  <c r="G15" i="4"/>
  <c r="L24" i="6" s="1"/>
  <c r="CF13" i="4"/>
  <c r="CF21" i="4" s="1"/>
  <c r="CE13" i="4"/>
  <c r="CD13" i="4"/>
  <c r="CC13" i="4"/>
  <c r="BZ13" i="4"/>
  <c r="BZ29" i="4" s="1"/>
  <c r="BY13" i="4"/>
  <c r="BY29" i="4" s="1"/>
  <c r="BW13" i="4"/>
  <c r="BV13" i="4"/>
  <c r="BP13" i="4"/>
  <c r="BN13" i="4"/>
  <c r="BM13" i="4"/>
  <c r="BK13" i="4"/>
  <c r="BJ13" i="4"/>
  <c r="BF13" i="4"/>
  <c r="BF29" i="4" s="1"/>
  <c r="BE13" i="4"/>
  <c r="BE29" i="4" s="1"/>
  <c r="BD13" i="4"/>
  <c r="BC13" i="4"/>
  <c r="BB13" i="4"/>
  <c r="BA13" i="4"/>
  <c r="AZ13" i="4"/>
  <c r="AS13" i="4"/>
  <c r="AR13" i="4"/>
  <c r="AR29" i="4" s="1"/>
  <c r="AQ13" i="4"/>
  <c r="AQ29" i="4" s="1"/>
  <c r="AP13" i="4"/>
  <c r="AP29" i="4" s="1"/>
  <c r="AN13" i="4"/>
  <c r="AL13" i="4"/>
  <c r="AL21" i="4" s="1"/>
  <c r="AK13" i="4"/>
  <c r="AJ13" i="4"/>
  <c r="AI13" i="4"/>
  <c r="AH13" i="4"/>
  <c r="AB13" i="4"/>
  <c r="AB29" i="4" s="1"/>
  <c r="Y13" i="4"/>
  <c r="X13" i="4"/>
  <c r="X29" i="4" s="1"/>
  <c r="W13" i="4"/>
  <c r="W29" i="4" s="1"/>
  <c r="V13" i="4"/>
  <c r="R13" i="4"/>
  <c r="Q13" i="4"/>
  <c r="P13" i="4"/>
  <c r="P21" i="4" s="1"/>
  <c r="O13" i="4"/>
  <c r="O21" i="4" s="1"/>
  <c r="M12" i="4"/>
  <c r="CL9" i="4"/>
  <c r="CK9" i="4"/>
  <c r="CJ9" i="4"/>
  <c r="CJ13" i="4" s="1"/>
  <c r="CI9" i="4"/>
  <c r="CI13" i="4" s="1"/>
  <c r="CH9" i="4"/>
  <c r="CH13" i="4" s="1"/>
  <c r="CH21" i="4" s="1"/>
  <c r="CG9" i="4"/>
  <c r="CG13" i="4" s="1"/>
  <c r="CF9" i="4"/>
  <c r="CE9" i="4"/>
  <c r="CD9" i="4"/>
  <c r="CC9" i="4"/>
  <c r="CB9" i="4"/>
  <c r="CA9" i="4"/>
  <c r="BZ9" i="4"/>
  <c r="BY9" i="4"/>
  <c r="BX9" i="4"/>
  <c r="BX13" i="4" s="1"/>
  <c r="BX21" i="4" s="1"/>
  <c r="BW9" i="4"/>
  <c r="BV9" i="4"/>
  <c r="BU9" i="4"/>
  <c r="BU13" i="4" s="1"/>
  <c r="BT9" i="4"/>
  <c r="BT13" i="4" s="1"/>
  <c r="BS9" i="4"/>
  <c r="BR9" i="4"/>
  <c r="BQ9" i="4"/>
  <c r="BP9" i="4"/>
  <c r="BO9" i="4"/>
  <c r="BN9" i="4"/>
  <c r="BM9" i="4"/>
  <c r="BL9" i="4"/>
  <c r="BL13" i="4" s="1"/>
  <c r="BK9" i="4"/>
  <c r="BJ9" i="4"/>
  <c r="BI9" i="4"/>
  <c r="BI13" i="4" s="1"/>
  <c r="BH9" i="4"/>
  <c r="BH13" i="4" s="1"/>
  <c r="BG9" i="4"/>
  <c r="BF9" i="4"/>
  <c r="BE9" i="4"/>
  <c r="BD9" i="4"/>
  <c r="BC9" i="4"/>
  <c r="BB9" i="4"/>
  <c r="BA9" i="4"/>
  <c r="AZ9" i="4"/>
  <c r="AY9" i="4"/>
  <c r="AX9" i="4"/>
  <c r="AW9" i="4"/>
  <c r="AV9" i="4"/>
  <c r="AV13" i="4" s="1"/>
  <c r="AU9" i="4"/>
  <c r="AT9" i="4"/>
  <c r="AT13" i="4" s="1"/>
  <c r="AT21" i="4" s="1"/>
  <c r="AS9" i="4"/>
  <c r="AR9" i="4"/>
  <c r="AQ9" i="4"/>
  <c r="AP9" i="4"/>
  <c r="AO9" i="4"/>
  <c r="AO13" i="4" s="1"/>
  <c r="AN9" i="4"/>
  <c r="AM9" i="4"/>
  <c r="AM13" i="4" s="1"/>
  <c r="AL9" i="4"/>
  <c r="AK9" i="4"/>
  <c r="AJ9" i="4"/>
  <c r="AI9" i="4"/>
  <c r="AH9" i="4"/>
  <c r="AG9" i="4"/>
  <c r="AG13" i="4" s="1"/>
  <c r="AF9" i="4"/>
  <c r="AF13" i="4" s="1"/>
  <c r="AE9" i="4"/>
  <c r="AD9" i="4"/>
  <c r="AC9" i="4"/>
  <c r="AB9" i="4"/>
  <c r="AA9" i="4"/>
  <c r="Z9" i="4"/>
  <c r="Z13" i="4" s="1"/>
  <c r="Y9" i="4"/>
  <c r="X9" i="4"/>
  <c r="W9" i="4"/>
  <c r="V9" i="4"/>
  <c r="U9" i="4"/>
  <c r="U13" i="4" s="1"/>
  <c r="T9" i="4"/>
  <c r="T13" i="4" s="1"/>
  <c r="T29" i="4" s="1"/>
  <c r="S9" i="4"/>
  <c r="R9" i="4"/>
  <c r="Q9" i="4"/>
  <c r="P9" i="4"/>
  <c r="O9" i="4"/>
  <c r="N9" i="4"/>
  <c r="N13" i="4" s="1"/>
  <c r="N21" i="4" s="1"/>
  <c r="M9" i="4"/>
  <c r="M13" i="4" s="1"/>
  <c r="O8" i="4"/>
  <c r="O12" i="4" s="1"/>
  <c r="O20" i="4" s="1"/>
  <c r="O23" i="4" s="1"/>
  <c r="N8" i="4"/>
  <c r="M8" i="4"/>
  <c r="L8" i="4"/>
  <c r="K8" i="4"/>
  <c r="K21" i="4" s="1"/>
  <c r="J8" i="4"/>
  <c r="J21" i="4" s="1"/>
  <c r="I8" i="4"/>
  <c r="H8" i="4"/>
  <c r="G8" i="4"/>
  <c r="CL42" i="3"/>
  <c r="CL40" i="3"/>
  <c r="F39" i="3"/>
  <c r="E39" i="3"/>
  <c r="CL36" i="3"/>
  <c r="G35" i="3"/>
  <c r="F35" i="3"/>
  <c r="E35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CL32" i="3"/>
  <c r="AA31" i="3"/>
  <c r="Y31" i="3"/>
  <c r="W31" i="3"/>
  <c r="V31" i="3"/>
  <c r="AB30" i="3"/>
  <c r="AA30" i="3"/>
  <c r="Z30" i="3"/>
  <c r="V30" i="3"/>
  <c r="U30" i="3"/>
  <c r="S30" i="3"/>
  <c r="R30" i="3"/>
  <c r="H30" i="3"/>
  <c r="AD29" i="3"/>
  <c r="X29" i="3"/>
  <c r="U29" i="3"/>
  <c r="T29" i="3"/>
  <c r="K29" i="3"/>
  <c r="CL28" i="3"/>
  <c r="CL27" i="3"/>
  <c r="AN26" i="3"/>
  <c r="BH26" i="3" s="1"/>
  <c r="AM26" i="3"/>
  <c r="AL26" i="3"/>
  <c r="AK26" i="3"/>
  <c r="AJ26" i="3"/>
  <c r="AI26" i="3"/>
  <c r="AH26" i="3"/>
  <c r="AG26" i="3"/>
  <c r="AE26" i="3"/>
  <c r="AD26" i="3"/>
  <c r="AC26" i="3"/>
  <c r="AB26" i="3"/>
  <c r="AA26" i="3"/>
  <c r="W26" i="3"/>
  <c r="V26" i="3"/>
  <c r="U26" i="3"/>
  <c r="T26" i="3"/>
  <c r="S26" i="3"/>
  <c r="P26" i="3"/>
  <c r="O26" i="3"/>
  <c r="N26" i="3"/>
  <c r="M26" i="3"/>
  <c r="K26" i="3"/>
  <c r="J26" i="3"/>
  <c r="I26" i="3"/>
  <c r="H26" i="3"/>
  <c r="G26" i="3"/>
  <c r="CL25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K24" i="3"/>
  <c r="AJ24" i="3"/>
  <c r="AI24" i="3"/>
  <c r="AG24" i="3"/>
  <c r="AF24" i="3"/>
  <c r="AE24" i="3"/>
  <c r="AD24" i="3"/>
  <c r="AC24" i="3"/>
  <c r="AB24" i="3"/>
  <c r="AA24" i="3"/>
  <c r="Z24" i="3"/>
  <c r="Y24" i="3"/>
  <c r="X24" i="3"/>
  <c r="W24" i="3"/>
  <c r="U24" i="3"/>
  <c r="T24" i="3"/>
  <c r="S24" i="3"/>
  <c r="Q24" i="3"/>
  <c r="P24" i="3"/>
  <c r="O24" i="3"/>
  <c r="M24" i="3"/>
  <c r="L24" i="3"/>
  <c r="K24" i="3"/>
  <c r="I24" i="3"/>
  <c r="H24" i="3"/>
  <c r="G24" i="3"/>
  <c r="F24" i="3"/>
  <c r="G19" i="3"/>
  <c r="F19" i="3"/>
  <c r="E19" i="3"/>
  <c r="J18" i="3"/>
  <c r="I18" i="3"/>
  <c r="H18" i="3"/>
  <c r="G18" i="3"/>
  <c r="F18" i="3"/>
  <c r="E18" i="3"/>
  <c r="I17" i="3"/>
  <c r="I16" i="3"/>
  <c r="F16" i="3"/>
  <c r="J10" i="3"/>
  <c r="G10" i="3"/>
  <c r="H7" i="3"/>
  <c r="G7" i="3"/>
  <c r="F7" i="3"/>
  <c r="E7" i="3"/>
  <c r="M7" i="2"/>
  <c r="L7" i="2"/>
  <c r="M6" i="2"/>
  <c r="L6" i="2"/>
  <c r="M5" i="15" s="1"/>
  <c r="T120" i="11" l="1"/>
  <c r="AN123" i="11"/>
  <c r="U120" i="11"/>
  <c r="AD120" i="11"/>
  <c r="AA120" i="11"/>
  <c r="AB123" i="11"/>
  <c r="AC120" i="11"/>
  <c r="O120" i="11"/>
  <c r="H123" i="11"/>
  <c r="AH52" i="15"/>
  <c r="AI52" i="15"/>
  <c r="AD30" i="16"/>
  <c r="AD49" i="16" s="1"/>
  <c r="AJ79" i="14" s="1"/>
  <c r="AA30" i="16"/>
  <c r="AA49" i="16" s="1"/>
  <c r="AG79" i="14" s="1"/>
  <c r="Z30" i="16"/>
  <c r="Z49" i="16" s="1"/>
  <c r="AF79" i="14" s="1"/>
  <c r="Y52" i="15"/>
  <c r="V30" i="16"/>
  <c r="V49" i="16" s="1"/>
  <c r="AB79" i="14" s="1"/>
  <c r="V52" i="15"/>
  <c r="T30" i="16"/>
  <c r="T49" i="16" s="1"/>
  <c r="Z79" i="14" s="1"/>
  <c r="L52" i="15"/>
  <c r="O52" i="15"/>
  <c r="K30" i="16"/>
  <c r="K49" i="16" s="1"/>
  <c r="Q79" i="14" s="1"/>
  <c r="K52" i="15"/>
  <c r="J30" i="16"/>
  <c r="J49" i="16" s="1"/>
  <c r="P79" i="14" s="1"/>
  <c r="J52" i="15"/>
  <c r="I30" i="16"/>
  <c r="I49" i="16" s="1"/>
  <c r="I52" i="15"/>
  <c r="AC31" i="3"/>
  <c r="AB31" i="3"/>
  <c r="J120" i="11"/>
  <c r="U123" i="11"/>
  <c r="H120" i="11"/>
  <c r="Z120" i="11"/>
  <c r="J123" i="11"/>
  <c r="H31" i="3"/>
  <c r="AL120" i="11"/>
  <c r="AD31" i="3"/>
  <c r="AB120" i="11"/>
  <c r="O123" i="11"/>
  <c r="AN31" i="3"/>
  <c r="CJ31" i="3" s="1"/>
  <c r="AY46" i="33"/>
  <c r="AY47" i="33" s="1"/>
  <c r="AX54" i="33"/>
  <c r="AS7" i="3"/>
  <c r="AR17" i="3"/>
  <c r="AR18" i="3"/>
  <c r="AQ17" i="3"/>
  <c r="AQ18" i="3"/>
  <c r="BW26" i="3"/>
  <c r="BX26" i="3"/>
  <c r="AV26" i="3"/>
  <c r="CD26" i="3"/>
  <c r="AW26" i="3"/>
  <c r="AX26" i="3"/>
  <c r="CF26" i="3"/>
  <c r="AY26" i="3"/>
  <c r="CI26" i="3"/>
  <c r="AZ26" i="3"/>
  <c r="BA26" i="3"/>
  <c r="BY26" i="3"/>
  <c r="BI26" i="3"/>
  <c r="BF26" i="3"/>
  <c r="BJ26" i="3"/>
  <c r="AU26" i="3"/>
  <c r="BK26" i="3"/>
  <c r="BB26" i="3"/>
  <c r="BL26" i="3"/>
  <c r="BH29" i="3"/>
  <c r="BZ26" i="3"/>
  <c r="BQ26" i="3"/>
  <c r="BJ29" i="3"/>
  <c r="BR26" i="3"/>
  <c r="AR26" i="3"/>
  <c r="CE26" i="3"/>
  <c r="BU26" i="3"/>
  <c r="BV26" i="3"/>
  <c r="BA12" i="33"/>
  <c r="AZ39" i="33"/>
  <c r="BA41" i="33"/>
  <c r="BB14" i="33"/>
  <c r="AZ19" i="33"/>
  <c r="AZ38" i="33"/>
  <c r="BA11" i="33"/>
  <c r="BA13" i="33"/>
  <c r="AZ40" i="33"/>
  <c r="CK13" i="4"/>
  <c r="R20" i="6"/>
  <c r="R30" i="6" s="1"/>
  <c r="K33" i="3" s="1"/>
  <c r="G21" i="4"/>
  <c r="AC13" i="4"/>
  <c r="AW13" i="4"/>
  <c r="BQ13" i="4"/>
  <c r="AD13" i="4"/>
  <c r="AX13" i="4"/>
  <c r="BR13" i="4"/>
  <c r="CL13" i="4"/>
  <c r="AE13" i="4"/>
  <c r="BS13" i="4"/>
  <c r="K17" i="8"/>
  <c r="H39" i="3" s="1"/>
  <c r="AM52" i="16"/>
  <c r="AL16" i="19" s="1"/>
  <c r="AL22" i="19" s="1"/>
  <c r="AS78" i="14"/>
  <c r="AS81" i="14" s="1"/>
  <c r="AT78" i="14"/>
  <c r="BZ29" i="3"/>
  <c r="BF29" i="3"/>
  <c r="BY29" i="3"/>
  <c r="BE29" i="3"/>
  <c r="BO29" i="3"/>
  <c r="AS29" i="3"/>
  <c r="CC29" i="3"/>
  <c r="BG29" i="3"/>
  <c r="BX29" i="3"/>
  <c r="AZ29" i="3"/>
  <c r="BP29" i="3"/>
  <c r="AQ29" i="3"/>
  <c r="BN29" i="3"/>
  <c r="AP29" i="3"/>
  <c r="BR29" i="3"/>
  <c r="BQ29" i="3"/>
  <c r="CH29" i="3"/>
  <c r="BD29" i="3"/>
  <c r="CG29" i="3"/>
  <c r="BC29" i="3"/>
  <c r="CF29" i="3"/>
  <c r="BB29" i="3"/>
  <c r="CE29" i="3"/>
  <c r="BA29" i="3"/>
  <c r="AW29" i="3"/>
  <c r="AU29" i="3"/>
  <c r="CI29" i="3"/>
  <c r="CB29" i="3"/>
  <c r="AV29" i="3"/>
  <c r="CJ29" i="3"/>
  <c r="AT29" i="3"/>
  <c r="CD29" i="3"/>
  <c r="AR29" i="3"/>
  <c r="AO29" i="3"/>
  <c r="CA29" i="3"/>
  <c r="BI29" i="3"/>
  <c r="BT29" i="3"/>
  <c r="BS29" i="3"/>
  <c r="BM29" i="3"/>
  <c r="BL29" i="3"/>
  <c r="BK29" i="3"/>
  <c r="AY29" i="3"/>
  <c r="AX29" i="3"/>
  <c r="BW29" i="3"/>
  <c r="BV29" i="3"/>
  <c r="L120" i="11"/>
  <c r="L123" i="11"/>
  <c r="L30" i="3"/>
  <c r="AF120" i="11"/>
  <c r="AF30" i="3"/>
  <c r="AF123" i="11"/>
  <c r="P123" i="11"/>
  <c r="P120" i="11"/>
  <c r="P30" i="3"/>
  <c r="AJ123" i="11"/>
  <c r="AJ120" i="11"/>
  <c r="AJ30" i="3"/>
  <c r="AY13" i="4"/>
  <c r="M20" i="4"/>
  <c r="M15" i="4"/>
  <c r="M28" i="4"/>
  <c r="AK52" i="16"/>
  <c r="AJ16" i="19" s="1"/>
  <c r="AJ22" i="19" s="1"/>
  <c r="AQ78" i="14"/>
  <c r="AQ81" i="14" s="1"/>
  <c r="BW21" i="4"/>
  <c r="BW29" i="4"/>
  <c r="AE31" i="3"/>
  <c r="AE123" i="11"/>
  <c r="O20" i="9"/>
  <c r="J20" i="9"/>
  <c r="M123" i="11"/>
  <c r="M120" i="11"/>
  <c r="M30" i="3"/>
  <c r="AG120" i="11"/>
  <c r="AG123" i="11"/>
  <c r="AG30" i="3"/>
  <c r="AK123" i="11"/>
  <c r="AK120" i="11"/>
  <c r="AK30" i="3"/>
  <c r="H16" i="3"/>
  <c r="J32" i="4"/>
  <c r="H17" i="3" s="1"/>
  <c r="O14" i="14"/>
  <c r="AN29" i="4"/>
  <c r="AN21" i="4"/>
  <c r="CC29" i="4"/>
  <c r="CC21" i="4"/>
  <c r="CD21" i="4"/>
  <c r="CD29" i="4"/>
  <c r="X21" i="4"/>
  <c r="V52" i="16"/>
  <c r="U16" i="19" s="1"/>
  <c r="U22" i="19" s="1"/>
  <c r="AB78" i="14"/>
  <c r="AB81" i="14" s="1"/>
  <c r="AE78" i="14"/>
  <c r="N78" i="14"/>
  <c r="AH78" i="14"/>
  <c r="K52" i="16"/>
  <c r="J16" i="19" s="1"/>
  <c r="J22" i="19" s="1"/>
  <c r="Q78" i="14"/>
  <c r="AM78" i="14"/>
  <c r="CL34" i="3"/>
  <c r="G8" i="19"/>
  <c r="G13" i="19" s="1"/>
  <c r="E30" i="3"/>
  <c r="E120" i="11"/>
  <c r="E123" i="11"/>
  <c r="Y120" i="11"/>
  <c r="Y123" i="11"/>
  <c r="Y30" i="3"/>
  <c r="AC30" i="3"/>
  <c r="AC123" i="11"/>
  <c r="P52" i="15"/>
  <c r="AA13" i="4"/>
  <c r="AU13" i="4"/>
  <c r="BO13" i="4"/>
  <c r="CI21" i="4"/>
  <c r="CI29" i="4"/>
  <c r="BI31" i="3"/>
  <c r="BD31" i="3"/>
  <c r="J23" i="4"/>
  <c r="Q45" i="14"/>
  <c r="Q24" i="6"/>
  <c r="J7" i="3"/>
  <c r="L34" i="4"/>
  <c r="J19" i="3" s="1"/>
  <c r="J22" i="3" s="1"/>
  <c r="I31" i="4"/>
  <c r="AR20" i="6"/>
  <c r="AR30" i="6" s="1"/>
  <c r="AK33" i="3" s="1"/>
  <c r="AK15" i="7"/>
  <c r="AB15" i="7"/>
  <c r="AF15" i="7"/>
  <c r="AE15" i="7"/>
  <c r="W15" i="7"/>
  <c r="X15" i="7"/>
  <c r="V15" i="7"/>
  <c r="AN15" i="7"/>
  <c r="Z15" i="7"/>
  <c r="Y15" i="7"/>
  <c r="U15" i="7"/>
  <c r="T15" i="7"/>
  <c r="AQ15" i="7"/>
  <c r="AC15" i="7"/>
  <c r="AA15" i="7"/>
  <c r="AI15" i="7"/>
  <c r="AH15" i="7"/>
  <c r="AG15" i="7"/>
  <c r="AD15" i="7"/>
  <c r="AP15" i="7"/>
  <c r="O30" i="16"/>
  <c r="O49" i="16" s="1"/>
  <c r="U79" i="14" s="1"/>
  <c r="AI30" i="16"/>
  <c r="AI49" i="16" s="1"/>
  <c r="AO79" i="14" s="1"/>
  <c r="O44" i="16"/>
  <c r="O50" i="16" s="1"/>
  <c r="U80" i="14" s="1"/>
  <c r="AI44" i="16"/>
  <c r="AI50" i="16" s="1"/>
  <c r="AO80" i="14" s="1"/>
  <c r="S44" i="16"/>
  <c r="S50" i="16" s="1"/>
  <c r="Y80" i="14" s="1"/>
  <c r="BM29" i="4"/>
  <c r="BM21" i="4"/>
  <c r="AL78" i="14"/>
  <c r="V78" i="14"/>
  <c r="V81" i="14" s="1"/>
  <c r="AH29" i="4"/>
  <c r="BN21" i="4"/>
  <c r="BN29" i="4"/>
  <c r="G31" i="4"/>
  <c r="O14" i="9"/>
  <c r="J14" i="9"/>
  <c r="M52" i="16"/>
  <c r="L16" i="19" s="1"/>
  <c r="L22" i="19" s="1"/>
  <c r="S78" i="14"/>
  <c r="S81" i="14" s="1"/>
  <c r="S13" i="4"/>
  <c r="AM29" i="4"/>
  <c r="AM21" i="4"/>
  <c r="BG13" i="4"/>
  <c r="CA13" i="4"/>
  <c r="Z7" i="7"/>
  <c r="Z17" i="7" s="1"/>
  <c r="W35" i="3" s="1"/>
  <c r="Y7" i="7"/>
  <c r="Y17" i="7" s="1"/>
  <c r="V35" i="3" s="1"/>
  <c r="AL7" i="7"/>
  <c r="R7" i="7"/>
  <c r="R17" i="7" s="1"/>
  <c r="O35" i="3" s="1"/>
  <c r="AD7" i="7"/>
  <c r="AC7" i="7"/>
  <c r="AQ7" i="7"/>
  <c r="T7" i="7"/>
  <c r="AF7" i="7"/>
  <c r="AF17" i="7" s="1"/>
  <c r="AC35" i="3" s="1"/>
  <c r="AE7" i="7"/>
  <c r="AE17" i="7" s="1"/>
  <c r="AB35" i="3" s="1"/>
  <c r="AB7" i="7"/>
  <c r="AM7" i="7"/>
  <c r="W7" i="7"/>
  <c r="AH7" i="7"/>
  <c r="AG7" i="7"/>
  <c r="P7" i="7"/>
  <c r="O7" i="7"/>
  <c r="AJ7" i="7"/>
  <c r="AI7" i="7"/>
  <c r="AA7" i="7"/>
  <c r="N7" i="7"/>
  <c r="N17" i="7" s="1"/>
  <c r="K35" i="3" s="1"/>
  <c r="M7" i="7"/>
  <c r="L7" i="7"/>
  <c r="K7" i="7"/>
  <c r="AN7" i="7"/>
  <c r="AP7" i="7"/>
  <c r="AO7" i="7"/>
  <c r="AO17" i="7" s="1"/>
  <c r="AL35" i="3" s="1"/>
  <c r="AK7" i="7"/>
  <c r="X7" i="7"/>
  <c r="X17" i="7" s="1"/>
  <c r="U35" i="3" s="1"/>
  <c r="N18" i="16"/>
  <c r="N48" i="16" s="1"/>
  <c r="AO78" i="14"/>
  <c r="O79" i="14"/>
  <c r="O81" i="14" s="1"/>
  <c r="I52" i="16"/>
  <c r="H16" i="19" s="1"/>
  <c r="H22" i="19" s="1"/>
  <c r="P78" i="14"/>
  <c r="AP78" i="14"/>
  <c r="AJ21" i="4"/>
  <c r="AJ29" i="4"/>
  <c r="BV21" i="4"/>
  <c r="V20" i="6"/>
  <c r="V30" i="6"/>
  <c r="O33" i="3" s="1"/>
  <c r="Q17" i="7"/>
  <c r="N35" i="3" s="1"/>
  <c r="U78" i="14"/>
  <c r="U81" i="14" s="1"/>
  <c r="O52" i="16"/>
  <c r="N16" i="19" s="1"/>
  <c r="N22" i="19" s="1"/>
  <c r="AR78" i="14"/>
  <c r="AO52" i="16"/>
  <c r="AN16" i="19" s="1"/>
  <c r="AN22" i="19" s="1"/>
  <c r="AU78" i="14"/>
  <c r="AU81" i="14" s="1"/>
  <c r="G52" i="16"/>
  <c r="F16" i="19" s="1"/>
  <c r="F22" i="19" s="1"/>
  <c r="M78" i="14"/>
  <c r="M81" i="14" s="1"/>
  <c r="BJ29" i="4"/>
  <c r="T24" i="6"/>
  <c r="T45" i="14"/>
  <c r="AE20" i="6"/>
  <c r="AE30" i="6" s="1"/>
  <c r="X33" i="3" s="1"/>
  <c r="Z11" i="8"/>
  <c r="Y11" i="8"/>
  <c r="AJ11" i="8"/>
  <c r="P11" i="8"/>
  <c r="AK11" i="8"/>
  <c r="M11" i="8"/>
  <c r="M17" i="8" s="1"/>
  <c r="J39" i="3" s="1"/>
  <c r="AI11" i="8"/>
  <c r="L11" i="8"/>
  <c r="AB11" i="8"/>
  <c r="T11" i="8"/>
  <c r="S11" i="8"/>
  <c r="AL11" i="8"/>
  <c r="AN11" i="8"/>
  <c r="AM11" i="8"/>
  <c r="AH11" i="8"/>
  <c r="AH17" i="8" s="1"/>
  <c r="AE39" i="3" s="1"/>
  <c r="U11" i="8"/>
  <c r="U17" i="8" s="1"/>
  <c r="R39" i="3" s="1"/>
  <c r="AQ11" i="8"/>
  <c r="AE11" i="8"/>
  <c r="AD11" i="8"/>
  <c r="Q11" i="8"/>
  <c r="Q17" i="8" s="1"/>
  <c r="N39" i="3" s="1"/>
  <c r="O11" i="8"/>
  <c r="AA11" i="8"/>
  <c r="X11" i="8"/>
  <c r="W11" i="8"/>
  <c r="AP11" i="8"/>
  <c r="AO11" i="8"/>
  <c r="M52" i="15"/>
  <c r="T123" i="11"/>
  <c r="T31" i="3"/>
  <c r="AJ36" i="14"/>
  <c r="X36" i="14"/>
  <c r="L36" i="14"/>
  <c r="G41" i="14"/>
  <c r="L18" i="14" s="1"/>
  <c r="P44" i="16"/>
  <c r="P50" i="16" s="1"/>
  <c r="V80" i="14" s="1"/>
  <c r="AJ44" i="16"/>
  <c r="AJ50" i="16" s="1"/>
  <c r="AP80" i="14" s="1"/>
  <c r="T44" i="16"/>
  <c r="T50" i="16" s="1"/>
  <c r="Z80" i="14" s="1"/>
  <c r="AN44" i="16"/>
  <c r="AN50" i="16" s="1"/>
  <c r="AT80" i="14" s="1"/>
  <c r="AI21" i="4"/>
  <c r="AI29" i="4"/>
  <c r="V11" i="8"/>
  <c r="AD30" i="3"/>
  <c r="AD123" i="11"/>
  <c r="AH18" i="16"/>
  <c r="AH48" i="16" s="1"/>
  <c r="W78" i="14"/>
  <c r="W81" i="14" s="1"/>
  <c r="Q52" i="16"/>
  <c r="P16" i="19" s="1"/>
  <c r="P22" i="19" s="1"/>
  <c r="AF78" i="14"/>
  <c r="AF81" i="14" s="1"/>
  <c r="Z52" i="16"/>
  <c r="Y16" i="19" s="1"/>
  <c r="Y22" i="19" s="1"/>
  <c r="AC52" i="15"/>
  <c r="I18" i="10"/>
  <c r="H29" i="3" s="1"/>
  <c r="AD52" i="15"/>
  <c r="AE17" i="8"/>
  <c r="AB39" i="3" s="1"/>
  <c r="CB13" i="4"/>
  <c r="CE21" i="4"/>
  <c r="CE29" i="4"/>
  <c r="BI21" i="4"/>
  <c r="BI29" i="4"/>
  <c r="AZ21" i="4"/>
  <c r="X18" i="16"/>
  <c r="X48" i="16" s="1"/>
  <c r="BA21" i="4"/>
  <c r="R123" i="11"/>
  <c r="R120" i="11"/>
  <c r="V120" i="11"/>
  <c r="V123" i="11"/>
  <c r="AG52" i="15"/>
  <c r="BB21" i="4"/>
  <c r="S120" i="11"/>
  <c r="S123" i="11"/>
  <c r="BC21" i="4"/>
  <c r="BC29" i="4"/>
  <c r="M8" i="7"/>
  <c r="Q12" i="8"/>
  <c r="N5" i="16"/>
  <c r="N5" i="15"/>
  <c r="N5" i="10"/>
  <c r="V21" i="4"/>
  <c r="V29" i="4"/>
  <c r="BD21" i="4"/>
  <c r="BD29" i="4"/>
  <c r="AI20" i="6"/>
  <c r="P14" i="14"/>
  <c r="AE44" i="16"/>
  <c r="AE50" i="16" s="1"/>
  <c r="AK80" i="14" s="1"/>
  <c r="BH29" i="4"/>
  <c r="BH21" i="4"/>
  <c r="F18" i="16"/>
  <c r="F48" i="16" s="1"/>
  <c r="N12" i="4"/>
  <c r="U21" i="4"/>
  <c r="U29" i="4"/>
  <c r="AO29" i="4"/>
  <c r="O31" i="4"/>
  <c r="O32" i="4"/>
  <c r="Q116" i="11"/>
  <c r="L30" i="16"/>
  <c r="L49" i="16" s="1"/>
  <c r="R79" i="14" s="1"/>
  <c r="AJ30" i="16"/>
  <c r="AJ49" i="16" s="1"/>
  <c r="AP79" i="14" s="1"/>
  <c r="Q21" i="4"/>
  <c r="AG12" i="8"/>
  <c r="AG17" i="8" s="1"/>
  <c r="AD39" i="3" s="1"/>
  <c r="M12" i="8"/>
  <c r="AF12" i="8"/>
  <c r="L12" i="8"/>
  <c r="AQ12" i="8"/>
  <c r="W12" i="8"/>
  <c r="AA12" i="8"/>
  <c r="Z12" i="8"/>
  <c r="AO12" i="8"/>
  <c r="R12" i="8"/>
  <c r="R17" i="8" s="1"/>
  <c r="O39" i="3" s="1"/>
  <c r="AP12" i="8"/>
  <c r="O12" i="8"/>
  <c r="AN12" i="8"/>
  <c r="N12" i="8"/>
  <c r="AE12" i="8"/>
  <c r="AL12" i="8"/>
  <c r="AK12" i="8"/>
  <c r="AJ12" i="8"/>
  <c r="X12" i="8"/>
  <c r="Y12" i="8"/>
  <c r="V12" i="8"/>
  <c r="V17" i="8" s="1"/>
  <c r="S39" i="3" s="1"/>
  <c r="AB12" i="8"/>
  <c r="U12" i="8"/>
  <c r="T12" i="8"/>
  <c r="S12" i="8"/>
  <c r="F123" i="11"/>
  <c r="F120" i="11"/>
  <c r="F30" i="3"/>
  <c r="R29" i="4"/>
  <c r="AG20" i="6"/>
  <c r="AF8" i="7"/>
  <c r="L8" i="7"/>
  <c r="AE8" i="7"/>
  <c r="K8" i="7"/>
  <c r="X8" i="7"/>
  <c r="AP8" i="7"/>
  <c r="S8" i="7"/>
  <c r="S17" i="7" s="1"/>
  <c r="P35" i="3" s="1"/>
  <c r="AO8" i="7"/>
  <c r="R8" i="7"/>
  <c r="AH8" i="7"/>
  <c r="Y8" i="7"/>
  <c r="W8" i="7"/>
  <c r="V8" i="7"/>
  <c r="V17" i="7" s="1"/>
  <c r="S35" i="3" s="1"/>
  <c r="AK8" i="7"/>
  <c r="Z8" i="7"/>
  <c r="AI8" i="7"/>
  <c r="AG8" i="7"/>
  <c r="Q8" i="7"/>
  <c r="P8" i="7"/>
  <c r="AQ8" i="7"/>
  <c r="AN8" i="7"/>
  <c r="AB8" i="7"/>
  <c r="AA8" i="7"/>
  <c r="U8" i="7"/>
  <c r="U17" i="7" s="1"/>
  <c r="R35" i="3" s="1"/>
  <c r="T8" i="7"/>
  <c r="P12" i="8"/>
  <c r="AM120" i="11"/>
  <c r="AM123" i="11"/>
  <c r="AM30" i="3"/>
  <c r="G120" i="11"/>
  <c r="G123" i="11"/>
  <c r="H52" i="15"/>
  <c r="L32" i="4"/>
  <c r="J17" i="3" s="1"/>
  <c r="J16" i="3"/>
  <c r="Q14" i="14"/>
  <c r="AD18" i="16"/>
  <c r="AD48" i="16" s="1"/>
  <c r="J44" i="16"/>
  <c r="J50" i="16" s="1"/>
  <c r="P80" i="14" s="1"/>
  <c r="N6" i="2"/>
  <c r="G30" i="3"/>
  <c r="AL30" i="3"/>
  <c r="Z29" i="4"/>
  <c r="Z21" i="4"/>
  <c r="P45" i="14"/>
  <c r="K34" i="4"/>
  <c r="I19" i="3" s="1"/>
  <c r="P24" i="6"/>
  <c r="I7" i="3"/>
  <c r="BE21" i="4"/>
  <c r="O8" i="7"/>
  <c r="AD12" i="8"/>
  <c r="AL123" i="11"/>
  <c r="AF21" i="4"/>
  <c r="BT29" i="4"/>
  <c r="AC18" i="6"/>
  <c r="AC20" i="6" s="1"/>
  <c r="AB18" i="6"/>
  <c r="AB20" i="6" s="1"/>
  <c r="AO18" i="6"/>
  <c r="U18" i="6"/>
  <c r="U20" i="6" s="1"/>
  <c r="AA18" i="6"/>
  <c r="Z18" i="6"/>
  <c r="AP18" i="6"/>
  <c r="R18" i="6"/>
  <c r="AF18" i="6"/>
  <c r="AE18" i="6"/>
  <c r="AT18" i="6"/>
  <c r="P18" i="6"/>
  <c r="AJ18" i="6"/>
  <c r="AJ20" i="6" s="1"/>
  <c r="AJ30" i="6" s="1"/>
  <c r="AC33" i="3" s="1"/>
  <c r="Y18" i="6"/>
  <c r="X18" i="6"/>
  <c r="AU18" i="6"/>
  <c r="AU20" i="6" s="1"/>
  <c r="N18" i="6"/>
  <c r="N20" i="6" s="1"/>
  <c r="AS18" i="6"/>
  <c r="M18" i="6"/>
  <c r="X10" i="7"/>
  <c r="AQ10" i="7"/>
  <c r="W10" i="7"/>
  <c r="AJ10" i="7"/>
  <c r="P10" i="7"/>
  <c r="T10" i="7"/>
  <c r="AP10" i="7"/>
  <c r="S10" i="7"/>
  <c r="AH10" i="7"/>
  <c r="K10" i="7"/>
  <c r="AG10" i="7"/>
  <c r="AF10" i="7"/>
  <c r="AE10" i="7"/>
  <c r="R10" i="7"/>
  <c r="AM10" i="7"/>
  <c r="Q10" i="7"/>
  <c r="O10" i="7"/>
  <c r="AN10" i="7"/>
  <c r="AL10" i="7"/>
  <c r="AF17" i="8"/>
  <c r="AC39" i="3" s="1"/>
  <c r="AN120" i="11"/>
  <c r="S52" i="15"/>
  <c r="AN52" i="15"/>
  <c r="M29" i="4"/>
  <c r="BU21" i="4"/>
  <c r="BU29" i="4"/>
  <c r="L18" i="6"/>
  <c r="L10" i="7"/>
  <c r="AN18" i="10"/>
  <c r="AM29" i="3" s="1"/>
  <c r="K44" i="16"/>
  <c r="K50" i="16" s="1"/>
  <c r="Q80" i="14" s="1"/>
  <c r="BG26" i="3"/>
  <c r="CJ26" i="3"/>
  <c r="O18" i="6"/>
  <c r="O20" i="6" s="1"/>
  <c r="M10" i="7"/>
  <c r="AA14" i="8"/>
  <c r="Z14" i="8"/>
  <c r="AK14" i="8"/>
  <c r="Q14" i="8"/>
  <c r="AF14" i="8"/>
  <c r="AE14" i="8"/>
  <c r="V14" i="8"/>
  <c r="AG14" i="8"/>
  <c r="AD14" i="8"/>
  <c r="T14" i="8"/>
  <c r="AM14" i="8"/>
  <c r="AL14" i="8"/>
  <c r="AJ14" i="8"/>
  <c r="AI14" i="8"/>
  <c r="S14" i="8"/>
  <c r="R14" i="8"/>
  <c r="P14" i="8"/>
  <c r="AQ14" i="8"/>
  <c r="Q52" i="15"/>
  <c r="AC52" i="16"/>
  <c r="AB16" i="19" s="1"/>
  <c r="AB22" i="19" s="1"/>
  <c r="M21" i="4"/>
  <c r="Q18" i="6"/>
  <c r="N10" i="7"/>
  <c r="M14" i="8"/>
  <c r="N52" i="15"/>
  <c r="AE120" i="11"/>
  <c r="AE30" i="3"/>
  <c r="AA52" i="15"/>
  <c r="E29" i="17"/>
  <c r="F20" i="17"/>
  <c r="F12" i="23"/>
  <c r="E15" i="23"/>
  <c r="E24" i="23" s="1"/>
  <c r="E37" i="23" s="1"/>
  <c r="CH26" i="3"/>
  <c r="BN26" i="3"/>
  <c r="AT26" i="3"/>
  <c r="CG26" i="3"/>
  <c r="BM26" i="3"/>
  <c r="AS26" i="3"/>
  <c r="BO26" i="3"/>
  <c r="AQ26" i="3"/>
  <c r="CA26" i="3"/>
  <c r="BE26" i="3"/>
  <c r="BP26" i="3"/>
  <c r="AO26" i="3"/>
  <c r="CC26" i="3"/>
  <c r="BD26" i="3"/>
  <c r="CB26" i="3"/>
  <c r="BC26" i="3"/>
  <c r="BS26" i="3"/>
  <c r="AN30" i="3"/>
  <c r="AH18" i="6"/>
  <c r="AC10" i="7"/>
  <c r="AI123" i="11"/>
  <c r="AI120" i="11"/>
  <c r="AP26" i="3"/>
  <c r="BT26" i="3"/>
  <c r="AB21" i="4"/>
  <c r="AI18" i="6"/>
  <c r="AD10" i="7"/>
  <c r="L17" i="8"/>
  <c r="I39" i="3" s="1"/>
  <c r="AC14" i="8"/>
  <c r="K120" i="11"/>
  <c r="K123" i="11"/>
  <c r="K30" i="3"/>
  <c r="Z52" i="15"/>
  <c r="AA18" i="16"/>
  <c r="AA48" i="16" s="1"/>
  <c r="H30" i="16"/>
  <c r="H49" i="16" s="1"/>
  <c r="N79" i="14" s="1"/>
  <c r="AB30" i="16"/>
  <c r="AB49" i="16" s="1"/>
  <c r="AH79" i="14" s="1"/>
  <c r="U44" i="16"/>
  <c r="U50" i="16" s="1"/>
  <c r="AA80" i="14" s="1"/>
  <c r="AO44" i="16"/>
  <c r="AO50" i="16" s="1"/>
  <c r="AU80" i="14" s="1"/>
  <c r="AC44" i="16"/>
  <c r="AC50" i="16" s="1"/>
  <c r="AI80" i="14" s="1"/>
  <c r="H23" i="4"/>
  <c r="P20" i="6"/>
  <c r="P30" i="6"/>
  <c r="I33" i="3" s="1"/>
  <c r="AD13" i="8"/>
  <c r="G18" i="10"/>
  <c r="F29" i="3" s="1"/>
  <c r="AA18" i="10"/>
  <c r="Z29" i="3" s="1"/>
  <c r="AE18" i="16"/>
  <c r="AE48" i="16" s="1"/>
  <c r="AN10" i="8"/>
  <c r="AN17" i="8" s="1"/>
  <c r="AK39" i="3" s="1"/>
  <c r="T10" i="8"/>
  <c r="T17" i="8" s="1"/>
  <c r="Q39" i="3" s="1"/>
  <c r="AM10" i="8"/>
  <c r="S10" i="8"/>
  <c r="AD10" i="8"/>
  <c r="J10" i="8"/>
  <c r="J17" i="8" s="1"/>
  <c r="G39" i="3" s="1"/>
  <c r="X10" i="8"/>
  <c r="X17" i="8" s="1"/>
  <c r="U39" i="3" s="1"/>
  <c r="W10" i="8"/>
  <c r="W17" i="8" s="1"/>
  <c r="T39" i="3" s="1"/>
  <c r="AK10" i="8"/>
  <c r="N10" i="8"/>
  <c r="AA10" i="8"/>
  <c r="Z10" i="8"/>
  <c r="AQ10" i="8"/>
  <c r="O10" i="8"/>
  <c r="AO10" i="8"/>
  <c r="AO17" i="8" s="1"/>
  <c r="AL39" i="3" s="1"/>
  <c r="AL10" i="8"/>
  <c r="AJ10" i="8"/>
  <c r="P10" i="8"/>
  <c r="AI10" i="8"/>
  <c r="AI17" i="8" s="1"/>
  <c r="AF39" i="3" s="1"/>
  <c r="AP15" i="8"/>
  <c r="V15" i="8"/>
  <c r="AO15" i="8"/>
  <c r="U15" i="8"/>
  <c r="AF15" i="8"/>
  <c r="AD15" i="8"/>
  <c r="AC15" i="8"/>
  <c r="T15" i="8"/>
  <c r="AI15" i="8"/>
  <c r="AH15" i="8"/>
  <c r="X15" i="8"/>
  <c r="AQ15" i="8"/>
  <c r="AG15" i="8"/>
  <c r="K18" i="10"/>
  <c r="J29" i="3" s="1"/>
  <c r="Z123" i="11"/>
  <c r="R78" i="14"/>
  <c r="BL29" i="4"/>
  <c r="BL21" i="4"/>
  <c r="AD20" i="6"/>
  <c r="AD30" i="6"/>
  <c r="W33" i="3" s="1"/>
  <c r="AM13" i="8"/>
  <c r="S13" i="8"/>
  <c r="AL13" i="8"/>
  <c r="R13" i="8"/>
  <c r="AC13" i="8"/>
  <c r="AC17" i="8" s="1"/>
  <c r="Z39" i="3" s="1"/>
  <c r="AO13" i="8"/>
  <c r="P13" i="8"/>
  <c r="AN13" i="8"/>
  <c r="O13" i="8"/>
  <c r="AE13" i="8"/>
  <c r="AI13" i="8"/>
  <c r="AH13" i="8"/>
  <c r="Y13" i="8"/>
  <c r="AK13" i="8"/>
  <c r="AJ13" i="8"/>
  <c r="AG13" i="8"/>
  <c r="AA13" i="8"/>
  <c r="N13" i="8"/>
  <c r="S18" i="16"/>
  <c r="S48" i="16" s="1"/>
  <c r="Y10" i="8"/>
  <c r="K13" i="8"/>
  <c r="AK15" i="8"/>
  <c r="P18" i="10"/>
  <c r="O29" i="3" s="1"/>
  <c r="AJ18" i="10"/>
  <c r="AI29" i="3" s="1"/>
  <c r="AM18" i="10"/>
  <c r="AL29" i="3" s="1"/>
  <c r="T18" i="16"/>
  <c r="T48" i="16" s="1"/>
  <c r="AK29" i="4"/>
  <c r="AK21" i="4"/>
  <c r="AN15" i="6"/>
  <c r="T15" i="6"/>
  <c r="AM15" i="6"/>
  <c r="S15" i="6"/>
  <c r="AA15" i="6"/>
  <c r="Z15" i="6"/>
  <c r="AO15" i="6"/>
  <c r="Q15" i="6"/>
  <c r="AL15" i="6"/>
  <c r="M15" i="6"/>
  <c r="AK15" i="6"/>
  <c r="L15" i="6"/>
  <c r="AQ15" i="6"/>
  <c r="O19" i="9"/>
  <c r="J19" i="9"/>
  <c r="X15" i="6"/>
  <c r="Y30" i="16"/>
  <c r="Y49" i="16" s="1"/>
  <c r="AE79" i="14" s="1"/>
  <c r="AC30" i="16"/>
  <c r="AC49" i="16" s="1"/>
  <c r="AI79" i="14" s="1"/>
  <c r="AI81" i="14" s="1"/>
  <c r="N44" i="16"/>
  <c r="N50" i="16" s="1"/>
  <c r="T80" i="14" s="1"/>
  <c r="AH44" i="16"/>
  <c r="AH50" i="16" s="1"/>
  <c r="AN80" i="14" s="1"/>
  <c r="R44" i="16"/>
  <c r="R50" i="16" s="1"/>
  <c r="X80" i="14" s="1"/>
  <c r="AL12" i="7"/>
  <c r="R12" i="7"/>
  <c r="AK12" i="7"/>
  <c r="Q12" i="7"/>
  <c r="AD12" i="7"/>
  <c r="V12" i="7"/>
  <c r="U12" i="7"/>
  <c r="AI12" i="7"/>
  <c r="L12" i="7"/>
  <c r="AN12" i="7"/>
  <c r="AF30" i="16"/>
  <c r="AF49" i="16" s="1"/>
  <c r="AL79" i="14" s="1"/>
  <c r="AL44" i="16"/>
  <c r="AL50" i="16" s="1"/>
  <c r="AR80" i="14" s="1"/>
  <c r="M12" i="7"/>
  <c r="AO12" i="7"/>
  <c r="J18" i="10"/>
  <c r="I29" i="3" s="1"/>
  <c r="AD18" i="10"/>
  <c r="AC29" i="3" s="1"/>
  <c r="W116" i="11"/>
  <c r="AG30" i="16"/>
  <c r="AG49" i="16" s="1"/>
  <c r="AM79" i="14" s="1"/>
  <c r="AL29" i="4"/>
  <c r="N12" i="7"/>
  <c r="AP12" i="7"/>
  <c r="X116" i="11"/>
  <c r="X37" i="14"/>
  <c r="L37" i="14"/>
  <c r="U18" i="16"/>
  <c r="U48" i="16" s="1"/>
  <c r="AH30" i="16"/>
  <c r="AH49" i="16" s="1"/>
  <c r="AN79" i="14" s="1"/>
  <c r="AT17" i="6"/>
  <c r="Z17" i="6"/>
  <c r="AS17" i="6"/>
  <c r="Y17" i="6"/>
  <c r="Y20" i="6" s="1"/>
  <c r="AG17" i="6"/>
  <c r="W18" i="16"/>
  <c r="W48" i="16" s="1"/>
  <c r="AQ16" i="6"/>
  <c r="W16" i="6"/>
  <c r="AP16" i="6"/>
  <c r="AP20" i="6" s="1"/>
  <c r="AP30" i="6" s="1"/>
  <c r="AI33" i="3" s="1"/>
  <c r="V16" i="6"/>
  <c r="AG16" i="6"/>
  <c r="R17" i="6"/>
  <c r="AN17" i="6"/>
  <c r="Y13" i="7"/>
  <c r="X13" i="7"/>
  <c r="W13" i="7"/>
  <c r="AK13" i="7"/>
  <c r="P13" i="7"/>
  <c r="AH13" i="7"/>
  <c r="M18" i="10"/>
  <c r="L29" i="3" s="1"/>
  <c r="AG18" i="10"/>
  <c r="AF29" i="3" s="1"/>
  <c r="R30" i="16"/>
  <c r="R49" i="16" s="1"/>
  <c r="X79" i="14" s="1"/>
  <c r="X81" i="14" s="1"/>
  <c r="O45" i="14"/>
  <c r="J34" i="4"/>
  <c r="H19" i="3" s="1"/>
  <c r="K23" i="4"/>
  <c r="L16" i="6"/>
  <c r="AH16" i="6"/>
  <c r="AH20" i="6" s="1"/>
  <c r="AH30" i="6" s="1"/>
  <c r="AA33" i="3" s="1"/>
  <c r="S17" i="6"/>
  <c r="AO17" i="6"/>
  <c r="K13" i="7"/>
  <c r="AI13" i="7"/>
  <c r="N18" i="10"/>
  <c r="M29" i="3" s="1"/>
  <c r="AH18" i="10"/>
  <c r="AG29" i="3" s="1"/>
  <c r="L39" i="14"/>
  <c r="S30" i="16"/>
  <c r="S49" i="16" s="1"/>
  <c r="Y79" i="14" s="1"/>
  <c r="AD9" i="7"/>
  <c r="N116" i="11"/>
  <c r="AH116" i="11"/>
  <c r="AE19" i="6"/>
  <c r="Q9" i="7"/>
  <c r="AK9" i="7"/>
  <c r="AD11" i="7"/>
  <c r="AP14" i="7"/>
  <c r="AG14" i="7"/>
  <c r="M14" i="7"/>
  <c r="AH14" i="7"/>
  <c r="Y44" i="16"/>
  <c r="Y50" i="16" s="1"/>
  <c r="AE80" i="14" s="1"/>
  <c r="L19" i="6"/>
  <c r="R9" i="7"/>
  <c r="AO31" i="3" l="1"/>
  <c r="BR31" i="3"/>
  <c r="CE31" i="3"/>
  <c r="AZ31" i="3"/>
  <c r="BU31" i="3"/>
  <c r="AR31" i="3"/>
  <c r="BO31" i="3"/>
  <c r="AY31" i="3"/>
  <c r="Y52" i="16"/>
  <c r="X16" i="19" s="1"/>
  <c r="X22" i="19" s="1"/>
  <c r="AE81" i="14"/>
  <c r="BE31" i="3"/>
  <c r="BY31" i="3"/>
  <c r="BA31" i="3"/>
  <c r="BL31" i="3"/>
  <c r="BB31" i="3"/>
  <c r="BM31" i="3"/>
  <c r="BC31" i="3"/>
  <c r="O41" i="3"/>
  <c r="CD31" i="3"/>
  <c r="BV31" i="3"/>
  <c r="BF31" i="3"/>
  <c r="K41" i="3"/>
  <c r="BN31" i="3"/>
  <c r="BP31" i="3"/>
  <c r="BJ31" i="3"/>
  <c r="BZ31" i="3"/>
  <c r="BQ31" i="3"/>
  <c r="BK31" i="3"/>
  <c r="CG31" i="3"/>
  <c r="AT31" i="3"/>
  <c r="BW31" i="3"/>
  <c r="AW31" i="3"/>
  <c r="AP31" i="3"/>
  <c r="AQ31" i="3"/>
  <c r="BH31" i="3"/>
  <c r="CB31" i="3"/>
  <c r="CH31" i="3"/>
  <c r="CA31" i="3"/>
  <c r="AU31" i="3"/>
  <c r="BS31" i="3"/>
  <c r="AV31" i="3"/>
  <c r="CC31" i="3"/>
  <c r="AX31" i="3"/>
  <c r="BG31" i="3"/>
  <c r="BX31" i="3"/>
  <c r="AS31" i="3"/>
  <c r="CI31" i="3"/>
  <c r="CF31" i="3"/>
  <c r="BT31" i="3"/>
  <c r="AQ19" i="3"/>
  <c r="AR19" i="3"/>
  <c r="AS16" i="3"/>
  <c r="AS10" i="3"/>
  <c r="AS11" i="3" s="1"/>
  <c r="AY54" i="33"/>
  <c r="AT7" i="3"/>
  <c r="CL29" i="3"/>
  <c r="BB13" i="33"/>
  <c r="BA40" i="33"/>
  <c r="BA19" i="33"/>
  <c r="BB11" i="33"/>
  <c r="BA38" i="33"/>
  <c r="BB12" i="33"/>
  <c r="BA39" i="33"/>
  <c r="AZ46" i="33"/>
  <c r="AZ47" i="33" s="1"/>
  <c r="BC14" i="33"/>
  <c r="BB41" i="33"/>
  <c r="J8" i="19"/>
  <c r="J13" i="19" s="1"/>
  <c r="W30" i="6"/>
  <c r="P33" i="3" s="1"/>
  <c r="P41" i="3" s="1"/>
  <c r="AK41" i="3"/>
  <c r="AC41" i="3"/>
  <c r="AS30" i="6"/>
  <c r="AL33" i="3" s="1"/>
  <c r="AL41" i="3" s="1"/>
  <c r="T78" i="14"/>
  <c r="T81" i="14" s="1"/>
  <c r="N52" i="16"/>
  <c r="M16" i="19" s="1"/>
  <c r="M22" i="19" s="1"/>
  <c r="AC21" i="4"/>
  <c r="AC29" i="4"/>
  <c r="G16" i="3"/>
  <c r="N14" i="14"/>
  <c r="I32" i="4"/>
  <c r="G17" i="3" s="1"/>
  <c r="AH81" i="14"/>
  <c r="AL81" i="14"/>
  <c r="AS20" i="6"/>
  <c r="N81" i="14"/>
  <c r="CL26" i="3"/>
  <c r="AC17" i="7"/>
  <c r="Z35" i="3" s="1"/>
  <c r="H52" i="16"/>
  <c r="G16" i="19" s="1"/>
  <c r="G22" i="19" s="1"/>
  <c r="S52" i="16"/>
  <c r="R16" i="19" s="1"/>
  <c r="R22" i="19" s="1"/>
  <c r="Y78" i="14"/>
  <c r="Y81" i="14" s="1"/>
  <c r="K17" i="7"/>
  <c r="H35" i="3" s="1"/>
  <c r="AB30" i="6"/>
  <c r="U33" i="3" s="1"/>
  <c r="U41" i="3" s="1"/>
  <c r="M20" i="6"/>
  <c r="M30" i="6" s="1"/>
  <c r="F33" i="3" s="1"/>
  <c r="F41" i="3" s="1"/>
  <c r="AL17" i="7"/>
  <c r="AI35" i="3" s="1"/>
  <c r="AI41" i="3" s="1"/>
  <c r="H10" i="3"/>
  <c r="J24" i="4"/>
  <c r="H11" i="3" s="1"/>
  <c r="H22" i="3" s="1"/>
  <c r="M17" i="7"/>
  <c r="J35" i="3" s="1"/>
  <c r="L41" i="14"/>
  <c r="E16" i="3"/>
  <c r="L14" i="14"/>
  <c r="L16" i="14" s="1"/>
  <c r="L26" i="14" s="1"/>
  <c r="M9" i="14" s="1"/>
  <c r="M16" i="14" s="1"/>
  <c r="M26" i="14" s="1"/>
  <c r="N9" i="14" s="1"/>
  <c r="N16" i="14" s="1"/>
  <c r="N26" i="14" s="1"/>
  <c r="O9" i="14" s="1"/>
  <c r="O16" i="14" s="1"/>
  <c r="O26" i="14" s="1"/>
  <c r="P9" i="14" s="1"/>
  <c r="P16" i="14" s="1"/>
  <c r="P26" i="14" s="1"/>
  <c r="Q9" i="14" s="1"/>
  <c r="Q16" i="14" s="1"/>
  <c r="Q26" i="14" s="1"/>
  <c r="R9" i="14" s="1"/>
  <c r="R16" i="14" s="1"/>
  <c r="R26" i="14" s="1"/>
  <c r="S9" i="14" s="1"/>
  <c r="S16" i="14" s="1"/>
  <c r="S26" i="14" s="1"/>
  <c r="T9" i="14" s="1"/>
  <c r="T16" i="14" s="1"/>
  <c r="T26" i="14" s="1"/>
  <c r="U9" i="14" s="1"/>
  <c r="U16" i="14" s="1"/>
  <c r="U26" i="14" s="1"/>
  <c r="V9" i="14" s="1"/>
  <c r="V16" i="14" s="1"/>
  <c r="V26" i="14" s="1"/>
  <c r="W9" i="14" s="1"/>
  <c r="W16" i="14" s="1"/>
  <c r="W26" i="14" s="1"/>
  <c r="X9" i="14" s="1"/>
  <c r="X16" i="14" s="1"/>
  <c r="G32" i="4"/>
  <c r="E17" i="3" s="1"/>
  <c r="CL29" i="4"/>
  <c r="CL21" i="4"/>
  <c r="Y30" i="6"/>
  <c r="R33" i="3" s="1"/>
  <c r="R41" i="3" s="1"/>
  <c r="AO20" i="6"/>
  <c r="AO30" i="6"/>
  <c r="AH33" i="3" s="1"/>
  <c r="R81" i="14"/>
  <c r="P17" i="8"/>
  <c r="M39" i="3" s="1"/>
  <c r="AE52" i="16"/>
  <c r="AD16" i="19" s="1"/>
  <c r="AD22" i="19" s="1"/>
  <c r="AK78" i="14"/>
  <c r="AK81" i="14" s="1"/>
  <c r="AI30" i="6"/>
  <c r="AB33" i="3" s="1"/>
  <c r="AB41" i="3" s="1"/>
  <c r="AJ78" i="14"/>
  <c r="AJ81" i="14" s="1"/>
  <c r="AD52" i="16"/>
  <c r="AC16" i="19" s="1"/>
  <c r="AC22" i="19" s="1"/>
  <c r="AA17" i="7"/>
  <c r="X35" i="3" s="1"/>
  <c r="N30" i="6"/>
  <c r="G33" i="3" s="1"/>
  <c r="G41" i="3" s="1"/>
  <c r="G43" i="3" s="1"/>
  <c r="AC30" i="6"/>
  <c r="V33" i="3" s="1"/>
  <c r="V41" i="3" s="1"/>
  <c r="Z20" i="6"/>
  <c r="Z30" i="6" s="1"/>
  <c r="S33" i="3" s="1"/>
  <c r="S41" i="3" s="1"/>
  <c r="L52" i="16"/>
  <c r="K16" i="19" s="1"/>
  <c r="K22" i="19" s="1"/>
  <c r="AJ17" i="8"/>
  <c r="AG39" i="3" s="1"/>
  <c r="I120" i="11"/>
  <c r="I30" i="3"/>
  <c r="I123" i="11"/>
  <c r="AI17" i="7"/>
  <c r="AF35" i="3" s="1"/>
  <c r="U30" i="6"/>
  <c r="N33" i="3" s="1"/>
  <c r="BR21" i="4"/>
  <c r="BR29" i="4"/>
  <c r="W20" i="6"/>
  <c r="AA20" i="6"/>
  <c r="AA30" i="6" s="1"/>
  <c r="T33" i="3" s="1"/>
  <c r="AL17" i="8"/>
  <c r="AI39" i="3" s="1"/>
  <c r="AU30" i="6"/>
  <c r="AN33" i="3" s="1"/>
  <c r="AB17" i="8"/>
  <c r="Y39" i="3" s="1"/>
  <c r="AJ52" i="16"/>
  <c r="AI16" i="19" s="1"/>
  <c r="AI22" i="19" s="1"/>
  <c r="AJ17" i="7"/>
  <c r="AG35" i="3" s="1"/>
  <c r="BO21" i="4"/>
  <c r="BO29" i="4"/>
  <c r="M31" i="4"/>
  <c r="M32" i="4"/>
  <c r="S29" i="4"/>
  <c r="S21" i="4"/>
  <c r="AQ17" i="7"/>
  <c r="AN35" i="3" s="1"/>
  <c r="AH123" i="11"/>
  <c r="AH120" i="11"/>
  <c r="AH30" i="3"/>
  <c r="Y17" i="8"/>
  <c r="V39" i="3" s="1"/>
  <c r="X52" i="16"/>
  <c r="W16" i="19" s="1"/>
  <c r="W22" i="19" s="1"/>
  <c r="AD78" i="14"/>
  <c r="AD81" i="14" s="1"/>
  <c r="AN17" i="7"/>
  <c r="AK35" i="3" s="1"/>
  <c r="U52" i="16"/>
  <c r="T16" i="19" s="1"/>
  <c r="T22" i="19" s="1"/>
  <c r="AA78" i="14"/>
  <c r="AA81" i="14" s="1"/>
  <c r="AK20" i="6"/>
  <c r="AK30" i="6"/>
  <c r="AD33" i="3" s="1"/>
  <c r="AD41" i="3" s="1"/>
  <c r="G20" i="17"/>
  <c r="F29" i="17"/>
  <c r="L17" i="7"/>
  <c r="I35" i="3" s="1"/>
  <c r="AG30" i="6"/>
  <c r="Z33" i="3" s="1"/>
  <c r="S20" i="6"/>
  <c r="S30" i="6" s="1"/>
  <c r="L33" i="3" s="1"/>
  <c r="AX21" i="4"/>
  <c r="AX29" i="4"/>
  <c r="N15" i="4"/>
  <c r="N20" i="4"/>
  <c r="N28" i="4"/>
  <c r="AH17" i="7"/>
  <c r="AE35" i="3" s="1"/>
  <c r="AY21" i="4"/>
  <c r="AY29" i="4"/>
  <c r="AA17" i="8"/>
  <c r="X39" i="3" s="1"/>
  <c r="AF20" i="6"/>
  <c r="AF30" i="6" s="1"/>
  <c r="Y33" i="3" s="1"/>
  <c r="AR81" i="14"/>
  <c r="W17" i="7"/>
  <c r="T35" i="3" s="1"/>
  <c r="AA29" i="4"/>
  <c r="AA21" i="4"/>
  <c r="G23" i="4"/>
  <c r="BQ29" i="4"/>
  <c r="BQ21" i="4"/>
  <c r="AF52" i="16"/>
  <c r="AE16" i="19" s="1"/>
  <c r="AE22" i="19" s="1"/>
  <c r="AA52" i="16"/>
  <c r="Z16" i="19" s="1"/>
  <c r="Z22" i="19" s="1"/>
  <c r="AG78" i="14"/>
  <c r="AG81" i="14" s="1"/>
  <c r="AK17" i="7"/>
  <c r="AH35" i="3" s="1"/>
  <c r="AB52" i="16"/>
  <c r="AA16" i="19" s="1"/>
  <c r="AA22" i="19" s="1"/>
  <c r="AD17" i="8"/>
  <c r="AA39" i="3" s="1"/>
  <c r="AE21" i="4"/>
  <c r="AE29" i="4"/>
  <c r="O23" i="9"/>
  <c r="J24" i="3" s="1"/>
  <c r="AL20" i="6"/>
  <c r="AL30" i="6" s="1"/>
  <c r="AE33" i="3" s="1"/>
  <c r="AE41" i="3" s="1"/>
  <c r="O5" i="16"/>
  <c r="O5" i="10"/>
  <c r="O5" i="15"/>
  <c r="P8" i="4"/>
  <c r="N7" i="2"/>
  <c r="O6" i="2"/>
  <c r="X120" i="11"/>
  <c r="X123" i="11"/>
  <c r="X30" i="3"/>
  <c r="Q20" i="6"/>
  <c r="Q30" i="6" s="1"/>
  <c r="J33" i="3" s="1"/>
  <c r="AP81" i="14"/>
  <c r="CA29" i="4"/>
  <c r="CA21" i="4"/>
  <c r="R45" i="14"/>
  <c r="R24" i="6"/>
  <c r="M16" i="4"/>
  <c r="M17" i="4" s="1"/>
  <c r="AM20" i="6"/>
  <c r="AM30" i="6" s="1"/>
  <c r="AF33" i="3" s="1"/>
  <c r="M23" i="4"/>
  <c r="M24" i="4"/>
  <c r="T20" i="6"/>
  <c r="T30" i="6" s="1"/>
  <c r="M33" i="3" s="1"/>
  <c r="AQ17" i="8"/>
  <c r="AN39" i="3" s="1"/>
  <c r="AG17" i="7"/>
  <c r="AD35" i="3" s="1"/>
  <c r="AU29" i="4"/>
  <c r="AU21" i="4"/>
  <c r="AD21" i="4"/>
  <c r="AD29" i="4"/>
  <c r="Z17" i="8"/>
  <c r="W39" i="3" s="1"/>
  <c r="AM81" i="14"/>
  <c r="W52" i="16"/>
  <c r="V16" i="19" s="1"/>
  <c r="V22" i="19" s="1"/>
  <c r="AC78" i="14"/>
  <c r="AC81" i="14" s="1"/>
  <c r="X20" i="6"/>
  <c r="X30" i="6" s="1"/>
  <c r="Q33" i="3" s="1"/>
  <c r="N17" i="8"/>
  <c r="K39" i="3" s="1"/>
  <c r="F52" i="16"/>
  <c r="E16" i="19" s="1"/>
  <c r="E22" i="19" s="1"/>
  <c r="L78" i="14"/>
  <c r="L81" i="14" s="1"/>
  <c r="AL52" i="16"/>
  <c r="AK16" i="19" s="1"/>
  <c r="AK22" i="19" s="1"/>
  <c r="AI52" i="16"/>
  <c r="AH16" i="19" s="1"/>
  <c r="AH22" i="19" s="1"/>
  <c r="AM17" i="7"/>
  <c r="AJ35" i="3" s="1"/>
  <c r="AT81" i="14"/>
  <c r="CK29" i="4"/>
  <c r="CK21" i="4"/>
  <c r="O30" i="6"/>
  <c r="H33" i="3" s="1"/>
  <c r="CF30" i="3"/>
  <c r="BL30" i="3"/>
  <c r="AR30" i="3"/>
  <c r="CE30" i="3"/>
  <c r="BK30" i="3"/>
  <c r="AQ30" i="3"/>
  <c r="BX30" i="3"/>
  <c r="BB30" i="3"/>
  <c r="BW30" i="3"/>
  <c r="BA30" i="3"/>
  <c r="BU30" i="3"/>
  <c r="AW30" i="3"/>
  <c r="BM30" i="3"/>
  <c r="BQ30" i="3"/>
  <c r="AO30" i="3"/>
  <c r="CH30" i="3"/>
  <c r="BF30" i="3"/>
  <c r="CG30" i="3"/>
  <c r="BE30" i="3"/>
  <c r="BV30" i="3"/>
  <c r="AP30" i="3"/>
  <c r="BT30" i="3"/>
  <c r="BI30" i="3"/>
  <c r="BH30" i="3"/>
  <c r="BG30" i="3"/>
  <c r="BD30" i="3"/>
  <c r="CD30" i="3"/>
  <c r="CA30" i="3"/>
  <c r="CC30" i="3"/>
  <c r="CB30" i="3"/>
  <c r="BZ30" i="3"/>
  <c r="BY30" i="3"/>
  <c r="BS30" i="3"/>
  <c r="BN30" i="3"/>
  <c r="BJ30" i="3"/>
  <c r="BC30" i="3"/>
  <c r="BP30" i="3"/>
  <c r="AV30" i="3"/>
  <c r="AU30" i="3"/>
  <c r="AT30" i="3"/>
  <c r="AS30" i="3"/>
  <c r="CJ30" i="3"/>
  <c r="CI30" i="3"/>
  <c r="BR30" i="3"/>
  <c r="BO30" i="3"/>
  <c r="AZ30" i="3"/>
  <c r="AY30" i="3"/>
  <c r="AX30" i="3"/>
  <c r="T17" i="7"/>
  <c r="Q35" i="3" s="1"/>
  <c r="AT30" i="6"/>
  <c r="AM33" i="3" s="1"/>
  <c r="AT20" i="6"/>
  <c r="AQ20" i="6"/>
  <c r="AQ30" i="6" s="1"/>
  <c r="AJ33" i="3" s="1"/>
  <c r="S17" i="8"/>
  <c r="P39" i="3" s="1"/>
  <c r="AP17" i="7"/>
  <c r="AM35" i="3" s="1"/>
  <c r="BS29" i="4"/>
  <c r="BS21" i="4"/>
  <c r="L20" i="6"/>
  <c r="L30" i="6"/>
  <c r="E33" i="3" s="1"/>
  <c r="AM17" i="8"/>
  <c r="AJ39" i="3" s="1"/>
  <c r="AD17" i="7"/>
  <c r="AA35" i="3" s="1"/>
  <c r="AA41" i="3" s="1"/>
  <c r="N123" i="11"/>
  <c r="N120" i="11"/>
  <c r="N30" i="3"/>
  <c r="Q123" i="11"/>
  <c r="Q120" i="11"/>
  <c r="Q30" i="3"/>
  <c r="J23" i="9"/>
  <c r="E24" i="3" s="1"/>
  <c r="L24" i="14"/>
  <c r="X18" i="14"/>
  <c r="T14" i="14"/>
  <c r="O34" i="4"/>
  <c r="O33" i="4"/>
  <c r="O17" i="7"/>
  <c r="L35" i="3" s="1"/>
  <c r="O17" i="8"/>
  <c r="L39" i="3" s="1"/>
  <c r="AN78" i="14"/>
  <c r="AN81" i="14" s="1"/>
  <c r="AH52" i="16"/>
  <c r="AG16" i="19" s="1"/>
  <c r="AG22" i="19" s="1"/>
  <c r="J52" i="16"/>
  <c r="I16" i="19" s="1"/>
  <c r="I22" i="19" s="1"/>
  <c r="P17" i="7"/>
  <c r="M35" i="3" s="1"/>
  <c r="W120" i="11"/>
  <c r="W123" i="11"/>
  <c r="W30" i="3"/>
  <c r="W41" i="3" s="1"/>
  <c r="CB29" i="4"/>
  <c r="CB21" i="4"/>
  <c r="P81" i="14"/>
  <c r="AG52" i="16"/>
  <c r="AF16" i="19" s="1"/>
  <c r="AF22" i="19" s="1"/>
  <c r="AN20" i="6"/>
  <c r="AN30" i="6" s="1"/>
  <c r="AG33" i="3" s="1"/>
  <c r="H24" i="4"/>
  <c r="F11" i="3" s="1"/>
  <c r="F22" i="3" s="1"/>
  <c r="F10" i="3"/>
  <c r="AP17" i="8"/>
  <c r="AM39" i="3" s="1"/>
  <c r="BG29" i="4"/>
  <c r="BG21" i="4"/>
  <c r="K24" i="4"/>
  <c r="I11" i="3" s="1"/>
  <c r="I22" i="3" s="1"/>
  <c r="I10" i="3"/>
  <c r="T52" i="16"/>
  <c r="S16" i="19" s="1"/>
  <c r="S22" i="19" s="1"/>
  <c r="Z78" i="14"/>
  <c r="Z81" i="14" s="1"/>
  <c r="AK17" i="8"/>
  <c r="AH39" i="3" s="1"/>
  <c r="R52" i="16"/>
  <c r="Q16" i="19" s="1"/>
  <c r="Q22" i="19" s="1"/>
  <c r="AO81" i="14"/>
  <c r="AB17" i="7"/>
  <c r="Y35" i="3" s="1"/>
  <c r="P52" i="16"/>
  <c r="O16" i="19" s="1"/>
  <c r="O22" i="19" s="1"/>
  <c r="Q81" i="14"/>
  <c r="AN52" i="16"/>
  <c r="AM16" i="19" s="1"/>
  <c r="AM22" i="19" s="1"/>
  <c r="AW29" i="4"/>
  <c r="AW21" i="4"/>
  <c r="CL31" i="3" l="1"/>
  <c r="Z41" i="3"/>
  <c r="AT16" i="3"/>
  <c r="AT10" i="3"/>
  <c r="AT11" i="3" s="1"/>
  <c r="AS18" i="3"/>
  <c r="AS17" i="3"/>
  <c r="AZ54" i="33"/>
  <c r="AU7" i="3"/>
  <c r="AG41" i="3"/>
  <c r="X41" i="3"/>
  <c r="AF41" i="3"/>
  <c r="M41" i="3"/>
  <c r="CL30" i="3"/>
  <c r="AJ41" i="3"/>
  <c r="T41" i="3"/>
  <c r="Y41" i="3"/>
  <c r="AM41" i="3"/>
  <c r="L41" i="3"/>
  <c r="BB38" i="33"/>
  <c r="BB46" i="33" s="1"/>
  <c r="BB47" i="33" s="1"/>
  <c r="BC11" i="33"/>
  <c r="BB19" i="33"/>
  <c r="BC12" i="33"/>
  <c r="BB39" i="33"/>
  <c r="BD14" i="33"/>
  <c r="BC41" i="33"/>
  <c r="BA46" i="33"/>
  <c r="BA47" i="33" s="1"/>
  <c r="BC13" i="33"/>
  <c r="BB40" i="33"/>
  <c r="N41" i="3"/>
  <c r="H20" i="17"/>
  <c r="G29" i="17"/>
  <c r="M22" i="3"/>
  <c r="O36" i="4"/>
  <c r="BQ39" i="3"/>
  <c r="AW39" i="3"/>
  <c r="CJ39" i="3"/>
  <c r="BP39" i="3"/>
  <c r="AV39" i="3"/>
  <c r="BT39" i="3"/>
  <c r="AX39" i="3"/>
  <c r="BS39" i="3"/>
  <c r="AU39" i="3"/>
  <c r="CB39" i="3"/>
  <c r="BD39" i="3"/>
  <c r="BR39" i="3"/>
  <c r="AR39" i="3"/>
  <c r="CE39" i="3"/>
  <c r="BE39" i="3"/>
  <c r="BV39" i="3"/>
  <c r="AQ39" i="3"/>
  <c r="BU39" i="3"/>
  <c r="AP39" i="3"/>
  <c r="CG39" i="3"/>
  <c r="BB39" i="3"/>
  <c r="CF39" i="3"/>
  <c r="BA39" i="3"/>
  <c r="BW39" i="3"/>
  <c r="BO39" i="3"/>
  <c r="BN39" i="3"/>
  <c r="BM39" i="3"/>
  <c r="AT39" i="3"/>
  <c r="AO39" i="3"/>
  <c r="AS39" i="3"/>
  <c r="CI39" i="3"/>
  <c r="CH39" i="3"/>
  <c r="CD39" i="3"/>
  <c r="CC39" i="3"/>
  <c r="CA39" i="3"/>
  <c r="AY39" i="3"/>
  <c r="BI39" i="3"/>
  <c r="BC39" i="3"/>
  <c r="BY39" i="3"/>
  <c r="BX39" i="3"/>
  <c r="BK39" i="3"/>
  <c r="BZ39" i="3"/>
  <c r="BL39" i="3"/>
  <c r="BJ39" i="3"/>
  <c r="BH39" i="3"/>
  <c r="BG39" i="3"/>
  <c r="BF39" i="3"/>
  <c r="AZ39" i="3"/>
  <c r="CL24" i="3"/>
  <c r="E41" i="3"/>
  <c r="P12" i="4"/>
  <c r="I41" i="3"/>
  <c r="I43" i="3" s="1"/>
  <c r="F8" i="19"/>
  <c r="F13" i="19" s="1"/>
  <c r="F43" i="3"/>
  <c r="N32" i="4"/>
  <c r="N31" i="4"/>
  <c r="AH41" i="3"/>
  <c r="BX35" i="3"/>
  <c r="BD35" i="3"/>
  <c r="BW35" i="3"/>
  <c r="BC35" i="3"/>
  <c r="BC41" i="3" s="1"/>
  <c r="BQ35" i="3"/>
  <c r="AU35" i="3"/>
  <c r="BP35" i="3"/>
  <c r="BP41" i="3" s="1"/>
  <c r="AT35" i="3"/>
  <c r="BR35" i="3"/>
  <c r="AR35" i="3"/>
  <c r="CF35" i="3"/>
  <c r="BH35" i="3"/>
  <c r="BK35" i="3"/>
  <c r="CB35" i="3"/>
  <c r="AZ35" i="3"/>
  <c r="CA35" i="3"/>
  <c r="AY35" i="3"/>
  <c r="BZ35" i="3"/>
  <c r="AS35" i="3"/>
  <c r="BY35" i="3"/>
  <c r="AQ35" i="3"/>
  <c r="BM35" i="3"/>
  <c r="BL35" i="3"/>
  <c r="BJ35" i="3"/>
  <c r="BI35" i="3"/>
  <c r="BI41" i="3" s="1"/>
  <c r="AW35" i="3"/>
  <c r="CH35" i="3"/>
  <c r="AO35" i="3"/>
  <c r="CJ35" i="3"/>
  <c r="AV35" i="3"/>
  <c r="CI35" i="3"/>
  <c r="AP35" i="3"/>
  <c r="CG35" i="3"/>
  <c r="CE35" i="3"/>
  <c r="CD35" i="3"/>
  <c r="BO35" i="3"/>
  <c r="BG35" i="3"/>
  <c r="BN35" i="3"/>
  <c r="BT35" i="3"/>
  <c r="CC35" i="3"/>
  <c r="BU35" i="3"/>
  <c r="BS35" i="3"/>
  <c r="BF35" i="3"/>
  <c r="BE35" i="3"/>
  <c r="BB35" i="3"/>
  <c r="BA35" i="3"/>
  <c r="AX35" i="3"/>
  <c r="BV35" i="3"/>
  <c r="M33" i="4"/>
  <c r="M34" i="4"/>
  <c r="R14" i="14"/>
  <c r="I8" i="19"/>
  <c r="I13" i="19" s="1"/>
  <c r="X26" i="14"/>
  <c r="Y9" i="14" s="1"/>
  <c r="Y16" i="14" s="1"/>
  <c r="Y26" i="14" s="1"/>
  <c r="Z9" i="14" s="1"/>
  <c r="Z16" i="14" s="1"/>
  <c r="Z26" i="14" s="1"/>
  <c r="AA9" i="14" s="1"/>
  <c r="AA16" i="14" s="1"/>
  <c r="AA26" i="14" s="1"/>
  <c r="AB9" i="14" s="1"/>
  <c r="AB16" i="14" s="1"/>
  <c r="AB26" i="14" s="1"/>
  <c r="AC9" i="14" s="1"/>
  <c r="AC16" i="14" s="1"/>
  <c r="AC26" i="14" s="1"/>
  <c r="AD9" i="14" s="1"/>
  <c r="AD16" i="14" s="1"/>
  <c r="AD26" i="14" s="1"/>
  <c r="AE9" i="14" s="1"/>
  <c r="AE16" i="14" s="1"/>
  <c r="AE26" i="14" s="1"/>
  <c r="AF9" i="14" s="1"/>
  <c r="AF16" i="14" s="1"/>
  <c r="AF26" i="14" s="1"/>
  <c r="AG9" i="14" s="1"/>
  <c r="AG16" i="14" s="1"/>
  <c r="AG26" i="14" s="1"/>
  <c r="AH9" i="14" s="1"/>
  <c r="AH16" i="14" s="1"/>
  <c r="AH26" i="14" s="1"/>
  <c r="AI9" i="14" s="1"/>
  <c r="AI16" i="14" s="1"/>
  <c r="AI26" i="14" s="1"/>
  <c r="AJ9" i="14" s="1"/>
  <c r="AJ16" i="14" s="1"/>
  <c r="AJ26" i="14" s="1"/>
  <c r="AK9" i="14" s="1"/>
  <c r="AK16" i="14" s="1"/>
  <c r="AK26" i="14" s="1"/>
  <c r="AL9" i="14" s="1"/>
  <c r="AL16" i="14" s="1"/>
  <c r="AL26" i="14" s="1"/>
  <c r="AM9" i="14" s="1"/>
  <c r="AM16" i="14" s="1"/>
  <c r="AM26" i="14" s="1"/>
  <c r="AN9" i="14" s="1"/>
  <c r="AN16" i="14" s="1"/>
  <c r="AN26" i="14" s="1"/>
  <c r="AO9" i="14" s="1"/>
  <c r="AO16" i="14" s="1"/>
  <c r="AO26" i="14" s="1"/>
  <c r="AP9" i="14" s="1"/>
  <c r="AP16" i="14" s="1"/>
  <c r="AP26" i="14" s="1"/>
  <c r="AQ9" i="14" s="1"/>
  <c r="AQ16" i="14" s="1"/>
  <c r="AQ26" i="14" s="1"/>
  <c r="AR9" i="14" s="1"/>
  <c r="AR16" i="14" s="1"/>
  <c r="AR26" i="14" s="1"/>
  <c r="AS9" i="14" s="1"/>
  <c r="AS16" i="14" s="1"/>
  <c r="AS26" i="14" s="1"/>
  <c r="AT9" i="14" s="1"/>
  <c r="AT16" i="14" s="1"/>
  <c r="AT26" i="14" s="1"/>
  <c r="AU9" i="14" s="1"/>
  <c r="AU16" i="14" s="1"/>
  <c r="AU26" i="14" s="1"/>
  <c r="BS33" i="3"/>
  <c r="AY33" i="3"/>
  <c r="BR33" i="3"/>
  <c r="AX33" i="3"/>
  <c r="BY33" i="3"/>
  <c r="BC33" i="3"/>
  <c r="BX33" i="3"/>
  <c r="BB33" i="3"/>
  <c r="BP33" i="3"/>
  <c r="AR33" i="3"/>
  <c r="CF33" i="3"/>
  <c r="BH33" i="3"/>
  <c r="CC33" i="3"/>
  <c r="CC41" i="3" s="1"/>
  <c r="BA33" i="3"/>
  <c r="BQ33" i="3"/>
  <c r="AP33" i="3"/>
  <c r="BO33" i="3"/>
  <c r="AO33" i="3"/>
  <c r="CG33" i="3"/>
  <c r="AZ33" i="3"/>
  <c r="CE33" i="3"/>
  <c r="CE41" i="3" s="1"/>
  <c r="AW33" i="3"/>
  <c r="BU33" i="3"/>
  <c r="BT33" i="3"/>
  <c r="BN33" i="3"/>
  <c r="BM33" i="3"/>
  <c r="BL33" i="3"/>
  <c r="BI33" i="3"/>
  <c r="BK33" i="3"/>
  <c r="BJ33" i="3"/>
  <c r="BG33" i="3"/>
  <c r="BF33" i="3"/>
  <c r="BF41" i="3" s="1"/>
  <c r="BE33" i="3"/>
  <c r="BE41" i="3" s="1"/>
  <c r="BD33" i="3"/>
  <c r="BD41" i="3" s="1"/>
  <c r="AU33" i="3"/>
  <c r="AU41" i="3" s="1"/>
  <c r="AV33" i="3"/>
  <c r="CD33" i="3"/>
  <c r="BW33" i="3"/>
  <c r="CH33" i="3"/>
  <c r="CB33" i="3"/>
  <c r="CA33" i="3"/>
  <c r="BZ33" i="3"/>
  <c r="BV33" i="3"/>
  <c r="AQ33" i="3"/>
  <c r="CJ33" i="3"/>
  <c r="CI33" i="3"/>
  <c r="AT33" i="3"/>
  <c r="AS33" i="3"/>
  <c r="AN41" i="3"/>
  <c r="N23" i="4"/>
  <c r="N24" i="4"/>
  <c r="H8" i="19"/>
  <c r="H13" i="19" s="1"/>
  <c r="P5" i="10"/>
  <c r="P5" i="15"/>
  <c r="Q8" i="4"/>
  <c r="P5" i="16"/>
  <c r="O7" i="2"/>
  <c r="P6" i="2"/>
  <c r="Q41" i="3"/>
  <c r="G24" i="4"/>
  <c r="E11" i="3" s="1"/>
  <c r="E22" i="3" s="1"/>
  <c r="E10" i="3"/>
  <c r="H41" i="3"/>
  <c r="H43" i="3" s="1"/>
  <c r="J41" i="3"/>
  <c r="J43" i="3" s="1"/>
  <c r="AJ18" i="14"/>
  <c r="AJ24" i="14" s="1"/>
  <c r="X24" i="14"/>
  <c r="M36" i="4"/>
  <c r="S24" i="6"/>
  <c r="S45" i="14"/>
  <c r="AS19" i="3" l="1"/>
  <c r="BY41" i="3"/>
  <c r="BT41" i="3"/>
  <c r="AO41" i="3"/>
  <c r="AU10" i="3"/>
  <c r="AU11" i="3" s="1"/>
  <c r="AU16" i="3"/>
  <c r="BA54" i="33"/>
  <c r="AV7" i="3"/>
  <c r="BB54" i="33"/>
  <c r="AW7" i="3"/>
  <c r="AT17" i="3"/>
  <c r="AT18" i="3"/>
  <c r="CB41" i="3"/>
  <c r="AZ41" i="3"/>
  <c r="CA41" i="3"/>
  <c r="AY41" i="3"/>
  <c r="AV41" i="3"/>
  <c r="BJ41" i="3"/>
  <c r="AQ41" i="3"/>
  <c r="BN41" i="3"/>
  <c r="BM41" i="3"/>
  <c r="BO41" i="3"/>
  <c r="CD41" i="3"/>
  <c r="BW41" i="3"/>
  <c r="BL41" i="3"/>
  <c r="BX41" i="3"/>
  <c r="AT41" i="3"/>
  <c r="BU41" i="3"/>
  <c r="BG41" i="3"/>
  <c r="CL35" i="3"/>
  <c r="BH41" i="3"/>
  <c r="CF41" i="3"/>
  <c r="K22" i="3"/>
  <c r="K43" i="3" s="1"/>
  <c r="BK41" i="3"/>
  <c r="BB41" i="3"/>
  <c r="CI41" i="3"/>
  <c r="BR41" i="3"/>
  <c r="AP41" i="3"/>
  <c r="AX41" i="3"/>
  <c r="BV41" i="3"/>
  <c r="AW41" i="3"/>
  <c r="BA41" i="3"/>
  <c r="CL39" i="3"/>
  <c r="CJ41" i="3"/>
  <c r="BZ41" i="3"/>
  <c r="CH41" i="3"/>
  <c r="CG41" i="3"/>
  <c r="BE14" i="33"/>
  <c r="BD41" i="33"/>
  <c r="BD12" i="33"/>
  <c r="BC39" i="33"/>
  <c r="BD13" i="33"/>
  <c r="BC40" i="33"/>
  <c r="BC38" i="33"/>
  <c r="BC46" i="33" s="1"/>
  <c r="BC47" i="33" s="1"/>
  <c r="BD11" i="33"/>
  <c r="BC19" i="33"/>
  <c r="Q12" i="4"/>
  <c r="N33" i="4"/>
  <c r="S14" i="14"/>
  <c r="N34" i="4"/>
  <c r="M43" i="3"/>
  <c r="M8" i="19"/>
  <c r="M13" i="19" s="1"/>
  <c r="I20" i="17"/>
  <c r="H29" i="17"/>
  <c r="AR41" i="3"/>
  <c r="P20" i="4"/>
  <c r="P15" i="4"/>
  <c r="P28" i="4"/>
  <c r="E8" i="19"/>
  <c r="E43" i="3"/>
  <c r="Q5" i="15"/>
  <c r="Q5" i="10"/>
  <c r="Q6" i="2"/>
  <c r="R8" i="4"/>
  <c r="P7" i="2"/>
  <c r="Q5" i="16"/>
  <c r="BS41" i="3"/>
  <c r="BQ41" i="3"/>
  <c r="N36" i="4"/>
  <c r="CL33" i="3"/>
  <c r="AS41" i="3"/>
  <c r="AT19" i="3" l="1"/>
  <c r="BC54" i="33"/>
  <c r="AX7" i="3"/>
  <c r="AU18" i="3"/>
  <c r="AU17" i="3"/>
  <c r="AU19" i="3" s="1"/>
  <c r="AW10" i="3"/>
  <c r="AW11" i="3" s="1"/>
  <c r="AW16" i="3"/>
  <c r="AV10" i="3"/>
  <c r="AV11" i="3" s="1"/>
  <c r="AV16" i="3"/>
  <c r="K8" i="19"/>
  <c r="K13" i="19" s="1"/>
  <c r="CL41" i="3"/>
  <c r="L22" i="3"/>
  <c r="L43" i="3" s="1"/>
  <c r="BE11" i="33"/>
  <c r="BD38" i="33"/>
  <c r="BD19" i="33"/>
  <c r="BD40" i="33"/>
  <c r="BE13" i="33"/>
  <c r="BE12" i="33"/>
  <c r="BD39" i="33"/>
  <c r="BE41" i="33"/>
  <c r="BF14" i="33"/>
  <c r="P24" i="4"/>
  <c r="P23" i="4"/>
  <c r="P31" i="4"/>
  <c r="P32" i="4"/>
  <c r="E13" i="19"/>
  <c r="E24" i="19"/>
  <c r="F24" i="19" s="1"/>
  <c r="G24" i="19" s="1"/>
  <c r="H24" i="19" s="1"/>
  <c r="I24" i="19" s="1"/>
  <c r="J24" i="19" s="1"/>
  <c r="U45" i="14"/>
  <c r="U24" i="6"/>
  <c r="P16" i="4"/>
  <c r="I29" i="17"/>
  <c r="J20" i="17"/>
  <c r="R12" i="4"/>
  <c r="R5" i="15"/>
  <c r="R5" i="10"/>
  <c r="R6" i="2"/>
  <c r="R5" i="16"/>
  <c r="S8" i="4"/>
  <c r="Q7" i="2"/>
  <c r="Q20" i="4"/>
  <c r="Q28" i="4"/>
  <c r="Q15" i="4"/>
  <c r="I45" i="3"/>
  <c r="H45" i="3"/>
  <c r="K45" i="3"/>
  <c r="J45" i="3"/>
  <c r="G45" i="3"/>
  <c r="E45" i="3"/>
  <c r="F45" i="3"/>
  <c r="K24" i="19" l="1"/>
  <c r="L24" i="19" s="1"/>
  <c r="M24" i="19" s="1"/>
  <c r="L45" i="3"/>
  <c r="M45" i="3"/>
  <c r="L8" i="19"/>
  <c r="L13" i="19" s="1"/>
  <c r="AV18" i="3"/>
  <c r="AV17" i="3"/>
  <c r="AV19" i="3" s="1"/>
  <c r="AW18" i="3"/>
  <c r="AW17" i="3"/>
  <c r="AX10" i="3"/>
  <c r="AX11" i="3" s="1"/>
  <c r="AX16" i="3"/>
  <c r="BE19" i="33"/>
  <c r="BF11" i="33"/>
  <c r="BE38" i="33"/>
  <c r="BE39" i="33"/>
  <c r="BF12" i="33"/>
  <c r="BF41" i="33"/>
  <c r="BG14" i="33"/>
  <c r="BF13" i="33"/>
  <c r="BE40" i="33"/>
  <c r="BD46" i="33"/>
  <c r="BD47" i="33" s="1"/>
  <c r="J29" i="17"/>
  <c r="K20" i="17"/>
  <c r="V45" i="14"/>
  <c r="V24" i="6"/>
  <c r="Q32" i="4"/>
  <c r="Q31" i="4"/>
  <c r="Q24" i="4"/>
  <c r="Q23" i="4"/>
  <c r="R28" i="4"/>
  <c r="R20" i="4"/>
  <c r="R15" i="4"/>
  <c r="U14" i="14"/>
  <c r="P34" i="4"/>
  <c r="P33" i="4"/>
  <c r="S12" i="4"/>
  <c r="S5" i="16"/>
  <c r="T8" i="4"/>
  <c r="S5" i="10"/>
  <c r="S5" i="15"/>
  <c r="R7" i="2"/>
  <c r="S6" i="2"/>
  <c r="AX17" i="3" l="1"/>
  <c r="AX18" i="3"/>
  <c r="BD54" i="33"/>
  <c r="AY7" i="3"/>
  <c r="AW19" i="3"/>
  <c r="BG13" i="33"/>
  <c r="BF40" i="33"/>
  <c r="BE46" i="33"/>
  <c r="BE47" i="33" s="1"/>
  <c r="BG41" i="33"/>
  <c r="BH14" i="33"/>
  <c r="BG12" i="33"/>
  <c r="BF39" i="33"/>
  <c r="BF19" i="33"/>
  <c r="BG11" i="33"/>
  <c r="BF38" i="33"/>
  <c r="BF46" i="33" s="1"/>
  <c r="BF47" i="33" s="1"/>
  <c r="T5" i="16"/>
  <c r="U8" i="4"/>
  <c r="T5" i="10"/>
  <c r="T5" i="15"/>
  <c r="T6" i="2"/>
  <c r="S7" i="2"/>
  <c r="T12" i="4"/>
  <c r="V14" i="14"/>
  <c r="Q34" i="4"/>
  <c r="Q33" i="4"/>
  <c r="W45" i="14"/>
  <c r="W24" i="6"/>
  <c r="R24" i="4"/>
  <c r="R23" i="4"/>
  <c r="R31" i="4"/>
  <c r="R32" i="4"/>
  <c r="N22" i="3"/>
  <c r="K29" i="17"/>
  <c r="L20" i="17"/>
  <c r="P36" i="4"/>
  <c r="S20" i="4"/>
  <c r="S28" i="4"/>
  <c r="S15" i="4"/>
  <c r="BF54" i="33" l="1"/>
  <c r="BA7" i="3"/>
  <c r="BE54" i="33"/>
  <c r="AZ7" i="3"/>
  <c r="AY16" i="3"/>
  <c r="AY10" i="3"/>
  <c r="AY11" i="3" s="1"/>
  <c r="AX19" i="3"/>
  <c r="BG40" i="33"/>
  <c r="BH13" i="33"/>
  <c r="BG39" i="33"/>
  <c r="BH12" i="33"/>
  <c r="BG38" i="33"/>
  <c r="BG46" i="33" s="1"/>
  <c r="BG47" i="33" s="1"/>
  <c r="BH11" i="33"/>
  <c r="BG19" i="33"/>
  <c r="BH41" i="33"/>
  <c r="BI14" i="33"/>
  <c r="W14" i="14"/>
  <c r="R34" i="4"/>
  <c r="R33" i="4"/>
  <c r="X24" i="6"/>
  <c r="X45" i="14"/>
  <c r="S23" i="4"/>
  <c r="S24" i="4"/>
  <c r="U5" i="15"/>
  <c r="T7" i="2"/>
  <c r="U5" i="16"/>
  <c r="V8" i="4"/>
  <c r="U6" i="2"/>
  <c r="U5" i="10"/>
  <c r="N8" i="19"/>
  <c r="N13" i="19" s="1"/>
  <c r="N24" i="19" s="1"/>
  <c r="N43" i="3"/>
  <c r="O22" i="3"/>
  <c r="Q36" i="4"/>
  <c r="U12" i="4"/>
  <c r="S31" i="4"/>
  <c r="S32" i="4"/>
  <c r="T20" i="4"/>
  <c r="T28" i="4"/>
  <c r="T15" i="4"/>
  <c r="M20" i="17"/>
  <c r="L29" i="17"/>
  <c r="BG54" i="33" l="1"/>
  <c r="BB7" i="3"/>
  <c r="AY17" i="3"/>
  <c r="AY18" i="3"/>
  <c r="BA16" i="3"/>
  <c r="BA10" i="3"/>
  <c r="BA11" i="3" s="1"/>
  <c r="AZ16" i="3"/>
  <c r="AZ10" i="3"/>
  <c r="AZ11" i="3" s="1"/>
  <c r="BI41" i="33"/>
  <c r="BJ14" i="33"/>
  <c r="BH38" i="33"/>
  <c r="BI11" i="33"/>
  <c r="BH19" i="33"/>
  <c r="BI12" i="33"/>
  <c r="BH39" i="33"/>
  <c r="BH40" i="33"/>
  <c r="BI13" i="33"/>
  <c r="N45" i="3"/>
  <c r="S36" i="4"/>
  <c r="Q22" i="3"/>
  <c r="W8" i="4"/>
  <c r="U7" i="2"/>
  <c r="V5" i="16"/>
  <c r="V6" i="2"/>
  <c r="V5" i="15"/>
  <c r="V5" i="10"/>
  <c r="V12" i="4"/>
  <c r="M29" i="17"/>
  <c r="N20" i="17"/>
  <c r="Y24" i="6"/>
  <c r="Y45" i="14"/>
  <c r="T32" i="4"/>
  <c r="T31" i="4"/>
  <c r="T23" i="4"/>
  <c r="T24" i="4"/>
  <c r="X14" i="14"/>
  <c r="S33" i="4"/>
  <c r="S34" i="4"/>
  <c r="U28" i="4"/>
  <c r="U20" i="4"/>
  <c r="U15" i="4"/>
  <c r="O8" i="19"/>
  <c r="O13" i="19" s="1"/>
  <c r="O24" i="19" s="1"/>
  <c r="O43" i="3"/>
  <c r="P22" i="3"/>
  <c r="R36" i="4"/>
  <c r="AY19" i="3" l="1"/>
  <c r="BA18" i="3"/>
  <c r="BA17" i="3"/>
  <c r="BB16" i="3"/>
  <c r="BB10" i="3"/>
  <c r="BB11" i="3" s="1"/>
  <c r="AZ17" i="3"/>
  <c r="AZ18" i="3"/>
  <c r="AZ19" i="3" s="1"/>
  <c r="BI40" i="33"/>
  <c r="BJ13" i="33"/>
  <c r="BH46" i="33"/>
  <c r="BH47" i="33" s="1"/>
  <c r="BI39" i="33"/>
  <c r="BJ12" i="33"/>
  <c r="BI38" i="33"/>
  <c r="BI46" i="33" s="1"/>
  <c r="BI47" i="33" s="1"/>
  <c r="BJ11" i="33"/>
  <c r="BI19" i="33"/>
  <c r="BK14" i="33"/>
  <c r="BJ41" i="33"/>
  <c r="T34" i="4"/>
  <c r="T33" i="4"/>
  <c r="Y14" i="14"/>
  <c r="O45" i="3"/>
  <c r="Q43" i="3"/>
  <c r="Q8" i="19"/>
  <c r="Q13" i="19" s="1"/>
  <c r="N29" i="17"/>
  <c r="O20" i="17"/>
  <c r="W12" i="4"/>
  <c r="P43" i="3"/>
  <c r="P45" i="3" s="1"/>
  <c r="P8" i="19"/>
  <c r="P13" i="19" s="1"/>
  <c r="P24" i="19" s="1"/>
  <c r="Z45" i="14"/>
  <c r="Z24" i="6"/>
  <c r="V15" i="4"/>
  <c r="V20" i="4"/>
  <c r="V28" i="4"/>
  <c r="U23" i="4"/>
  <c r="U24" i="4"/>
  <c r="U31" i="4"/>
  <c r="U32" i="4"/>
  <c r="W5" i="16"/>
  <c r="W5" i="10"/>
  <c r="X8" i="4"/>
  <c r="V7" i="2"/>
  <c r="W6" i="2"/>
  <c r="W5" i="15"/>
  <c r="BA19" i="3" l="1"/>
  <c r="BI54" i="33"/>
  <c r="BD7" i="3"/>
  <c r="BH54" i="33"/>
  <c r="BC7" i="3"/>
  <c r="BB18" i="3"/>
  <c r="BB17" i="3"/>
  <c r="Q24" i="19"/>
  <c r="BK41" i="33"/>
  <c r="BL14" i="33"/>
  <c r="BK11" i="33"/>
  <c r="BJ38" i="33"/>
  <c r="BJ19" i="33"/>
  <c r="BJ40" i="33"/>
  <c r="BK13" i="33"/>
  <c r="BJ39" i="33"/>
  <c r="BK12" i="33"/>
  <c r="V24" i="4"/>
  <c r="V23" i="4"/>
  <c r="U34" i="4"/>
  <c r="Z14" i="14"/>
  <c r="U33" i="4"/>
  <c r="V32" i="4"/>
  <c r="V31" i="4"/>
  <c r="U36" i="4"/>
  <c r="X12" i="4"/>
  <c r="O29" i="17"/>
  <c r="P20" i="17"/>
  <c r="AA45" i="14"/>
  <c r="AA24" i="6"/>
  <c r="R22" i="3"/>
  <c r="T36" i="4"/>
  <c r="X5" i="16"/>
  <c r="X5" i="10"/>
  <c r="W7" i="2"/>
  <c r="X5" i="15"/>
  <c r="Y8" i="4"/>
  <c r="X6" i="2"/>
  <c r="W28" i="4"/>
  <c r="W15" i="4"/>
  <c r="W20" i="4"/>
  <c r="Q45" i="3"/>
  <c r="BB19" i="3" l="1"/>
  <c r="BD10" i="3"/>
  <c r="BD11" i="3" s="1"/>
  <c r="BD16" i="3"/>
  <c r="BC16" i="3"/>
  <c r="BC10" i="3"/>
  <c r="BC11" i="3" s="1"/>
  <c r="S22" i="3"/>
  <c r="S8" i="19" s="1"/>
  <c r="S13" i="19" s="1"/>
  <c r="BL11" i="33"/>
  <c r="BK38" i="33"/>
  <c r="BK19" i="33"/>
  <c r="BK39" i="33"/>
  <c r="BL12" i="33"/>
  <c r="BK40" i="33"/>
  <c r="BL13" i="33"/>
  <c r="BJ46" i="33"/>
  <c r="BJ47" i="33" s="1"/>
  <c r="BL41" i="33"/>
  <c r="BM14" i="33"/>
  <c r="P29" i="17"/>
  <c r="Q20" i="17"/>
  <c r="AB45" i="14"/>
  <c r="AB24" i="6"/>
  <c r="Y5" i="16"/>
  <c r="Y5" i="10"/>
  <c r="Z8" i="4"/>
  <c r="Y5" i="15"/>
  <c r="X7" i="2"/>
  <c r="Y6" i="2"/>
  <c r="R8" i="19"/>
  <c r="R13" i="19" s="1"/>
  <c r="R24" i="19" s="1"/>
  <c r="R43" i="3"/>
  <c r="W24" i="4"/>
  <c r="W23" i="4"/>
  <c r="W32" i="4"/>
  <c r="W31" i="4"/>
  <c r="AA14" i="14"/>
  <c r="V34" i="4"/>
  <c r="V33" i="4"/>
  <c r="X28" i="4"/>
  <c r="X15" i="4"/>
  <c r="X20" i="4"/>
  <c r="Y12" i="4"/>
  <c r="V36" i="4"/>
  <c r="BJ54" i="33" l="1"/>
  <c r="BE7" i="3"/>
  <c r="BD18" i="3"/>
  <c r="BD17" i="3"/>
  <c r="BD19" i="3" s="1"/>
  <c r="BC18" i="3"/>
  <c r="BC17" i="3"/>
  <c r="S43" i="3"/>
  <c r="S24" i="19"/>
  <c r="T22" i="3"/>
  <c r="T43" i="3" s="1"/>
  <c r="BM41" i="33"/>
  <c r="BN14" i="33"/>
  <c r="BL40" i="33"/>
  <c r="BM13" i="33"/>
  <c r="BL39" i="33"/>
  <c r="BM12" i="33"/>
  <c r="BK46" i="33"/>
  <c r="BK47" i="33" s="1"/>
  <c r="BM11" i="33"/>
  <c r="BL19" i="33"/>
  <c r="BL38" i="33"/>
  <c r="BL46" i="33" s="1"/>
  <c r="BL47" i="33" s="1"/>
  <c r="S45" i="3"/>
  <c r="R45" i="3"/>
  <c r="Y20" i="4"/>
  <c r="Y28" i="4"/>
  <c r="Y15" i="4"/>
  <c r="Z5" i="10"/>
  <c r="AA8" i="4"/>
  <c r="Z5" i="16"/>
  <c r="Y7" i="2"/>
  <c r="Z6" i="2"/>
  <c r="Z5" i="15"/>
  <c r="X24" i="4"/>
  <c r="X23" i="4"/>
  <c r="Z12" i="4"/>
  <c r="AC45" i="14"/>
  <c r="AC24" i="6"/>
  <c r="X31" i="4"/>
  <c r="X32" i="4"/>
  <c r="R20" i="17"/>
  <c r="Q29" i="17"/>
  <c r="W34" i="4"/>
  <c r="AB14" i="14"/>
  <c r="W33" i="4"/>
  <c r="BC19" i="3" l="1"/>
  <c r="T45" i="3"/>
  <c r="BK54" i="33"/>
  <c r="BF7" i="3"/>
  <c r="BE10" i="3"/>
  <c r="BE11" i="3" s="1"/>
  <c r="BE16" i="3"/>
  <c r="BL54" i="33"/>
  <c r="BG7" i="3"/>
  <c r="T8" i="19"/>
  <c r="T13" i="19" s="1"/>
  <c r="T24" i="19" s="1"/>
  <c r="BN11" i="33"/>
  <c r="BM19" i="33"/>
  <c r="BM38" i="33"/>
  <c r="BM39" i="33"/>
  <c r="BN12" i="33"/>
  <c r="BM40" i="33"/>
  <c r="BN13" i="33"/>
  <c r="BN41" i="33"/>
  <c r="BO14" i="33"/>
  <c r="S20" i="17"/>
  <c r="R29" i="17"/>
  <c r="AA5" i="15"/>
  <c r="AA5" i="10"/>
  <c r="Z7" i="2"/>
  <c r="AB8" i="4"/>
  <c r="AA6" i="2"/>
  <c r="AA5" i="16"/>
  <c r="U22" i="3"/>
  <c r="Z15" i="4"/>
  <c r="Z20" i="4"/>
  <c r="Z28" i="4"/>
  <c r="X36" i="4"/>
  <c r="AC14" i="14"/>
  <c r="X33" i="4"/>
  <c r="X34" i="4"/>
  <c r="AA12" i="4"/>
  <c r="W36" i="4"/>
  <c r="AD45" i="14"/>
  <c r="AD24" i="6"/>
  <c r="Y31" i="4"/>
  <c r="Y32" i="4"/>
  <c r="Y24" i="4"/>
  <c r="Y23" i="4"/>
  <c r="BG10" i="3" l="1"/>
  <c r="BG11" i="3" s="1"/>
  <c r="BG16" i="3"/>
  <c r="BE17" i="3"/>
  <c r="BE18" i="3"/>
  <c r="BF10" i="3"/>
  <c r="BF11" i="3" s="1"/>
  <c r="BF16" i="3"/>
  <c r="V22" i="3"/>
  <c r="V8" i="19" s="1"/>
  <c r="V13" i="19" s="1"/>
  <c r="BP14" i="33"/>
  <c r="BO41" i="33"/>
  <c r="BN39" i="33"/>
  <c r="BO12" i="33"/>
  <c r="BM46" i="33"/>
  <c r="BM47" i="33" s="1"/>
  <c r="BN40" i="33"/>
  <c r="BO13" i="33"/>
  <c r="BO11" i="33"/>
  <c r="BN38" i="33"/>
  <c r="BN46" i="33" s="1"/>
  <c r="BN47" i="33" s="1"/>
  <c r="BN19" i="33"/>
  <c r="AD14" i="14"/>
  <c r="Y33" i="4"/>
  <c r="Y34" i="4"/>
  <c r="Z32" i="4"/>
  <c r="Z31" i="4"/>
  <c r="Z24" i="4"/>
  <c r="Z23" i="4"/>
  <c r="U8" i="19"/>
  <c r="U13" i="19" s="1"/>
  <c r="U24" i="19" s="1"/>
  <c r="U43" i="3"/>
  <c r="AE24" i="6"/>
  <c r="AE45" i="14"/>
  <c r="AB12" i="4"/>
  <c r="AA15" i="4"/>
  <c r="AA20" i="4"/>
  <c r="AA28" i="4"/>
  <c r="S29" i="17"/>
  <c r="T20" i="17"/>
  <c r="Y36" i="4"/>
  <c r="AB5" i="10"/>
  <c r="AB5" i="16"/>
  <c r="AC8" i="4"/>
  <c r="AA7" i="2"/>
  <c r="AB6" i="2"/>
  <c r="AB5" i="15"/>
  <c r="U44" i="3" l="1"/>
  <c r="BE19" i="3"/>
  <c r="BM54" i="33"/>
  <c r="BH7" i="3"/>
  <c r="BF17" i="3"/>
  <c r="BF18" i="3"/>
  <c r="V43" i="3"/>
  <c r="V44" i="3" s="1"/>
  <c r="V45" i="3" s="1"/>
  <c r="BG18" i="3"/>
  <c r="BG17" i="3"/>
  <c r="BG19" i="3" s="1"/>
  <c r="BN54" i="33"/>
  <c r="BI7" i="3"/>
  <c r="W22" i="3"/>
  <c r="V24" i="19"/>
  <c r="BQ14" i="33"/>
  <c r="BP41" i="33"/>
  <c r="BO38" i="33"/>
  <c r="BP11" i="33"/>
  <c r="BO19" i="33"/>
  <c r="BO40" i="33"/>
  <c r="BP13" i="33"/>
  <c r="BP12" i="33"/>
  <c r="BO39" i="33"/>
  <c r="AB15" i="4"/>
  <c r="AB28" i="4"/>
  <c r="AB20" i="4"/>
  <c r="AC5" i="15"/>
  <c r="AC5" i="16"/>
  <c r="AC6" i="2"/>
  <c r="AD8" i="4"/>
  <c r="AC5" i="10"/>
  <c r="AB7" i="2"/>
  <c r="Z36" i="4"/>
  <c r="W8" i="19"/>
  <c r="W13" i="19" s="1"/>
  <c r="W43" i="3"/>
  <c r="T29" i="17"/>
  <c r="U20" i="17"/>
  <c r="AA32" i="4"/>
  <c r="AA31" i="4"/>
  <c r="AF24" i="6"/>
  <c r="AF45" i="14"/>
  <c r="AC12" i="4"/>
  <c r="AE14" i="14"/>
  <c r="Z33" i="4"/>
  <c r="Z34" i="4"/>
  <c r="AA24" i="4"/>
  <c r="AA23" i="4"/>
  <c r="U45" i="3" l="1"/>
  <c r="W44" i="3"/>
  <c r="W45" i="3" s="1"/>
  <c r="W24" i="19"/>
  <c r="BI16" i="3"/>
  <c r="BI10" i="3"/>
  <c r="BI11" i="3" s="1"/>
  <c r="BH16" i="3"/>
  <c r="BH10" i="3"/>
  <c r="BH11" i="3" s="1"/>
  <c r="BF19" i="3"/>
  <c r="X22" i="3"/>
  <c r="BP39" i="33"/>
  <c r="BQ12" i="33"/>
  <c r="BQ13" i="33"/>
  <c r="BP40" i="33"/>
  <c r="BP19" i="33"/>
  <c r="BP38" i="33"/>
  <c r="BQ11" i="33"/>
  <c r="BO46" i="33"/>
  <c r="BO47" i="33" s="1"/>
  <c r="BR14" i="33"/>
  <c r="BQ41" i="33"/>
  <c r="AA33" i="4"/>
  <c r="AF14" i="14"/>
  <c r="AA34" i="4"/>
  <c r="V20" i="17"/>
  <c r="U29" i="17"/>
  <c r="AD12" i="4"/>
  <c r="AC15" i="4"/>
  <c r="AC20" i="4"/>
  <c r="AC28" i="4"/>
  <c r="AD5" i="15"/>
  <c r="AC7" i="2"/>
  <c r="AD6" i="2"/>
  <c r="AE8" i="4"/>
  <c r="AD5" i="16"/>
  <c r="AD5" i="10"/>
  <c r="X8" i="19"/>
  <c r="X13" i="19" s="1"/>
  <c r="X43" i="3"/>
  <c r="AB24" i="4"/>
  <c r="AB23" i="4"/>
  <c r="AB32" i="4"/>
  <c r="AB31" i="4"/>
  <c r="AG24" i="6"/>
  <c r="AG45" i="14"/>
  <c r="X44" i="3" l="1"/>
  <c r="X45" i="3" s="1"/>
  <c r="X24" i="19"/>
  <c r="BO54" i="33"/>
  <c r="BJ7" i="3"/>
  <c r="BH17" i="3"/>
  <c r="BH18" i="3"/>
  <c r="BI17" i="3"/>
  <c r="BI18" i="3"/>
  <c r="BI19" i="3" s="1"/>
  <c r="BS14" i="33"/>
  <c r="BR41" i="33"/>
  <c r="BR13" i="33"/>
  <c r="BQ40" i="33"/>
  <c r="BQ38" i="33"/>
  <c r="BQ19" i="33"/>
  <c r="BR11" i="33"/>
  <c r="BP46" i="33"/>
  <c r="BP47" i="33" s="1"/>
  <c r="BQ39" i="33"/>
  <c r="BR12" i="33"/>
  <c r="AD28" i="4"/>
  <c r="AD20" i="4"/>
  <c r="AD15" i="4"/>
  <c r="AE12" i="4"/>
  <c r="AE5" i="16"/>
  <c r="AD7" i="2"/>
  <c r="AE6" i="2"/>
  <c r="AE5" i="10"/>
  <c r="AF8" i="4"/>
  <c r="AE5" i="15"/>
  <c r="AC32" i="4"/>
  <c r="AC31" i="4"/>
  <c r="AC24" i="4"/>
  <c r="AC23" i="4"/>
  <c r="AH24" i="6"/>
  <c r="AH45" i="14"/>
  <c r="Y22" i="3"/>
  <c r="AA36" i="4"/>
  <c r="AG14" i="14"/>
  <c r="AB34" i="4"/>
  <c r="AB33" i="4"/>
  <c r="W20" i="17"/>
  <c r="V29" i="17"/>
  <c r="BP54" i="33" l="1"/>
  <c r="BK7" i="3"/>
  <c r="BH19" i="3"/>
  <c r="BJ16" i="3"/>
  <c r="BJ10" i="3"/>
  <c r="BJ11" i="3" s="1"/>
  <c r="Z22" i="3"/>
  <c r="BS11" i="33"/>
  <c r="BR38" i="33"/>
  <c r="BR19" i="33"/>
  <c r="BS13" i="33"/>
  <c r="BR40" i="33"/>
  <c r="BQ46" i="33"/>
  <c r="BQ47" i="33" s="1"/>
  <c r="BR39" i="33"/>
  <c r="BS12" i="33"/>
  <c r="BT14" i="33"/>
  <c r="BS41" i="33"/>
  <c r="Z8" i="19"/>
  <c r="Z13" i="19" s="1"/>
  <c r="Z43" i="3"/>
  <c r="AC34" i="4"/>
  <c r="AH14" i="14"/>
  <c r="AC33" i="4"/>
  <c r="AF12" i="4"/>
  <c r="W29" i="17"/>
  <c r="X20" i="17"/>
  <c r="AF5" i="15"/>
  <c r="AG8" i="4"/>
  <c r="AF5" i="16"/>
  <c r="AF5" i="10"/>
  <c r="AF6" i="2"/>
  <c r="AE7" i="2"/>
  <c r="AE28" i="4"/>
  <c r="AE15" i="4"/>
  <c r="AE20" i="4"/>
  <c r="Y8" i="19"/>
  <c r="Y13" i="19" s="1"/>
  <c r="Y24" i="19" s="1"/>
  <c r="Y43" i="3"/>
  <c r="AI45" i="14"/>
  <c r="AI24" i="6"/>
  <c r="AD23" i="4"/>
  <c r="AD24" i="4"/>
  <c r="AD31" i="4"/>
  <c r="AD32" i="4"/>
  <c r="AB36" i="4"/>
  <c r="Y44" i="3" l="1"/>
  <c r="Z44" i="3"/>
  <c r="Z45" i="3" s="1"/>
  <c r="BQ54" i="33"/>
  <c r="BL7" i="3"/>
  <c r="BJ17" i="3"/>
  <c r="BJ18" i="3"/>
  <c r="BK10" i="3"/>
  <c r="BK11" i="3" s="1"/>
  <c r="BK16" i="3"/>
  <c r="BS19" i="33"/>
  <c r="BS38" i="33"/>
  <c r="BT11" i="33"/>
  <c r="BT12" i="33"/>
  <c r="BS39" i="33"/>
  <c r="BU14" i="33"/>
  <c r="BT41" i="33"/>
  <c r="BT13" i="33"/>
  <c r="BS40" i="33"/>
  <c r="BR46" i="33"/>
  <c r="BR47" i="33" s="1"/>
  <c r="AE23" i="4"/>
  <c r="AE24" i="4"/>
  <c r="AJ45" i="14"/>
  <c r="AJ24" i="6"/>
  <c r="AE32" i="4"/>
  <c r="AE31" i="4"/>
  <c r="AG5" i="16"/>
  <c r="AH8" i="4"/>
  <c r="AG5" i="15"/>
  <c r="AG5" i="10"/>
  <c r="AG6" i="2"/>
  <c r="AF7" i="2"/>
  <c r="AG12" i="4"/>
  <c r="X29" i="17"/>
  <c r="Y20" i="17"/>
  <c r="AD34" i="4"/>
  <c r="AI14" i="14"/>
  <c r="AD33" i="4"/>
  <c r="AD36" i="4"/>
  <c r="AB22" i="3"/>
  <c r="AF15" i="4"/>
  <c r="AF20" i="4"/>
  <c r="AF28" i="4"/>
  <c r="AC36" i="4"/>
  <c r="Z24" i="19"/>
  <c r="AA22" i="3"/>
  <c r="Y45" i="3" l="1"/>
  <c r="BJ19" i="3"/>
  <c r="BR54" i="33"/>
  <c r="BM7" i="3"/>
  <c r="BL10" i="3"/>
  <c r="BL11" i="3" s="1"/>
  <c r="BL16" i="3"/>
  <c r="BK17" i="3"/>
  <c r="BK18" i="3"/>
  <c r="BT19" i="33"/>
  <c r="BT38" i="33"/>
  <c r="BU11" i="33"/>
  <c r="BU13" i="33"/>
  <c r="BT40" i="33"/>
  <c r="BV14" i="33"/>
  <c r="BU41" i="33"/>
  <c r="BS46" i="33"/>
  <c r="BS47" i="33" s="1"/>
  <c r="BU12" i="33"/>
  <c r="BT39" i="33"/>
  <c r="AE34" i="4"/>
  <c r="AJ14" i="14"/>
  <c r="AE33" i="4"/>
  <c r="AF23" i="4"/>
  <c r="AF24" i="4"/>
  <c r="AK45" i="14"/>
  <c r="AK24" i="6"/>
  <c r="Y29" i="17"/>
  <c r="Z20" i="17"/>
  <c r="AG20" i="4"/>
  <c r="AG28" i="4"/>
  <c r="AG15" i="4"/>
  <c r="AH5" i="16"/>
  <c r="AH5" i="10"/>
  <c r="AH5" i="15"/>
  <c r="AI8" i="4"/>
  <c r="AH6" i="2"/>
  <c r="AG7" i="2"/>
  <c r="AA8" i="19"/>
  <c r="AA13" i="19" s="1"/>
  <c r="AA24" i="19" s="1"/>
  <c r="AA43" i="3"/>
  <c r="AH12" i="4"/>
  <c r="AF32" i="4"/>
  <c r="AF31" i="4"/>
  <c r="AB8" i="19"/>
  <c r="AB13" i="19" s="1"/>
  <c r="AB43" i="3"/>
  <c r="AB44" i="3" l="1"/>
  <c r="AB45" i="3" s="1"/>
  <c r="AA44" i="3"/>
  <c r="AA45" i="3" s="1"/>
  <c r="BS54" i="33"/>
  <c r="BN7" i="3"/>
  <c r="BK19" i="3"/>
  <c r="BL17" i="3"/>
  <c r="BL18" i="3"/>
  <c r="BM10" i="3"/>
  <c r="BM11" i="3" s="1"/>
  <c r="BM16" i="3"/>
  <c r="AB24" i="19"/>
  <c r="BV12" i="33"/>
  <c r="BU39" i="33"/>
  <c r="BW14" i="33"/>
  <c r="BV41" i="33"/>
  <c r="BT46" i="33"/>
  <c r="BT47" i="33" s="1"/>
  <c r="BV13" i="33"/>
  <c r="BU40" i="33"/>
  <c r="BU19" i="33"/>
  <c r="BU38" i="33"/>
  <c r="BV11" i="33"/>
  <c r="AH28" i="4"/>
  <c r="AH15" i="4"/>
  <c r="AH20" i="4"/>
  <c r="AI5" i="16"/>
  <c r="AI5" i="10"/>
  <c r="AI5" i="15"/>
  <c r="AJ8" i="4"/>
  <c r="AH7" i="2"/>
  <c r="AI6" i="2"/>
  <c r="AI12" i="4"/>
  <c r="AL45" i="14"/>
  <c r="AL24" i="6"/>
  <c r="AC22" i="3"/>
  <c r="AG32" i="4"/>
  <c r="AG31" i="4"/>
  <c r="AE36" i="4"/>
  <c r="AG23" i="4"/>
  <c r="AG24" i="4"/>
  <c r="Z29" i="17"/>
  <c r="AA20" i="17"/>
  <c r="AF33" i="4"/>
  <c r="AK14" i="14"/>
  <c r="AF34" i="4"/>
  <c r="AF36" i="4"/>
  <c r="BU46" i="33" l="1"/>
  <c r="BU47" i="33" s="1"/>
  <c r="BT54" i="33"/>
  <c r="BO7" i="3"/>
  <c r="BU54" i="33"/>
  <c r="BP7" i="3"/>
  <c r="BM18" i="3"/>
  <c r="BM17" i="3"/>
  <c r="BM19" i="3" s="1"/>
  <c r="BL19" i="3"/>
  <c r="BN10" i="3"/>
  <c r="BN11" i="3" s="1"/>
  <c r="BN16" i="3"/>
  <c r="AD22" i="3"/>
  <c r="AD8" i="19" s="1"/>
  <c r="AD13" i="19" s="1"/>
  <c r="BV19" i="33"/>
  <c r="BV38" i="33"/>
  <c r="BW11" i="33"/>
  <c r="BW13" i="33"/>
  <c r="BV40" i="33"/>
  <c r="BX14" i="33"/>
  <c r="BW41" i="33"/>
  <c r="BW12" i="33"/>
  <c r="BV39" i="33"/>
  <c r="AJ5" i="10"/>
  <c r="AJ5" i="15"/>
  <c r="AJ5" i="16"/>
  <c r="AI7" i="2"/>
  <c r="AK8" i="4"/>
  <c r="AJ6" i="2"/>
  <c r="AM24" i="6"/>
  <c r="AM45" i="14"/>
  <c r="AG33" i="4"/>
  <c r="AG34" i="4"/>
  <c r="AL14" i="14"/>
  <c r="AC43" i="3"/>
  <c r="AC44" i="3" s="1"/>
  <c r="AC45" i="3" s="1"/>
  <c r="AC8" i="19"/>
  <c r="AC13" i="19" s="1"/>
  <c r="AC24" i="19" s="1"/>
  <c r="AI15" i="4"/>
  <c r="AI28" i="4"/>
  <c r="AI20" i="4"/>
  <c r="AJ12" i="4"/>
  <c r="AA29" i="17"/>
  <c r="AB20" i="17"/>
  <c r="AH23" i="4"/>
  <c r="AH24" i="4"/>
  <c r="AH32" i="4"/>
  <c r="AH31" i="4"/>
  <c r="BN18" i="3" l="1"/>
  <c r="BN17" i="3"/>
  <c r="BN19" i="3" s="1"/>
  <c r="AD43" i="3"/>
  <c r="AD44" i="3" s="1"/>
  <c r="AD45" i="3" s="1"/>
  <c r="BP10" i="3"/>
  <c r="BP11" i="3" s="1"/>
  <c r="BP16" i="3"/>
  <c r="BO10" i="3"/>
  <c r="BO11" i="3" s="1"/>
  <c r="BO16" i="3"/>
  <c r="AD24" i="19"/>
  <c r="BY14" i="33"/>
  <c r="BX41" i="33"/>
  <c r="BV46" i="33"/>
  <c r="BV47" i="33" s="1"/>
  <c r="BX12" i="33"/>
  <c r="BW39" i="33"/>
  <c r="BX13" i="33"/>
  <c r="BW40" i="33"/>
  <c r="BW38" i="33"/>
  <c r="BW46" i="33" s="1"/>
  <c r="BW47" i="33" s="1"/>
  <c r="BW19" i="33"/>
  <c r="BX11" i="33"/>
  <c r="AE22" i="3"/>
  <c r="AI23" i="4"/>
  <c r="AI24" i="4"/>
  <c r="AI31" i="4"/>
  <c r="AI32" i="4"/>
  <c r="AN24" i="6"/>
  <c r="AN45" i="14"/>
  <c r="AH33" i="4"/>
  <c r="AH34" i="4"/>
  <c r="AM14" i="14"/>
  <c r="AH36" i="4"/>
  <c r="AF22" i="3"/>
  <c r="AG36" i="4"/>
  <c r="AK5" i="15"/>
  <c r="AK5" i="10"/>
  <c r="AK5" i="16"/>
  <c r="AL8" i="4"/>
  <c r="AK6" i="2"/>
  <c r="AJ7" i="2"/>
  <c r="AB29" i="17"/>
  <c r="AC20" i="17"/>
  <c r="AK12" i="4"/>
  <c r="AJ28" i="4"/>
  <c r="AJ20" i="4"/>
  <c r="AJ15" i="4"/>
  <c r="BW54" i="33" l="1"/>
  <c r="BR7" i="3"/>
  <c r="BV54" i="33"/>
  <c r="BQ7" i="3"/>
  <c r="BO17" i="3"/>
  <c r="BO18" i="3"/>
  <c r="BP18" i="3"/>
  <c r="BP17" i="3"/>
  <c r="BP19" i="3" s="1"/>
  <c r="BY12" i="33"/>
  <c r="BX39" i="33"/>
  <c r="BX19" i="33"/>
  <c r="BX38" i="33"/>
  <c r="BY11" i="33"/>
  <c r="BY13" i="33"/>
  <c r="BX40" i="33"/>
  <c r="BZ14" i="33"/>
  <c r="BY41" i="33"/>
  <c r="AO45" i="14"/>
  <c r="AO24" i="6"/>
  <c r="AJ23" i="4"/>
  <c r="AJ24" i="4"/>
  <c r="AJ31" i="4"/>
  <c r="AJ32" i="4"/>
  <c r="AF8" i="19"/>
  <c r="AF13" i="19" s="1"/>
  <c r="AF43" i="3"/>
  <c r="AF44" i="3" s="1"/>
  <c r="AF45" i="3" s="1"/>
  <c r="AK20" i="4"/>
  <c r="AK28" i="4"/>
  <c r="AK15" i="4"/>
  <c r="AD20" i="17"/>
  <c r="AC29" i="17"/>
  <c r="AN14" i="14"/>
  <c r="AI33" i="4"/>
  <c r="AI34" i="4"/>
  <c r="AI36" i="4"/>
  <c r="AG22" i="3"/>
  <c r="AL5" i="15"/>
  <c r="AM8" i="4"/>
  <c r="AL5" i="10"/>
  <c r="AL6" i="2"/>
  <c r="AK7" i="2"/>
  <c r="AL5" i="16"/>
  <c r="AL12" i="4"/>
  <c r="AE8" i="19"/>
  <c r="AE13" i="19" s="1"/>
  <c r="AE24" i="19" s="1"/>
  <c r="AE43" i="3"/>
  <c r="AE44" i="3" s="1"/>
  <c r="AE45" i="3" s="1"/>
  <c r="BO19" i="3" l="1"/>
  <c r="BQ10" i="3"/>
  <c r="BQ11" i="3" s="1"/>
  <c r="BQ16" i="3"/>
  <c r="BR10" i="3"/>
  <c r="BR11" i="3" s="1"/>
  <c r="BR16" i="3"/>
  <c r="AF24" i="19"/>
  <c r="BZ13" i="33"/>
  <c r="BY40" i="33"/>
  <c r="BZ41" i="33"/>
  <c r="CA14" i="33"/>
  <c r="BY19" i="33"/>
  <c r="BY38" i="33"/>
  <c r="BZ11" i="33"/>
  <c r="BX46" i="33"/>
  <c r="BX47" i="33" s="1"/>
  <c r="BY39" i="33"/>
  <c r="BZ12" i="33"/>
  <c r="AD29" i="17"/>
  <c r="AE20" i="17"/>
  <c r="AK24" i="4"/>
  <c r="AK23" i="4"/>
  <c r="AP24" i="6"/>
  <c r="AP45" i="14"/>
  <c r="AK32" i="4"/>
  <c r="AK31" i="4"/>
  <c r="AL20" i="4"/>
  <c r="AL28" i="4"/>
  <c r="AL15" i="4"/>
  <c r="AM5" i="15"/>
  <c r="AN8" i="4"/>
  <c r="AM6" i="2"/>
  <c r="AM5" i="10"/>
  <c r="AM5" i="16"/>
  <c r="AL7" i="2"/>
  <c r="AO14" i="14"/>
  <c r="AJ33" i="4"/>
  <c r="AJ34" i="4"/>
  <c r="AJ36" i="4"/>
  <c r="AH22" i="3"/>
  <c r="AM12" i="4"/>
  <c r="AG8" i="19"/>
  <c r="AG13" i="19" s="1"/>
  <c r="AG43" i="3"/>
  <c r="AG44" i="3" s="1"/>
  <c r="AG45" i="3" s="1"/>
  <c r="BQ18" i="3" l="1"/>
  <c r="BQ17" i="3"/>
  <c r="BQ19" i="3" s="1"/>
  <c r="BX54" i="33"/>
  <c r="BS7" i="3"/>
  <c r="BR18" i="3"/>
  <c r="BR17" i="3"/>
  <c r="AG24" i="19"/>
  <c r="BY46" i="33"/>
  <c r="BY47" i="33" s="1"/>
  <c r="CA12" i="33"/>
  <c r="BZ39" i="33"/>
  <c r="BZ19" i="33"/>
  <c r="CA11" i="33"/>
  <c r="BZ38" i="33"/>
  <c r="CA41" i="33"/>
  <c r="CB14" i="33"/>
  <c r="CA13" i="33"/>
  <c r="BZ40" i="33"/>
  <c r="AL23" i="4"/>
  <c r="AL24" i="4"/>
  <c r="AK33" i="4"/>
  <c r="AK34" i="4"/>
  <c r="AP14" i="14"/>
  <c r="AM20" i="4"/>
  <c r="AM28" i="4"/>
  <c r="AM15" i="4"/>
  <c r="AO8" i="4"/>
  <c r="AN5" i="16"/>
  <c r="AN5" i="15"/>
  <c r="AN6" i="2"/>
  <c r="AM7" i="2"/>
  <c r="AN5" i="10"/>
  <c r="AN12" i="4"/>
  <c r="AQ45" i="14"/>
  <c r="AQ24" i="6"/>
  <c r="AL32" i="4"/>
  <c r="AL31" i="4"/>
  <c r="AK36" i="4"/>
  <c r="AE29" i="17"/>
  <c r="AF20" i="17"/>
  <c r="AH8" i="19"/>
  <c r="AH13" i="19" s="1"/>
  <c r="AH43" i="3"/>
  <c r="AH44" i="3" s="1"/>
  <c r="AH45" i="3" s="1"/>
  <c r="AH24" i="19" l="1"/>
  <c r="BR19" i="3"/>
  <c r="BS16" i="3"/>
  <c r="BS10" i="3"/>
  <c r="BS11" i="3" s="1"/>
  <c r="BY54" i="33"/>
  <c r="BT7" i="3"/>
  <c r="AI22" i="3"/>
  <c r="CB41" i="33"/>
  <c r="CC14" i="33"/>
  <c r="BZ46" i="33"/>
  <c r="BZ47" i="33" s="1"/>
  <c r="CB12" i="33"/>
  <c r="CA39" i="33"/>
  <c r="CA40" i="33"/>
  <c r="CB13" i="33"/>
  <c r="CA38" i="33"/>
  <c r="CA46" i="33" s="1"/>
  <c r="CA47" i="33" s="1"/>
  <c r="CB11" i="33"/>
  <c r="CA19" i="33"/>
  <c r="AN20" i="4"/>
  <c r="AN28" i="4"/>
  <c r="AN15" i="4"/>
  <c r="AO6" i="2"/>
  <c r="AO5" i="15"/>
  <c r="AO5" i="16"/>
  <c r="AP8" i="4"/>
  <c r="AO5" i="10"/>
  <c r="AN7" i="2"/>
  <c r="AO12" i="4"/>
  <c r="AR24" i="6"/>
  <c r="AR45" i="14"/>
  <c r="AM31" i="4"/>
  <c r="AM32" i="4"/>
  <c r="AM24" i="4"/>
  <c r="AM23" i="4"/>
  <c r="AG20" i="17"/>
  <c r="AF29" i="17"/>
  <c r="AI8" i="19"/>
  <c r="AI13" i="19" s="1"/>
  <c r="AI43" i="3"/>
  <c r="AI44" i="3" s="1"/>
  <c r="AI45" i="3" s="1"/>
  <c r="AL34" i="4"/>
  <c r="AQ14" i="14"/>
  <c r="AL33" i="4"/>
  <c r="AL36" i="4"/>
  <c r="AJ22" i="3"/>
  <c r="AI24" i="19" l="1"/>
  <c r="BT16" i="3"/>
  <c r="BT10" i="3"/>
  <c r="BT11" i="3" s="1"/>
  <c r="CA54" i="33"/>
  <c r="BV7" i="3"/>
  <c r="BZ54" i="33"/>
  <c r="BU7" i="3"/>
  <c r="BS17" i="3"/>
  <c r="BS18" i="3"/>
  <c r="BS19" i="3" s="1"/>
  <c r="CB38" i="33"/>
  <c r="CC11" i="33"/>
  <c r="CB19" i="33"/>
  <c r="CC12" i="33"/>
  <c r="CB39" i="33"/>
  <c r="CB40" i="33"/>
  <c r="CC13" i="33"/>
  <c r="CC41" i="33"/>
  <c r="CD14" i="33"/>
  <c r="AM36" i="4"/>
  <c r="AM34" i="4"/>
  <c r="AM33" i="4"/>
  <c r="AR14" i="14"/>
  <c r="AJ43" i="3"/>
  <c r="AJ8" i="19"/>
  <c r="AJ13" i="19" s="1"/>
  <c r="AP12" i="4"/>
  <c r="AO7" i="2"/>
  <c r="AP6" i="2"/>
  <c r="AQ8" i="4"/>
  <c r="AS45" i="14"/>
  <c r="AS24" i="6"/>
  <c r="AH20" i="17"/>
  <c r="AG29" i="17"/>
  <c r="AN31" i="4"/>
  <c r="AN32" i="4"/>
  <c r="AN24" i="4"/>
  <c r="AN23" i="4"/>
  <c r="AO28" i="4"/>
  <c r="AO20" i="4"/>
  <c r="AO15" i="4"/>
  <c r="AJ44" i="3" l="1"/>
  <c r="AJ45" i="3" s="1"/>
  <c r="AJ24" i="19"/>
  <c r="BV16" i="3"/>
  <c r="BV10" i="3"/>
  <c r="BV11" i="3" s="1"/>
  <c r="BU10" i="3"/>
  <c r="BU11" i="3" s="1"/>
  <c r="BU16" i="3"/>
  <c r="BT17" i="3"/>
  <c r="BT18" i="3"/>
  <c r="BT19" i="3" s="1"/>
  <c r="CD41" i="33"/>
  <c r="CE14" i="33"/>
  <c r="CD11" i="33"/>
  <c r="CC19" i="33"/>
  <c r="CC38" i="33"/>
  <c r="CC40" i="33"/>
  <c r="CD13" i="33"/>
  <c r="CC39" i="33"/>
  <c r="CD12" i="33"/>
  <c r="CB46" i="33"/>
  <c r="CB47" i="33" s="1"/>
  <c r="AI20" i="17"/>
  <c r="AH29" i="17"/>
  <c r="AQ12" i="4"/>
  <c r="AR8" i="4"/>
  <c r="AP7" i="2"/>
  <c r="AQ6" i="2"/>
  <c r="AP28" i="4"/>
  <c r="AP20" i="4"/>
  <c r="AP15" i="4"/>
  <c r="AT45" i="14"/>
  <c r="AT24" i="6"/>
  <c r="AO24" i="4"/>
  <c r="AO23" i="4"/>
  <c r="AO31" i="4"/>
  <c r="AO32" i="4"/>
  <c r="AK22" i="3"/>
  <c r="AS14" i="14"/>
  <c r="AN34" i="4"/>
  <c r="AN33" i="4"/>
  <c r="CB54" i="33" l="1"/>
  <c r="BW7" i="3"/>
  <c r="BU18" i="3"/>
  <c r="BU17" i="3"/>
  <c r="BU19" i="3" s="1"/>
  <c r="BV17" i="3"/>
  <c r="BV18" i="3"/>
  <c r="CC46" i="33"/>
  <c r="CC47" i="33" s="1"/>
  <c r="CD39" i="33"/>
  <c r="CE12" i="33"/>
  <c r="CD40" i="33"/>
  <c r="CE13" i="33"/>
  <c r="CE11" i="33"/>
  <c r="CD38" i="33"/>
  <c r="CD46" i="33" s="1"/>
  <c r="CD47" i="33" s="1"/>
  <c r="CD19" i="33"/>
  <c r="CE41" i="33"/>
  <c r="CF14" i="33"/>
  <c r="AO33" i="4"/>
  <c r="AT14" i="14"/>
  <c r="AO34" i="4"/>
  <c r="AO36" i="4"/>
  <c r="AM22" i="3"/>
  <c r="AP23" i="4"/>
  <c r="AP24" i="4"/>
  <c r="AR12" i="4"/>
  <c r="AL22" i="3"/>
  <c r="AQ28" i="4"/>
  <c r="AQ20" i="4"/>
  <c r="AQ15" i="4"/>
  <c r="AN36" i="4"/>
  <c r="AU24" i="6"/>
  <c r="AU45" i="14"/>
  <c r="AP31" i="4"/>
  <c r="AP32" i="4"/>
  <c r="AQ7" i="2"/>
  <c r="AR6" i="2"/>
  <c r="AS8" i="4"/>
  <c r="AK8" i="19"/>
  <c r="AK13" i="19" s="1"/>
  <c r="AK24" i="19" s="1"/>
  <c r="AK43" i="3"/>
  <c r="AJ20" i="17"/>
  <c r="AI29" i="17"/>
  <c r="AK44" i="3" l="1"/>
  <c r="AK45" i="3" s="1"/>
  <c r="CD54" i="33"/>
  <c r="BY7" i="3"/>
  <c r="CC54" i="33"/>
  <c r="BX7" i="3"/>
  <c r="BV19" i="3"/>
  <c r="BW16" i="3"/>
  <c r="BW10" i="3"/>
  <c r="BW11" i="3" s="1"/>
  <c r="CF41" i="33"/>
  <c r="CG14" i="33"/>
  <c r="CE40" i="33"/>
  <c r="CF13" i="33"/>
  <c r="CE38" i="33"/>
  <c r="CE19" i="33"/>
  <c r="CF11" i="33"/>
  <c r="CE39" i="33"/>
  <c r="CF12" i="33"/>
  <c r="AQ23" i="4"/>
  <c r="AQ24" i="4"/>
  <c r="AL8" i="19"/>
  <c r="AL13" i="19" s="1"/>
  <c r="AL24" i="19" s="1"/>
  <c r="AL43" i="3"/>
  <c r="AR28" i="4"/>
  <c r="AR15" i="4"/>
  <c r="AR20" i="4"/>
  <c r="AK20" i="17"/>
  <c r="AJ29" i="17"/>
  <c r="AR7" i="2"/>
  <c r="AS6" i="2"/>
  <c r="AT8" i="4"/>
  <c r="AU14" i="14"/>
  <c r="AP33" i="4"/>
  <c r="AP34" i="4"/>
  <c r="AQ32" i="4"/>
  <c r="AQ31" i="4"/>
  <c r="AS12" i="4"/>
  <c r="AM8" i="19"/>
  <c r="AM13" i="19" s="1"/>
  <c r="AM43" i="3"/>
  <c r="AM44" i="3" l="1"/>
  <c r="AM45" i="3" s="1"/>
  <c r="AL44" i="3"/>
  <c r="AL45" i="3" s="1"/>
  <c r="BW18" i="3"/>
  <c r="BW17" i="3"/>
  <c r="BY10" i="3"/>
  <c r="BY11" i="3" s="1"/>
  <c r="BY16" i="3"/>
  <c r="BX10" i="3"/>
  <c r="BX11" i="3" s="1"/>
  <c r="BX16" i="3"/>
  <c r="CF39" i="33"/>
  <c r="CG12" i="33"/>
  <c r="CG41" i="33"/>
  <c r="CH14" i="33"/>
  <c r="CF38" i="33"/>
  <c r="CF19" i="33"/>
  <c r="CG11" i="33"/>
  <c r="CE46" i="33"/>
  <c r="CE47" i="33" s="1"/>
  <c r="CF40" i="33"/>
  <c r="CG13" i="33"/>
  <c r="AT6" i="2"/>
  <c r="AS7" i="2"/>
  <c r="AU8" i="4"/>
  <c r="AN22" i="3"/>
  <c r="AK29" i="17"/>
  <c r="AL20" i="17"/>
  <c r="AR23" i="4"/>
  <c r="AR24" i="4"/>
  <c r="AT12" i="4"/>
  <c r="AP36" i="4"/>
  <c r="AR32" i="4"/>
  <c r="AR31" i="4"/>
  <c r="AS28" i="4"/>
  <c r="AS15" i="4"/>
  <c r="AS20" i="4"/>
  <c r="AM24" i="19"/>
  <c r="AQ33" i="4"/>
  <c r="AQ34" i="4"/>
  <c r="AQ36" i="4"/>
  <c r="AO22" i="3"/>
  <c r="AO43" i="3" s="1"/>
  <c r="AO44" i="3" l="1"/>
  <c r="AO45" i="3"/>
  <c r="BW19" i="3"/>
  <c r="CE54" i="33"/>
  <c r="BZ7" i="3"/>
  <c r="BX18" i="3"/>
  <c r="BX17" i="3"/>
  <c r="BY18" i="3"/>
  <c r="BY17" i="3"/>
  <c r="BY19" i="3" s="1"/>
  <c r="CG40" i="33"/>
  <c r="CH13" i="33"/>
  <c r="CF46" i="33"/>
  <c r="CF47" i="33" s="1"/>
  <c r="CG39" i="33"/>
  <c r="CH12" i="33"/>
  <c r="CH11" i="33"/>
  <c r="CG38" i="33"/>
  <c r="CG46" i="33" s="1"/>
  <c r="CG47" i="33" s="1"/>
  <c r="CG19" i="33"/>
  <c r="CH41" i="33"/>
  <c r="CI14" i="33"/>
  <c r="AS23" i="4"/>
  <c r="AS24" i="4"/>
  <c r="AS32" i="4"/>
  <c r="AS31" i="4"/>
  <c r="AR33" i="4"/>
  <c r="AR34" i="4"/>
  <c r="AT15" i="4"/>
  <c r="AT28" i="4"/>
  <c r="AT20" i="4"/>
  <c r="AR36" i="4"/>
  <c r="AL29" i="17"/>
  <c r="AM20" i="17"/>
  <c r="AN8" i="19"/>
  <c r="AN13" i="19" s="1"/>
  <c r="AN24" i="19" s="1"/>
  <c r="AN43" i="3"/>
  <c r="AU12" i="4"/>
  <c r="AU6" i="2"/>
  <c r="AV8" i="4"/>
  <c r="AT7" i="2"/>
  <c r="AN44" i="3" l="1"/>
  <c r="AN45" i="3" s="1"/>
  <c r="BX19" i="3"/>
  <c r="CF54" i="33"/>
  <c r="CA7" i="3"/>
  <c r="BZ10" i="3"/>
  <c r="BZ11" i="3" s="1"/>
  <c r="BZ16" i="3"/>
  <c r="CG54" i="33"/>
  <c r="CB7" i="3"/>
  <c r="AP22" i="3"/>
  <c r="AP43" i="3" s="1"/>
  <c r="CI11" i="33"/>
  <c r="CH38" i="33"/>
  <c r="CH19" i="33"/>
  <c r="CH40" i="33"/>
  <c r="CI13" i="33"/>
  <c r="CI41" i="33"/>
  <c r="CJ14" i="33"/>
  <c r="CH39" i="33"/>
  <c r="CI12" i="33"/>
  <c r="AT24" i="4"/>
  <c r="AT23" i="4"/>
  <c r="AV12" i="4"/>
  <c r="AM29" i="17"/>
  <c r="AN20" i="17"/>
  <c r="AN29" i="17" s="1"/>
  <c r="AT32" i="4"/>
  <c r="AT31" i="4"/>
  <c r="AS34" i="4"/>
  <c r="AS33" i="4"/>
  <c r="AW8" i="4"/>
  <c r="AU7" i="2"/>
  <c r="AV6" i="2"/>
  <c r="AS36" i="4"/>
  <c r="AU15" i="4"/>
  <c r="AU20" i="4"/>
  <c r="AU28" i="4"/>
  <c r="AP44" i="3" l="1"/>
  <c r="AP45" i="3" s="1"/>
  <c r="BZ18" i="3"/>
  <c r="BZ17" i="3"/>
  <c r="BZ19" i="3" s="1"/>
  <c r="CB16" i="3"/>
  <c r="CB10" i="3"/>
  <c r="CB11" i="3" s="1"/>
  <c r="CA10" i="3"/>
  <c r="CA11" i="3" s="1"/>
  <c r="CA16" i="3"/>
  <c r="AQ22" i="3"/>
  <c r="AQ43" i="3" s="1"/>
  <c r="CH46" i="33"/>
  <c r="CH47" i="33" s="1"/>
  <c r="CJ12" i="33"/>
  <c r="CI39" i="33"/>
  <c r="CJ41" i="33"/>
  <c r="CK14" i="33"/>
  <c r="CI40" i="33"/>
  <c r="CJ13" i="33"/>
  <c r="CJ11" i="33"/>
  <c r="CI38" i="33"/>
  <c r="CI19" i="33"/>
  <c r="AU24" i="4"/>
  <c r="AU23" i="4"/>
  <c r="AX8" i="4"/>
  <c r="AV7" i="2"/>
  <c r="AW6" i="2"/>
  <c r="AW12" i="4"/>
  <c r="AT34" i="4"/>
  <c r="AT33" i="4"/>
  <c r="AV15" i="4"/>
  <c r="AV20" i="4"/>
  <c r="AV28" i="4"/>
  <c r="AU32" i="4"/>
  <c r="AU31" i="4"/>
  <c r="AT36" i="4"/>
  <c r="AQ44" i="3" l="1"/>
  <c r="AQ45" i="3"/>
  <c r="CI46" i="33"/>
  <c r="CI47" i="33" s="1"/>
  <c r="CI54" i="33"/>
  <c r="CD7" i="3"/>
  <c r="CH54" i="33"/>
  <c r="CC7" i="3"/>
  <c r="CA17" i="3"/>
  <c r="CA18" i="3"/>
  <c r="CB17" i="3"/>
  <c r="CB18" i="3"/>
  <c r="CB19" i="3" s="1"/>
  <c r="AR22" i="3"/>
  <c r="AR43" i="3" s="1"/>
  <c r="CJ19" i="33"/>
  <c r="CK11" i="33"/>
  <c r="CJ38" i="33"/>
  <c r="CJ39" i="33"/>
  <c r="CK12" i="33"/>
  <c r="CJ40" i="33"/>
  <c r="CK13" i="33"/>
  <c r="CK41" i="33"/>
  <c r="CL14" i="33"/>
  <c r="AU33" i="4"/>
  <c r="AU34" i="4"/>
  <c r="AV24" i="4"/>
  <c r="AV23" i="4"/>
  <c r="AV32" i="4"/>
  <c r="AV31" i="4"/>
  <c r="AW15" i="4"/>
  <c r="AW28" i="4"/>
  <c r="AW20" i="4"/>
  <c r="AY8" i="4"/>
  <c r="AW7" i="2"/>
  <c r="AX6" i="2"/>
  <c r="AX12" i="4"/>
  <c r="AU36" i="4"/>
  <c r="AR44" i="3" l="1"/>
  <c r="AR45" i="3"/>
  <c r="CA19" i="3"/>
  <c r="CD16" i="3"/>
  <c r="CD10" i="3"/>
  <c r="CD11" i="3" s="1"/>
  <c r="CC16" i="3"/>
  <c r="CC10" i="3"/>
  <c r="CC11" i="3" s="1"/>
  <c r="AS22" i="3"/>
  <c r="AS43" i="3" s="1"/>
  <c r="CL13" i="33"/>
  <c r="CK40" i="33"/>
  <c r="CM14" i="33"/>
  <c r="CL41" i="33"/>
  <c r="CK39" i="33"/>
  <c r="CL12" i="33"/>
  <c r="CJ46" i="33"/>
  <c r="CJ47" i="33" s="1"/>
  <c r="CL11" i="33"/>
  <c r="CK19" i="33"/>
  <c r="CK38" i="33"/>
  <c r="CK46" i="33" s="1"/>
  <c r="CK47" i="33" s="1"/>
  <c r="AX28" i="4"/>
  <c r="AX15" i="4"/>
  <c r="AX20" i="4"/>
  <c r="AZ8" i="4"/>
  <c r="AY6" i="2"/>
  <c r="AX7" i="2"/>
  <c r="AY12" i="4"/>
  <c r="AW24" i="4"/>
  <c r="AW23" i="4"/>
  <c r="AW32" i="4"/>
  <c r="AW31" i="4"/>
  <c r="AV34" i="4"/>
  <c r="AV33" i="4"/>
  <c r="AV36" i="4"/>
  <c r="AT22" i="3"/>
  <c r="AT43" i="3" s="1"/>
  <c r="AS44" i="3" l="1"/>
  <c r="AS45" i="3" s="1"/>
  <c r="AT44" i="3"/>
  <c r="AT45" i="3" s="1"/>
  <c r="CK54" i="33"/>
  <c r="CF7" i="3"/>
  <c r="CC17" i="3"/>
  <c r="CC18" i="3"/>
  <c r="CJ54" i="33"/>
  <c r="CE7" i="3"/>
  <c r="CD17" i="3"/>
  <c r="CD18" i="3"/>
  <c r="CD19" i="3" s="1"/>
  <c r="CM11" i="33"/>
  <c r="CL38" i="33"/>
  <c r="CL19" i="33"/>
  <c r="CL39" i="33"/>
  <c r="CM12" i="33"/>
  <c r="CN14" i="33"/>
  <c r="CM41" i="33"/>
  <c r="CL40" i="33"/>
  <c r="CM13" i="33"/>
  <c r="AY20" i="4"/>
  <c r="AY28" i="4"/>
  <c r="AY15" i="4"/>
  <c r="AW34" i="4"/>
  <c r="AW33" i="4"/>
  <c r="AW36" i="4"/>
  <c r="AU22" i="3"/>
  <c r="AU43" i="3" s="1"/>
  <c r="BA8" i="4"/>
  <c r="AZ6" i="2"/>
  <c r="AY7" i="2"/>
  <c r="AZ12" i="4"/>
  <c r="AX24" i="4"/>
  <c r="AX23" i="4"/>
  <c r="AX31" i="4"/>
  <c r="AX32" i="4"/>
  <c r="AU44" i="3" l="1"/>
  <c r="AU45" i="3" s="1"/>
  <c r="CC19" i="3"/>
  <c r="CE10" i="3"/>
  <c r="CE11" i="3" s="1"/>
  <c r="CE16" i="3"/>
  <c r="CF16" i="3"/>
  <c r="CF10" i="3"/>
  <c r="CF11" i="3" s="1"/>
  <c r="CL46" i="33"/>
  <c r="CL47" i="33" s="1"/>
  <c r="CN13" i="33"/>
  <c r="CM40" i="33"/>
  <c r="CO14" i="33"/>
  <c r="CO41" i="33" s="1"/>
  <c r="CN41" i="33"/>
  <c r="CN12" i="33"/>
  <c r="CM39" i="33"/>
  <c r="CM38" i="33"/>
  <c r="CN11" i="33"/>
  <c r="CM19" i="33"/>
  <c r="AX34" i="4"/>
  <c r="AX33" i="4"/>
  <c r="AX36" i="4"/>
  <c r="AV22" i="3"/>
  <c r="AV43" i="3" s="1"/>
  <c r="AZ28" i="4"/>
  <c r="AZ20" i="4"/>
  <c r="AZ15" i="4"/>
  <c r="AZ7" i="2"/>
  <c r="BA6" i="2"/>
  <c r="BB8" i="4"/>
  <c r="BA12" i="4"/>
  <c r="AY32" i="4"/>
  <c r="AY31" i="4"/>
  <c r="AY23" i="4"/>
  <c r="AY24" i="4"/>
  <c r="AV44" i="3" l="1"/>
  <c r="AV45" i="3" s="1"/>
  <c r="CM46" i="33"/>
  <c r="CM47" i="33" s="1"/>
  <c r="CM54" i="33"/>
  <c r="CH7" i="3"/>
  <c r="CL54" i="33"/>
  <c r="CG7" i="3"/>
  <c r="CF17" i="3"/>
  <c r="CF18" i="3"/>
  <c r="CE18" i="3"/>
  <c r="CE17" i="3"/>
  <c r="CO13" i="33"/>
  <c r="CO40" i="33" s="1"/>
  <c r="CN40" i="33"/>
  <c r="CN38" i="33"/>
  <c r="CO11" i="33"/>
  <c r="CN19" i="33"/>
  <c r="CO12" i="33"/>
  <c r="CO39" i="33" s="1"/>
  <c r="CN39" i="33"/>
  <c r="BB12" i="4"/>
  <c r="AY33" i="4"/>
  <c r="AY34" i="4"/>
  <c r="BA28" i="4"/>
  <c r="BA15" i="4"/>
  <c r="BA20" i="4"/>
  <c r="BB6" i="2"/>
  <c r="BA7" i="2"/>
  <c r="BC8" i="4"/>
  <c r="AZ23" i="4"/>
  <c r="AZ24" i="4"/>
  <c r="AZ32" i="4"/>
  <c r="AZ31" i="4"/>
  <c r="CE19" i="3" l="1"/>
  <c r="CF19" i="3"/>
  <c r="CG10" i="3"/>
  <c r="CG11" i="3" s="1"/>
  <c r="CG16" i="3"/>
  <c r="CH16" i="3"/>
  <c r="CH10" i="3"/>
  <c r="CH11" i="3" s="1"/>
  <c r="CO19" i="33"/>
  <c r="CO38" i="33"/>
  <c r="CO46" i="33" s="1"/>
  <c r="CO47" i="33" s="1"/>
  <c r="CN46" i="33"/>
  <c r="CN47" i="33" s="1"/>
  <c r="AZ33" i="4"/>
  <c r="AZ34" i="4"/>
  <c r="BC12" i="4"/>
  <c r="BD8" i="4"/>
  <c r="BB7" i="2"/>
  <c r="BC6" i="2"/>
  <c r="BA24" i="4"/>
  <c r="BA23" i="4"/>
  <c r="BA31" i="4"/>
  <c r="BA32" i="4"/>
  <c r="AW22" i="3"/>
  <c r="AW43" i="3" s="1"/>
  <c r="AW44" i="3" s="1"/>
  <c r="AW45" i="3" s="1"/>
  <c r="AY36" i="4"/>
  <c r="BB15" i="4"/>
  <c r="BB20" i="4"/>
  <c r="BB28" i="4"/>
  <c r="CN54" i="33" l="1"/>
  <c r="CI7" i="3"/>
  <c r="CH17" i="3"/>
  <c r="CH18" i="3"/>
  <c r="CO54" i="33"/>
  <c r="CJ7" i="3"/>
  <c r="CG18" i="3"/>
  <c r="CG17" i="3"/>
  <c r="CG19" i="3" s="1"/>
  <c r="BB24" i="4"/>
  <c r="BB23" i="4"/>
  <c r="BA33" i="4"/>
  <c r="BA34" i="4"/>
  <c r="BC7" i="2"/>
  <c r="BE8" i="4"/>
  <c r="BD6" i="2"/>
  <c r="BD12" i="4"/>
  <c r="BC20" i="4"/>
  <c r="BC15" i="4"/>
  <c r="BC28" i="4"/>
  <c r="AX22" i="3"/>
  <c r="AX43" i="3" s="1"/>
  <c r="AX44" i="3" s="1"/>
  <c r="AX45" i="3" s="1"/>
  <c r="AZ36" i="4"/>
  <c r="BB32" i="4"/>
  <c r="BB31" i="4"/>
  <c r="CJ10" i="3" l="1"/>
  <c r="CJ11" i="3" s="1"/>
  <c r="CJ16" i="3"/>
  <c r="CH19" i="3"/>
  <c r="CI10" i="3"/>
  <c r="CI11" i="3" s="1"/>
  <c r="CI16" i="3"/>
  <c r="BD15" i="4"/>
  <c r="BD28" i="4"/>
  <c r="BD20" i="4"/>
  <c r="AY22" i="3"/>
  <c r="AY43" i="3" s="1"/>
  <c r="AY44" i="3" s="1"/>
  <c r="AY45" i="3" s="1"/>
  <c r="BC31" i="4"/>
  <c r="BC32" i="4"/>
  <c r="BC24" i="4"/>
  <c r="BC23" i="4"/>
  <c r="BF8" i="4"/>
  <c r="BD7" i="2"/>
  <c r="BE6" i="2"/>
  <c r="BE12" i="4"/>
  <c r="BB33" i="4"/>
  <c r="BB34" i="4"/>
  <c r="BA36" i="4"/>
  <c r="CI18" i="3" l="1"/>
  <c r="CI17" i="3"/>
  <c r="CI19" i="3" s="1"/>
  <c r="CJ17" i="3"/>
  <c r="CJ18" i="3"/>
  <c r="BB36" i="4"/>
  <c r="BE20" i="4"/>
  <c r="BE15" i="4"/>
  <c r="BE28" i="4"/>
  <c r="AZ22" i="3"/>
  <c r="AZ43" i="3" s="1"/>
  <c r="AZ44" i="3" s="1"/>
  <c r="AZ45" i="3" s="1"/>
  <c r="BG8" i="4"/>
  <c r="BE7" i="2"/>
  <c r="BF6" i="2"/>
  <c r="BF12" i="4"/>
  <c r="BC34" i="4"/>
  <c r="BC33" i="4"/>
  <c r="BD24" i="4"/>
  <c r="BD23" i="4"/>
  <c r="BD31" i="4"/>
  <c r="BD32" i="4"/>
  <c r="CJ19" i="3" l="1"/>
  <c r="BD33" i="4"/>
  <c r="BD34" i="4"/>
  <c r="BD36" i="4"/>
  <c r="BB22" i="3"/>
  <c r="BB43" i="3" s="1"/>
  <c r="BB44" i="3" s="1"/>
  <c r="BB45" i="3" s="1"/>
  <c r="BA22" i="3"/>
  <c r="BA43" i="3" s="1"/>
  <c r="BA44" i="3" s="1"/>
  <c r="BA45" i="3" s="1"/>
  <c r="BC36" i="4"/>
  <c r="BF20" i="4"/>
  <c r="BF15" i="4"/>
  <c r="BF28" i="4"/>
  <c r="BH8" i="4"/>
  <c r="BG6" i="2"/>
  <c r="BF7" i="2"/>
  <c r="BG12" i="4"/>
  <c r="BE32" i="4"/>
  <c r="BE31" i="4"/>
  <c r="BE23" i="4"/>
  <c r="BE24" i="4"/>
  <c r="BI8" i="4" l="1"/>
  <c r="BH6" i="2"/>
  <c r="BG7" i="2"/>
  <c r="BE33" i="4"/>
  <c r="BE34" i="4"/>
  <c r="BG20" i="4"/>
  <c r="BG15" i="4"/>
  <c r="BG28" i="4"/>
  <c r="BH12" i="4"/>
  <c r="BF31" i="4"/>
  <c r="BF32" i="4"/>
  <c r="BF23" i="4"/>
  <c r="BF24" i="4"/>
  <c r="BE36" i="4"/>
  <c r="BF33" i="4" l="1"/>
  <c r="BF34" i="4"/>
  <c r="BH20" i="4"/>
  <c r="BH15" i="4"/>
  <c r="BH28" i="4"/>
  <c r="BG32" i="4"/>
  <c r="BG31" i="4"/>
  <c r="BG23" i="4"/>
  <c r="BG24" i="4"/>
  <c r="BJ8" i="4"/>
  <c r="BH7" i="2"/>
  <c r="BI6" i="2"/>
  <c r="BC22" i="3"/>
  <c r="BC43" i="3" s="1"/>
  <c r="BC44" i="3" s="1"/>
  <c r="BC45" i="3" s="1"/>
  <c r="BI12" i="4"/>
  <c r="BG33" i="4" l="1"/>
  <c r="BG34" i="4"/>
  <c r="BJ6" i="2"/>
  <c r="BI7" i="2"/>
  <c r="BK8" i="4"/>
  <c r="BI20" i="4"/>
  <c r="BI28" i="4"/>
  <c r="BI15" i="4"/>
  <c r="BJ12" i="4"/>
  <c r="BG36" i="4"/>
  <c r="BE22" i="3"/>
  <c r="BE43" i="3" s="1"/>
  <c r="BH32" i="4"/>
  <c r="BH31" i="4"/>
  <c r="BH24" i="4"/>
  <c r="BH23" i="4"/>
  <c r="BD22" i="3"/>
  <c r="BD43" i="3" s="1"/>
  <c r="BF36" i="4"/>
  <c r="BD44" i="3" l="1"/>
  <c r="BD45" i="3"/>
  <c r="BE44" i="3"/>
  <c r="BE45" i="3" s="1"/>
  <c r="BH34" i="4"/>
  <c r="BH33" i="4"/>
  <c r="BJ15" i="4"/>
  <c r="BJ28" i="4"/>
  <c r="BJ20" i="4"/>
  <c r="BH36" i="4"/>
  <c r="BF22" i="3"/>
  <c r="BF43" i="3" s="1"/>
  <c r="BI31" i="4"/>
  <c r="BI32" i="4"/>
  <c r="BI24" i="4"/>
  <c r="BI23" i="4"/>
  <c r="BK12" i="4"/>
  <c r="BK6" i="2"/>
  <c r="BL8" i="4"/>
  <c r="BJ7" i="2"/>
  <c r="BF44" i="3" l="1"/>
  <c r="BF45" i="3" s="1"/>
  <c r="BL12" i="4"/>
  <c r="BK7" i="2"/>
  <c r="BM8" i="4"/>
  <c r="BL6" i="2"/>
  <c r="BK28" i="4"/>
  <c r="BK15" i="4"/>
  <c r="BK20" i="4"/>
  <c r="BI34" i="4"/>
  <c r="BI33" i="4"/>
  <c r="BJ23" i="4"/>
  <c r="BJ24" i="4"/>
  <c r="BJ31" i="4"/>
  <c r="BJ32" i="4"/>
  <c r="BJ33" i="4" l="1"/>
  <c r="BJ34" i="4"/>
  <c r="BH22" i="3"/>
  <c r="BH43" i="3" s="1"/>
  <c r="BJ36" i="4"/>
  <c r="BI36" i="4"/>
  <c r="BG22" i="3"/>
  <c r="BG43" i="3" s="1"/>
  <c r="BK23" i="4"/>
  <c r="BK24" i="4"/>
  <c r="BK31" i="4"/>
  <c r="BK32" i="4"/>
  <c r="BL7" i="2"/>
  <c r="BN8" i="4"/>
  <c r="BM6" i="2"/>
  <c r="BM12" i="4"/>
  <c r="BL28" i="4"/>
  <c r="BL15" i="4"/>
  <c r="BL20" i="4"/>
  <c r="BH44" i="3" l="1"/>
  <c r="BH45" i="3" s="1"/>
  <c r="BG44" i="3"/>
  <c r="BG45" i="3"/>
  <c r="BK34" i="4"/>
  <c r="BK33" i="4"/>
  <c r="BL32" i="4"/>
  <c r="BL31" i="4"/>
  <c r="BM28" i="4"/>
  <c r="BM15" i="4"/>
  <c r="BM20" i="4"/>
  <c r="BO8" i="4"/>
  <c r="BM7" i="2"/>
  <c r="BN6" i="2"/>
  <c r="BN12" i="4"/>
  <c r="BK36" i="4"/>
  <c r="BI22" i="3"/>
  <c r="BI43" i="3" s="1"/>
  <c r="BL23" i="4"/>
  <c r="BL24" i="4"/>
  <c r="BI44" i="3" l="1"/>
  <c r="BI45" i="3" s="1"/>
  <c r="BN15" i="4"/>
  <c r="BN20" i="4"/>
  <c r="BN28" i="4"/>
  <c r="BP8" i="4"/>
  <c r="BN7" i="2"/>
  <c r="BO6" i="2"/>
  <c r="BO12" i="4"/>
  <c r="BM23" i="4"/>
  <c r="BM24" i="4"/>
  <c r="BM32" i="4"/>
  <c r="BM31" i="4"/>
  <c r="BL34" i="4"/>
  <c r="BL33" i="4"/>
  <c r="BM34" i="4" l="1"/>
  <c r="BM33" i="4"/>
  <c r="BM36" i="4"/>
  <c r="BK22" i="3"/>
  <c r="BK43" i="3" s="1"/>
  <c r="BO15" i="4"/>
  <c r="BO28" i="4"/>
  <c r="BO20" i="4"/>
  <c r="BQ8" i="4"/>
  <c r="BP6" i="2"/>
  <c r="BO7" i="2"/>
  <c r="BP12" i="4"/>
  <c r="BL36" i="4"/>
  <c r="BJ22" i="3"/>
  <c r="BJ43" i="3" s="1"/>
  <c r="BN32" i="4"/>
  <c r="BN31" i="4"/>
  <c r="BN23" i="4"/>
  <c r="BN24" i="4"/>
  <c r="BJ44" i="3" l="1"/>
  <c r="BJ45" i="3" s="1"/>
  <c r="BK44" i="3"/>
  <c r="BK45" i="3"/>
  <c r="BQ6" i="2"/>
  <c r="BR8" i="4"/>
  <c r="BP7" i="2"/>
  <c r="BN33" i="4"/>
  <c r="BN34" i="4"/>
  <c r="BI46" i="3"/>
  <c r="BP15" i="4"/>
  <c r="BP20" i="4"/>
  <c r="BP28" i="4"/>
  <c r="BQ12" i="4"/>
  <c r="BO24" i="4"/>
  <c r="BO23" i="4"/>
  <c r="BO32" i="4"/>
  <c r="BO31" i="4"/>
  <c r="BJ46" i="3"/>
  <c r="BP31" i="4" l="1"/>
  <c r="BP32" i="4"/>
  <c r="BO34" i="4"/>
  <c r="BO33" i="4"/>
  <c r="BO36" i="4"/>
  <c r="BM22" i="3"/>
  <c r="BM43" i="3" s="1"/>
  <c r="BQ20" i="4"/>
  <c r="BQ28" i="4"/>
  <c r="BQ15" i="4"/>
  <c r="BP24" i="4"/>
  <c r="BP23" i="4"/>
  <c r="BN36" i="4"/>
  <c r="BL22" i="3"/>
  <c r="BL43" i="3" s="1"/>
  <c r="BR12" i="4"/>
  <c r="BR6" i="2"/>
  <c r="BS8" i="4"/>
  <c r="BQ7" i="2"/>
  <c r="BL44" i="3" l="1"/>
  <c r="BL45" i="3"/>
  <c r="BM44" i="3"/>
  <c r="BM45" i="3"/>
  <c r="BT8" i="4"/>
  <c r="BS6" i="2"/>
  <c r="BR7" i="2"/>
  <c r="BR20" i="4"/>
  <c r="BR28" i="4"/>
  <c r="BR15" i="4"/>
  <c r="BK46" i="3"/>
  <c r="BP36" i="4"/>
  <c r="BQ31" i="4"/>
  <c r="BQ32" i="4"/>
  <c r="BQ24" i="4"/>
  <c r="BQ23" i="4"/>
  <c r="BS12" i="4"/>
  <c r="BP34" i="4"/>
  <c r="BP33" i="4"/>
  <c r="BN22" i="3" l="1"/>
  <c r="BN43" i="3" s="1"/>
  <c r="BS28" i="4"/>
  <c r="BS20" i="4"/>
  <c r="BS15" i="4"/>
  <c r="BQ34" i="4"/>
  <c r="BQ33" i="4"/>
  <c r="BR31" i="4"/>
  <c r="BR32" i="4"/>
  <c r="BR24" i="4"/>
  <c r="BR23" i="4"/>
  <c r="BU8" i="4"/>
  <c r="BT6" i="2"/>
  <c r="BS7" i="2"/>
  <c r="BT12" i="4"/>
  <c r="BN44" i="3" l="1"/>
  <c r="BN45" i="3" s="1"/>
  <c r="BT20" i="4"/>
  <c r="BT28" i="4"/>
  <c r="BT15" i="4"/>
  <c r="BV8" i="4"/>
  <c r="BT7" i="2"/>
  <c r="BU6" i="2"/>
  <c r="BU12" i="4"/>
  <c r="BR34" i="4"/>
  <c r="BR33" i="4"/>
  <c r="BQ36" i="4"/>
  <c r="BO22" i="3"/>
  <c r="BO43" i="3" s="1"/>
  <c r="BS23" i="4"/>
  <c r="BS24" i="4"/>
  <c r="BS32" i="4"/>
  <c r="BS31" i="4"/>
  <c r="BO44" i="3" l="1"/>
  <c r="BO45" i="3" s="1"/>
  <c r="BP22" i="3"/>
  <c r="BP43" i="3" s="1"/>
  <c r="BR36" i="4"/>
  <c r="BU15" i="4"/>
  <c r="BU20" i="4"/>
  <c r="BU28" i="4"/>
  <c r="BW8" i="4"/>
  <c r="BU7" i="2"/>
  <c r="BV6" i="2"/>
  <c r="BV12" i="4"/>
  <c r="BT32" i="4"/>
  <c r="BT31" i="4"/>
  <c r="BS33" i="4"/>
  <c r="BS34" i="4"/>
  <c r="BT23" i="4"/>
  <c r="BT24" i="4"/>
  <c r="BP44" i="3" l="1"/>
  <c r="BP45" i="3"/>
  <c r="BX8" i="4"/>
  <c r="BV7" i="2"/>
  <c r="BW6" i="2"/>
  <c r="BT34" i="4"/>
  <c r="BT33" i="4"/>
  <c r="BV28" i="4"/>
  <c r="BV20" i="4"/>
  <c r="BV15" i="4"/>
  <c r="BW12" i="4"/>
  <c r="BU32" i="4"/>
  <c r="BU31" i="4"/>
  <c r="BU23" i="4"/>
  <c r="BU24" i="4"/>
  <c r="BT36" i="4"/>
  <c r="BR22" i="3"/>
  <c r="BR43" i="3" s="1"/>
  <c r="BR44" i="3" s="1"/>
  <c r="BR45" i="3" s="1"/>
  <c r="BQ22" i="3"/>
  <c r="BQ43" i="3" s="1"/>
  <c r="BQ44" i="3" s="1"/>
  <c r="BQ45" i="3" s="1"/>
  <c r="BS36" i="4"/>
  <c r="BU33" i="4" l="1"/>
  <c r="BU34" i="4"/>
  <c r="BW28" i="4"/>
  <c r="BW15" i="4"/>
  <c r="BW20" i="4"/>
  <c r="BV23" i="4"/>
  <c r="BV24" i="4"/>
  <c r="BV32" i="4"/>
  <c r="BV31" i="4"/>
  <c r="BW7" i="2"/>
  <c r="BX6" i="2"/>
  <c r="BY8" i="4"/>
  <c r="BX12" i="4"/>
  <c r="BV33" i="4" l="1"/>
  <c r="BV34" i="4"/>
  <c r="BX15" i="4"/>
  <c r="BX20" i="4"/>
  <c r="BX28" i="4"/>
  <c r="BY12" i="4"/>
  <c r="BZ8" i="4"/>
  <c r="BY6" i="2"/>
  <c r="BX7" i="2"/>
  <c r="BV36" i="4"/>
  <c r="BT22" i="3"/>
  <c r="BT43" i="3" s="1"/>
  <c r="BT44" i="3" s="1"/>
  <c r="BT45" i="3" s="1"/>
  <c r="BW23" i="4"/>
  <c r="BW24" i="4"/>
  <c r="BW31" i="4"/>
  <c r="BW32" i="4"/>
  <c r="BS22" i="3"/>
  <c r="BS43" i="3" s="1"/>
  <c r="BS44" i="3" s="1"/>
  <c r="BS45" i="3" s="1"/>
  <c r="BU36" i="4"/>
  <c r="BY20" i="4" l="1"/>
  <c r="BY15" i="4"/>
  <c r="BY28" i="4"/>
  <c r="BW34" i="4"/>
  <c r="BW33" i="4"/>
  <c r="BW36" i="4"/>
  <c r="BU22" i="3"/>
  <c r="BU43" i="3" s="1"/>
  <c r="BU44" i="3" s="1"/>
  <c r="BU45" i="3" s="1"/>
  <c r="CA8" i="4"/>
  <c r="BY7" i="2"/>
  <c r="BZ6" i="2"/>
  <c r="BZ12" i="4"/>
  <c r="BX31" i="4"/>
  <c r="BX32" i="4"/>
  <c r="BX23" i="4"/>
  <c r="BX24" i="4"/>
  <c r="CB8" i="4" l="1"/>
  <c r="BZ7" i="2"/>
  <c r="CA6" i="2"/>
  <c r="BX33" i="4"/>
  <c r="BX34" i="4"/>
  <c r="BZ15" i="4"/>
  <c r="BZ28" i="4"/>
  <c r="BZ20" i="4"/>
  <c r="CA12" i="4"/>
  <c r="BY31" i="4"/>
  <c r="BY32" i="4"/>
  <c r="BY23" i="4"/>
  <c r="BY24" i="4"/>
  <c r="BY34" i="4" l="1"/>
  <c r="BY33" i="4"/>
  <c r="CA20" i="4"/>
  <c r="CA28" i="4"/>
  <c r="CA15" i="4"/>
  <c r="BZ24" i="4"/>
  <c r="BZ23" i="4"/>
  <c r="BZ32" i="4"/>
  <c r="BZ31" i="4"/>
  <c r="CC8" i="4"/>
  <c r="CB6" i="2"/>
  <c r="CA7" i="2"/>
  <c r="CB12" i="4"/>
  <c r="BX36" i="4"/>
  <c r="BV22" i="3"/>
  <c r="BV43" i="3" s="1"/>
  <c r="BV44" i="3" s="1"/>
  <c r="BV45" i="3" s="1"/>
  <c r="CD8" i="4" l="1"/>
  <c r="CB7" i="2"/>
  <c r="CC6" i="2"/>
  <c r="BZ33" i="4"/>
  <c r="BZ34" i="4"/>
  <c r="CA32" i="4"/>
  <c r="CA31" i="4"/>
  <c r="CB20" i="4"/>
  <c r="CB15" i="4"/>
  <c r="CB28" i="4"/>
  <c r="CC12" i="4"/>
  <c r="BX22" i="3"/>
  <c r="BX43" i="3" s="1"/>
  <c r="BZ36" i="4"/>
  <c r="CA23" i="4"/>
  <c r="CA24" i="4"/>
  <c r="BY36" i="4"/>
  <c r="BW22" i="3"/>
  <c r="BW43" i="3" s="1"/>
  <c r="BW44" i="3" s="1"/>
  <c r="BW45" i="3" s="1"/>
  <c r="BX44" i="3" l="1"/>
  <c r="BX45" i="3" s="1"/>
  <c r="CC15" i="4"/>
  <c r="CC28" i="4"/>
  <c r="CC20" i="4"/>
  <c r="CB24" i="4"/>
  <c r="CB23" i="4"/>
  <c r="CB31" i="4"/>
  <c r="CB32" i="4"/>
  <c r="CA33" i="4"/>
  <c r="CA34" i="4"/>
  <c r="CC7" i="2"/>
  <c r="CD6" i="2"/>
  <c r="CE8" i="4"/>
  <c r="CD12" i="4"/>
  <c r="CD28" i="4" l="1"/>
  <c r="CD20" i="4"/>
  <c r="CD15" i="4"/>
  <c r="CE12" i="4"/>
  <c r="CD7" i="2"/>
  <c r="CE6" i="2"/>
  <c r="CF8" i="4"/>
  <c r="CB33" i="4"/>
  <c r="CB34" i="4"/>
  <c r="BY22" i="3"/>
  <c r="BY43" i="3" s="1"/>
  <c r="CA36" i="4"/>
  <c r="BZ22" i="3"/>
  <c r="BZ43" i="3" s="1"/>
  <c r="CB36" i="4"/>
  <c r="CC24" i="4"/>
  <c r="CC23" i="4"/>
  <c r="CC32" i="4"/>
  <c r="CC31" i="4"/>
  <c r="BZ44" i="3" l="1"/>
  <c r="BZ45" i="3"/>
  <c r="BY44" i="3"/>
  <c r="BY45" i="3"/>
  <c r="CE7" i="2"/>
  <c r="CF6" i="2"/>
  <c r="CG8" i="4"/>
  <c r="CC33" i="4"/>
  <c r="CC34" i="4"/>
  <c r="CC36" i="4"/>
  <c r="CA22" i="3"/>
  <c r="CA43" i="3" s="1"/>
  <c r="CF12" i="4"/>
  <c r="CE28" i="4"/>
  <c r="CE20" i="4"/>
  <c r="CE15" i="4"/>
  <c r="CD24" i="4"/>
  <c r="CD23" i="4"/>
  <c r="CD31" i="4"/>
  <c r="CD32" i="4"/>
  <c r="CA44" i="3" l="1"/>
  <c r="CA45" i="3" s="1"/>
  <c r="CD34" i="4"/>
  <c r="CD33" i="4"/>
  <c r="CD36" i="4"/>
  <c r="CB22" i="3"/>
  <c r="CB43" i="3" s="1"/>
  <c r="CE24" i="4"/>
  <c r="CE23" i="4"/>
  <c r="CE31" i="4"/>
  <c r="CE32" i="4"/>
  <c r="CF28" i="4"/>
  <c r="CF20" i="4"/>
  <c r="CF15" i="4"/>
  <c r="CG12" i="4"/>
  <c r="CH8" i="4"/>
  <c r="CG6" i="2"/>
  <c r="CF7" i="2"/>
  <c r="CB44" i="3" l="1"/>
  <c r="CB45" i="3" s="1"/>
  <c r="CH6" i="2"/>
  <c r="CG7" i="2"/>
  <c r="CI8" i="4"/>
  <c r="CH12" i="4"/>
  <c r="CG20" i="4"/>
  <c r="CG28" i="4"/>
  <c r="CG15" i="4"/>
  <c r="CF23" i="4"/>
  <c r="CF24" i="4"/>
  <c r="CF31" i="4"/>
  <c r="CF32" i="4"/>
  <c r="CE34" i="4"/>
  <c r="CE33" i="4"/>
  <c r="CE36" i="4"/>
  <c r="CC22" i="3"/>
  <c r="CC43" i="3" s="1"/>
  <c r="CC44" i="3" l="1"/>
  <c r="CC45" i="3" s="1"/>
  <c r="CG24" i="4"/>
  <c r="CG23" i="4"/>
  <c r="CF33" i="4"/>
  <c r="CF34" i="4"/>
  <c r="CF36" i="4"/>
  <c r="CG31" i="4"/>
  <c r="CG32" i="4"/>
  <c r="CH15" i="4"/>
  <c r="CH28" i="4"/>
  <c r="CH20" i="4"/>
  <c r="CI12" i="4"/>
  <c r="CH7" i="2"/>
  <c r="CI6" i="2"/>
  <c r="CJ8" i="4"/>
  <c r="CJ12" i="4" l="1"/>
  <c r="CI15" i="4"/>
  <c r="CI20" i="4"/>
  <c r="CI28" i="4"/>
  <c r="CH23" i="4"/>
  <c r="CH24" i="4"/>
  <c r="CH31" i="4"/>
  <c r="CH32" i="4"/>
  <c r="CG33" i="4"/>
  <c r="CG34" i="4"/>
  <c r="CD22" i="3"/>
  <c r="CD43" i="3" s="1"/>
  <c r="CI7" i="2"/>
  <c r="CK8" i="4"/>
  <c r="CJ6" i="2"/>
  <c r="CG36" i="4"/>
  <c r="CD44" i="3" l="1"/>
  <c r="CD45" i="3" s="1"/>
  <c r="CJ7" i="2"/>
  <c r="CL8" i="4"/>
  <c r="CK12" i="4"/>
  <c r="CH34" i="4"/>
  <c r="CH33" i="4"/>
  <c r="CI31" i="4"/>
  <c r="CI32" i="4"/>
  <c r="CI24" i="4"/>
  <c r="CI23" i="4"/>
  <c r="CE22" i="3"/>
  <c r="CE43" i="3" s="1"/>
  <c r="CJ20" i="4"/>
  <c r="CJ15" i="4"/>
  <c r="CJ28" i="4"/>
  <c r="CE44" i="3" l="1"/>
  <c r="CE45" i="3" s="1"/>
  <c r="CJ32" i="4"/>
  <c r="CJ31" i="4"/>
  <c r="CJ24" i="4"/>
  <c r="CJ23" i="4"/>
  <c r="CI33" i="4"/>
  <c r="CI34" i="4"/>
  <c r="CK28" i="4"/>
  <c r="CK15" i="4"/>
  <c r="CK20" i="4"/>
  <c r="CL12" i="4"/>
  <c r="CH36" i="4"/>
  <c r="CF22" i="3"/>
  <c r="CF43" i="3" s="1"/>
  <c r="CF44" i="3" l="1"/>
  <c r="CF45" i="3"/>
  <c r="CL15" i="4"/>
  <c r="CL28" i="4"/>
  <c r="CL20" i="4"/>
  <c r="CK24" i="4"/>
  <c r="CK23" i="4"/>
  <c r="CK32" i="4"/>
  <c r="CK31" i="4"/>
  <c r="CJ33" i="4"/>
  <c r="CJ34" i="4"/>
  <c r="CI36" i="4"/>
  <c r="CG22" i="3"/>
  <c r="CG43" i="3" s="1"/>
  <c r="CG44" i="3" l="1"/>
  <c r="CG45" i="3" s="1"/>
  <c r="CJ36" i="4"/>
  <c r="CH22" i="3"/>
  <c r="CH43" i="3" s="1"/>
  <c r="CK34" i="4"/>
  <c r="CK33" i="4"/>
  <c r="CI22" i="3"/>
  <c r="CI43" i="3" s="1"/>
  <c r="CK36" i="4"/>
  <c r="CL24" i="4"/>
  <c r="CL23" i="4"/>
  <c r="CL31" i="4"/>
  <c r="CL32" i="4"/>
  <c r="CH44" i="3" l="1"/>
  <c r="CH45" i="3" s="1"/>
  <c r="CI44" i="3"/>
  <c r="CI45" i="3"/>
  <c r="CL34" i="4"/>
  <c r="CL33" i="4"/>
  <c r="CJ22" i="3"/>
  <c r="CL36" i="4"/>
  <c r="CH46" i="3"/>
  <c r="CG46" i="3"/>
  <c r="CJ43" i="3" l="1"/>
  <c r="CL22" i="3"/>
  <c r="CM37" i="3" s="1"/>
  <c r="CJ44" i="3" l="1"/>
  <c r="CL44" i="3" s="1"/>
  <c r="CM22" i="3"/>
  <c r="CM29" i="3"/>
  <c r="CM26" i="3"/>
  <c r="CM31" i="3"/>
  <c r="CM30" i="3"/>
  <c r="CM39" i="3"/>
  <c r="CM35" i="3"/>
  <c r="CM24" i="3"/>
  <c r="CM41" i="3"/>
  <c r="CM33" i="3"/>
  <c r="CI46" i="3"/>
  <c r="CL43" i="3"/>
  <c r="CM43" i="3" s="1"/>
  <c r="M17" i="34"/>
  <c r="CJ45" i="3" l="1"/>
</calcChain>
</file>

<file path=xl/sharedStrings.xml><?xml version="1.0" encoding="utf-8"?>
<sst xmlns="http://schemas.openxmlformats.org/spreadsheetml/2006/main" count="1902" uniqueCount="468">
  <si>
    <t>NXZ-Group</t>
  </si>
  <si>
    <t>Exchange Rate</t>
  </si>
  <si>
    <t>Home Currency</t>
  </si>
  <si>
    <t>AED</t>
  </si>
  <si>
    <t>(Emerati Dirhams)</t>
  </si>
  <si>
    <t>USD</t>
  </si>
  <si>
    <t>THB</t>
  </si>
  <si>
    <t>Year 1</t>
  </si>
  <si>
    <t>Year 2</t>
  </si>
  <si>
    <t>Year 3</t>
  </si>
  <si>
    <t>Year 4</t>
  </si>
  <si>
    <t>Year 5</t>
  </si>
  <si>
    <t>Year 6</t>
  </si>
  <si>
    <t>Year 7</t>
  </si>
  <si>
    <t>Mon 1</t>
  </si>
  <si>
    <t>Mon 2</t>
  </si>
  <si>
    <t>Mon 3</t>
  </si>
  <si>
    <t>Mon 4</t>
  </si>
  <si>
    <t>Mon 5</t>
  </si>
  <si>
    <t>Mon 6</t>
  </si>
  <si>
    <t>Mon 7</t>
  </si>
  <si>
    <t>Mon 8</t>
  </si>
  <si>
    <t>Mon 9</t>
  </si>
  <si>
    <t>Mon 10</t>
  </si>
  <si>
    <t>Mon 11</t>
  </si>
  <si>
    <t>Mon 12</t>
  </si>
  <si>
    <t>Customer Segment</t>
  </si>
  <si>
    <t>Retail</t>
  </si>
  <si>
    <t>Growth</t>
  </si>
  <si>
    <t>Month</t>
  </si>
  <si>
    <t>Institutions and Wealth</t>
  </si>
  <si>
    <t>Quarter</t>
  </si>
  <si>
    <t>Total Customer</t>
  </si>
  <si>
    <t>Unit - AED</t>
  </si>
  <si>
    <t>Total</t>
  </si>
  <si>
    <t xml:space="preserve">Number of Customer </t>
  </si>
  <si>
    <t>Qualified Retailed Investor</t>
  </si>
  <si>
    <t>Corporate and Insitition</t>
  </si>
  <si>
    <t>Total Trading Volume (AED)</t>
  </si>
  <si>
    <t>Corporate and Instition</t>
  </si>
  <si>
    <t>Total Trading Volume</t>
  </si>
  <si>
    <t>Exchange Fee (30%) of Trade Volume</t>
  </si>
  <si>
    <t>Retail (Vary on Pegging Fee)</t>
  </si>
  <si>
    <t>Institution</t>
  </si>
  <si>
    <t>Exchanage Trade Volume</t>
  </si>
  <si>
    <t>Exchange Revenue</t>
  </si>
  <si>
    <t>Broker Trading Volume 70%</t>
  </si>
  <si>
    <t>Total Broker Trade Volume</t>
  </si>
  <si>
    <t>Broker Revenue</t>
  </si>
  <si>
    <t>Exchange Remarketer Charge</t>
  </si>
  <si>
    <t>Gross Profit Broker Business</t>
  </si>
  <si>
    <t>Gross Profit</t>
  </si>
  <si>
    <t>Set up Fee</t>
  </si>
  <si>
    <t>Office Rental</t>
  </si>
  <si>
    <t>Staff Cost</t>
  </si>
  <si>
    <t>Management</t>
  </si>
  <si>
    <t>Dubai Staff</t>
  </si>
  <si>
    <t>Offshore Staff</t>
  </si>
  <si>
    <t>Platform Processing Cost</t>
  </si>
  <si>
    <t>Security Solution Cost</t>
  </si>
  <si>
    <t>Other Service/Process Fee</t>
  </si>
  <si>
    <t>Total Operating Cost</t>
  </si>
  <si>
    <t>Net Profit</t>
  </si>
  <si>
    <t>Assumption Average Monthly  Trade</t>
  </si>
  <si>
    <t>@Retail Monthly Trade 367,000 AED</t>
  </si>
  <si>
    <t>@ Instition  12,000,000 AED'</t>
  </si>
  <si>
    <t xml:space="preserve"> </t>
  </si>
  <si>
    <t>OTC (Broker)</t>
  </si>
  <si>
    <t>BitKub</t>
  </si>
  <si>
    <t>Innovest X</t>
  </si>
  <si>
    <t>Binance</t>
  </si>
  <si>
    <t>Gross Profit (Exchange + Broker)</t>
  </si>
  <si>
    <t>** 10% - Growth Rate on Alternative</t>
  </si>
  <si>
    <t>** Who is our target customer, Customer Persona ??</t>
  </si>
  <si>
    <t>** Estimate Customer Market size? --&gt; Penetration Rate (Market Share- ??)</t>
  </si>
  <si>
    <t>Capital Paid Up</t>
  </si>
  <si>
    <t>Captial Paid Up</t>
  </si>
  <si>
    <t>Period</t>
  </si>
  <si>
    <t>Amount</t>
  </si>
  <si>
    <t>CUR</t>
  </si>
  <si>
    <t>Central Bank of Arab Emirates Deposit</t>
  </si>
  <si>
    <t>Liquidity Pledge Exchange</t>
  </si>
  <si>
    <t>Operating Cash Flow (12 Months)</t>
  </si>
  <si>
    <t>Year 1 (2024)</t>
  </si>
  <si>
    <t>Year 2 (2025)</t>
  </si>
  <si>
    <t>Year 3 (2026)</t>
  </si>
  <si>
    <t>Revenue Frome Trading</t>
  </si>
  <si>
    <t>License Cost</t>
  </si>
  <si>
    <t>Annual Fee</t>
  </si>
  <si>
    <t>Alphapoint Annual Fee</t>
  </si>
  <si>
    <t>Annual</t>
  </si>
  <si>
    <t>Fireblocks Annual Fee</t>
  </si>
  <si>
    <t>ChainAnalysis Annual Fee</t>
  </si>
  <si>
    <t>SumpsUP Annual Fee</t>
  </si>
  <si>
    <t>HashiCorp Annual Fee</t>
  </si>
  <si>
    <t>Monthly Operation Cost</t>
  </si>
  <si>
    <t>Processing Fee</t>
  </si>
  <si>
    <t>Alphapoint - Retail</t>
  </si>
  <si>
    <t>Trade Value</t>
  </si>
  <si>
    <t>** Change Wallet</t>
  </si>
  <si>
    <t>Hot Wallet, Receiving Wallet (Vault)/Custody).</t>
  </si>
  <si>
    <t>ChainAnalysis Fee</t>
  </si>
  <si>
    <t>SumpsUP (Per Customer)</t>
  </si>
  <si>
    <t>USD/Customer</t>
  </si>
  <si>
    <t xml:space="preserve">HashiCorp </t>
  </si>
  <si>
    <t>Security Cost</t>
  </si>
  <si>
    <t>SIEM (Security Operation Center</t>
  </si>
  <si>
    <t>Central Threat Intelligence</t>
  </si>
  <si>
    <t>eXtending Proection Security</t>
  </si>
  <si>
    <t xml:space="preserve">Data Loss Prevention </t>
  </si>
  <si>
    <t>Network Firewall</t>
  </si>
  <si>
    <t>Web Application Firewall</t>
  </si>
  <si>
    <t>Security Awareness Training</t>
  </si>
  <si>
    <t>Server Data Protection</t>
  </si>
  <si>
    <t>Security Orchestation Automatin Re-demiation</t>
  </si>
  <si>
    <t>Visa for Management 2 Person</t>
  </si>
  <si>
    <t>Flying Cost</t>
  </si>
  <si>
    <t>Hotel (Shareroom) 11 Days</t>
  </si>
  <si>
    <t>Perdium ( Food Cost and Travelling 2 Person)</t>
  </si>
  <si>
    <t>Ini Apprval</t>
  </si>
  <si>
    <t>Final Approval</t>
  </si>
  <si>
    <t>Set Up Cost</t>
  </si>
  <si>
    <t>Set up Cost</t>
  </si>
  <si>
    <t>First Initial Setup</t>
  </si>
  <si>
    <t>Set Up</t>
  </si>
  <si>
    <t>-</t>
  </si>
  <si>
    <t>Consulting Fee</t>
  </si>
  <si>
    <t>Accounting</t>
  </si>
  <si>
    <t>Statutory Audit</t>
  </si>
  <si>
    <t>3.1 Strategic Consulting</t>
  </si>
  <si>
    <t>3.2 Compliance and Risk Strategy</t>
  </si>
  <si>
    <t>3.3 Technology and Operation Startegy</t>
  </si>
  <si>
    <t>Data Protection</t>
  </si>
  <si>
    <t>VARA Registration Proposal</t>
  </si>
  <si>
    <t xml:space="preserve">VARA Consultation Proposal </t>
  </si>
  <si>
    <t>NXZ Management</t>
  </si>
  <si>
    <t>CEO</t>
  </si>
  <si>
    <t>CMO</t>
  </si>
  <si>
    <t>COO</t>
  </si>
  <si>
    <t>CTO</t>
  </si>
  <si>
    <t>CRO</t>
  </si>
  <si>
    <t>Total management</t>
  </si>
  <si>
    <t>OCEANXZ _ Staff Cost</t>
  </si>
  <si>
    <t>CURRENCY</t>
  </si>
  <si>
    <t>Operation</t>
  </si>
  <si>
    <t>Customer Support</t>
  </si>
  <si>
    <t>Dubai</t>
  </si>
  <si>
    <t>CS Supervisor</t>
  </si>
  <si>
    <t>CS Associates</t>
  </si>
  <si>
    <t>CS Associates 2</t>
  </si>
  <si>
    <t>Thailand</t>
  </si>
  <si>
    <t>CS Manager</t>
  </si>
  <si>
    <t>CS Associate</t>
  </si>
  <si>
    <t>Product Development</t>
  </si>
  <si>
    <t>Product Manager</t>
  </si>
  <si>
    <t>Product Associate 1</t>
  </si>
  <si>
    <t>Platform</t>
  </si>
  <si>
    <t>Platform Manager</t>
  </si>
  <si>
    <t>Platform Senior 1</t>
  </si>
  <si>
    <t>Platform Senior 2</t>
  </si>
  <si>
    <t>Platform Engineer 1</t>
  </si>
  <si>
    <t>Platform Engineer 2</t>
  </si>
  <si>
    <t>Platform Engineer 3</t>
  </si>
  <si>
    <t>Platform Engineer 4</t>
  </si>
  <si>
    <t>Platform Engineer 5</t>
  </si>
  <si>
    <t>Data</t>
  </si>
  <si>
    <t>Data Manager</t>
  </si>
  <si>
    <t>Data Engineer 1</t>
  </si>
  <si>
    <t>Data Engineer 2</t>
  </si>
  <si>
    <t>QA</t>
  </si>
  <si>
    <t>Quality Assurance Manager</t>
  </si>
  <si>
    <t>QA Sup 1</t>
  </si>
  <si>
    <t>QA Sup 2</t>
  </si>
  <si>
    <t>QA Sup 3</t>
  </si>
  <si>
    <t>QA 1</t>
  </si>
  <si>
    <t>QA 2</t>
  </si>
  <si>
    <t>QA 3</t>
  </si>
  <si>
    <t>QA 4</t>
  </si>
  <si>
    <t>Development</t>
  </si>
  <si>
    <t>Development Manager 1</t>
  </si>
  <si>
    <t>Development Manager 2</t>
  </si>
  <si>
    <t>Development Sup 1</t>
  </si>
  <si>
    <t>Development Sup 2</t>
  </si>
  <si>
    <t>Developer 1</t>
  </si>
  <si>
    <t>Developer 2</t>
  </si>
  <si>
    <t>Developer 3</t>
  </si>
  <si>
    <t>Developer 4</t>
  </si>
  <si>
    <t>Developer 5</t>
  </si>
  <si>
    <t>Risk Compliance</t>
  </si>
  <si>
    <t>Compliance Officer/ AMRO</t>
  </si>
  <si>
    <t>Outsource</t>
  </si>
  <si>
    <t>Data Protection Officer</t>
  </si>
  <si>
    <t>Chief Information Officer</t>
  </si>
  <si>
    <t>Security Governance</t>
  </si>
  <si>
    <t>Intenral Audit</t>
  </si>
  <si>
    <t>Internal Audit (Quaterly)</t>
  </si>
  <si>
    <t>IT Audit Outsource (Quaterly)</t>
  </si>
  <si>
    <t>Treasury Finance Accounting</t>
  </si>
  <si>
    <t>Accountant</t>
  </si>
  <si>
    <t>Finnancial Controller</t>
  </si>
  <si>
    <t>Treasury</t>
  </si>
  <si>
    <t>Marketing</t>
  </si>
  <si>
    <t>Marketing Associates</t>
  </si>
  <si>
    <t>Marketing BD Managemer</t>
  </si>
  <si>
    <t>Staff</t>
  </si>
  <si>
    <t>Marketing Associates 1</t>
  </si>
  <si>
    <t>Marketing Associates 2</t>
  </si>
  <si>
    <t>Total Staff + Outsource Staff Cost</t>
  </si>
  <si>
    <t>Total THB</t>
  </si>
  <si>
    <t>Total Staff Cost</t>
  </si>
  <si>
    <t>OCEAN XZ</t>
  </si>
  <si>
    <t>Office Rantal</t>
  </si>
  <si>
    <t>Office Rental Cost</t>
  </si>
  <si>
    <t>Renoovation Cost</t>
  </si>
  <si>
    <t>Total Office</t>
  </si>
  <si>
    <t>Blue Tower 736</t>
  </si>
  <si>
    <t>Sheikh Zayed Road</t>
  </si>
  <si>
    <t>https://maps.app.goo.gl/jeXTZoNj8oS52T596</t>
  </si>
  <si>
    <t>OceanXZ - License Cost</t>
  </si>
  <si>
    <t>(Not include staff and other related additioanl requirement cost)</t>
  </si>
  <si>
    <t>Business Office Cost</t>
  </si>
  <si>
    <t>PayDate</t>
  </si>
  <si>
    <t>Exchange License Cost</t>
  </si>
  <si>
    <t>Broker and Dealer license Cost</t>
  </si>
  <si>
    <t xml:space="preserve">Name Trade </t>
  </si>
  <si>
    <t>Consulting Fee - Fileing (Regulator, AML Officer, Trade License)</t>
  </si>
  <si>
    <t>VISA Cost for Staff 5 Years</t>
  </si>
  <si>
    <t>Rental Office (560 Sqt : 1 Year)</t>
  </si>
  <si>
    <t>Renovation Cost</t>
  </si>
  <si>
    <t>AED/USD</t>
  </si>
  <si>
    <t>😍</t>
  </si>
  <si>
    <t>Visa Cost for Staff</t>
  </si>
  <si>
    <t>THB/USD</t>
  </si>
  <si>
    <t>Cash In-Flow</t>
  </si>
  <si>
    <t>Paid Up Capital</t>
  </si>
  <si>
    <t>Initial Coin Fund</t>
  </si>
  <si>
    <t>((120 M-USD / 30 ) * 3 ) = 12 M-USD</t>
  </si>
  <si>
    <t>Intial Coin Funding ( 12  * 3.67 =44)</t>
  </si>
  <si>
    <t>Revnue Fee</t>
  </si>
  <si>
    <t>Cash Outflow</t>
  </si>
  <si>
    <t>Initial Setup Cost</t>
  </si>
  <si>
    <t>VARA Cost</t>
  </si>
  <si>
    <t>Salary Cost</t>
  </si>
  <si>
    <t>Cash Balance</t>
  </si>
  <si>
    <t>Dubai Office Rental</t>
  </si>
  <si>
    <t>Legal and Advisory Fee</t>
  </si>
  <si>
    <t>PDPA (DPO) Fee</t>
  </si>
  <si>
    <t>Accounting Fee</t>
  </si>
  <si>
    <t>XXXX</t>
  </si>
  <si>
    <t>DPO Service (PDPC) Fee</t>
  </si>
  <si>
    <t>Bank Transaction Fee</t>
  </si>
  <si>
    <t>Offshore Charge</t>
  </si>
  <si>
    <t>Service Fee</t>
  </si>
  <si>
    <t>Penentration Fee</t>
  </si>
  <si>
    <t>Threat Intelligence_Brand Monitoring</t>
  </si>
  <si>
    <t>SIEM Services</t>
  </si>
  <si>
    <t>Cash Out flow</t>
  </si>
  <si>
    <t>Management Cost</t>
  </si>
  <si>
    <t>Dubai Staff Cost</t>
  </si>
  <si>
    <t>Offshore Staff Cost</t>
  </si>
  <si>
    <t>Dubai Staff HeadCount</t>
  </si>
  <si>
    <t>Business Development/Marketing</t>
  </si>
  <si>
    <t>Customer Service</t>
  </si>
  <si>
    <t>Operation Staff</t>
  </si>
  <si>
    <t>Compliance Officer</t>
  </si>
  <si>
    <t>Security  Officer</t>
  </si>
  <si>
    <t>Accounting and Finance</t>
  </si>
  <si>
    <t>Technology Officer</t>
  </si>
  <si>
    <t>NXZ- Dubai Office</t>
  </si>
  <si>
    <t>Offshore Headcount</t>
  </si>
  <si>
    <t>Security Officer</t>
  </si>
  <si>
    <t>Legal &amp; Compliance Officer</t>
  </si>
  <si>
    <t>Technology Development</t>
  </si>
  <si>
    <t>Technology Operation</t>
  </si>
  <si>
    <t>NXZ Offshore Staff</t>
  </si>
  <si>
    <t>Total Management</t>
  </si>
  <si>
    <t xml:space="preserve">Dubai Office staff </t>
  </si>
  <si>
    <t>Total NXZ Staff</t>
  </si>
  <si>
    <t>Dubai Office Rental Cost</t>
  </si>
  <si>
    <t>Capital Registered</t>
  </si>
  <si>
    <t>Capital Paid - Up</t>
  </si>
  <si>
    <t>https://rulebooks.vara.ae/node/108</t>
  </si>
  <si>
    <t>Exchange License</t>
  </si>
  <si>
    <t>Registered Stock</t>
  </si>
  <si>
    <t>Stock</t>
  </si>
  <si>
    <t>Par Value</t>
  </si>
  <si>
    <t>Pay</t>
  </si>
  <si>
    <t>Exchange Business</t>
  </si>
  <si>
    <t>Paid up Capital</t>
  </si>
  <si>
    <t>Total Paid Up</t>
  </si>
  <si>
    <t>Broker and Dealer Business</t>
  </si>
  <si>
    <t>Broker and Dealer Paid up</t>
  </si>
  <si>
    <t>Total Paid up</t>
  </si>
  <si>
    <t>Insurance</t>
  </si>
  <si>
    <t>https://rulebooks.vara.ae/node/110</t>
  </si>
  <si>
    <t>Insurance for Broker</t>
  </si>
  <si>
    <t xml:space="preserve">Sum Insure </t>
  </si>
  <si>
    <t>Premium</t>
  </si>
  <si>
    <t>Professional indemnity insurance</t>
  </si>
  <si>
    <t>Directors’ and officers’ insurance</t>
  </si>
  <si>
    <t>Commercial crime insurance or similar types of insurance for all Virtual Assets stored in hot wallets</t>
  </si>
  <si>
    <t>Total Liquid Asset</t>
  </si>
  <si>
    <t>Liquidity Asset</t>
  </si>
  <si>
    <t>Cash In-flow</t>
  </si>
  <si>
    <t xml:space="preserve">Capital Paid Up </t>
  </si>
  <si>
    <t>Gross Margin Fee (Net Processing Fee)</t>
  </si>
  <si>
    <t>Total In-flow</t>
  </si>
  <si>
    <t>Cash  out-flow</t>
  </si>
  <si>
    <t>Salary</t>
  </si>
  <si>
    <t>Fixed Overhead Fee</t>
  </si>
  <si>
    <t>Total Cash Out-flow</t>
  </si>
  <si>
    <t>Liquidity Balance</t>
  </si>
  <si>
    <t>ReservedAsset</t>
  </si>
  <si>
    <t>In flow</t>
  </si>
  <si>
    <t>BTC</t>
  </si>
  <si>
    <t>ETH</t>
  </si>
  <si>
    <t>DOGE</t>
  </si>
  <si>
    <t>XRP</t>
  </si>
  <si>
    <t>XLM</t>
  </si>
  <si>
    <t>MATIC</t>
  </si>
  <si>
    <t>BNB</t>
  </si>
  <si>
    <t>USDT</t>
  </si>
  <si>
    <t>TRON</t>
  </si>
  <si>
    <t>Total Out Flow</t>
  </si>
  <si>
    <t>VARA Definition</t>
  </si>
  <si>
    <t>Service</t>
  </si>
  <si>
    <t xml:space="preserve">OCEANXZ </t>
  </si>
  <si>
    <t>Board of Director</t>
  </si>
  <si>
    <t>Ref</t>
  </si>
  <si>
    <t>https://rulebooks.vara.ae/node/41</t>
  </si>
  <si>
    <t>Executive Board of Director Name</t>
  </si>
  <si>
    <t>Name</t>
  </si>
  <si>
    <t>Surname</t>
  </si>
  <si>
    <t>Application License Fee</t>
  </si>
  <si>
    <t>VARA Publishes Clarification and Further Information on Fees</t>
  </si>
  <si>
    <t>https://www.vara.ae/en/vara-news/vara-publishes-clarification-and-further-information-on-fees/</t>
  </si>
  <si>
    <t>https://rulebooks.vara.ae/node/68</t>
  </si>
  <si>
    <t>Regulation Fee</t>
  </si>
  <si>
    <t>On-time</t>
  </si>
  <si>
    <t>VARA  Application Fee</t>
  </si>
  <si>
    <t>Legal Perimeter Fee</t>
  </si>
  <si>
    <t>Exchange Service - One Time Fee</t>
  </si>
  <si>
    <t>Exchange Service extension Fee</t>
  </si>
  <si>
    <t>Annual Supervision - Exchange Service</t>
  </si>
  <si>
    <t>Broker and Dealer One-Time Fee</t>
  </si>
  <si>
    <t>Broker and Dealer Extension Fee</t>
  </si>
  <si>
    <t>Annual Supervision - Dealer and Brokerage Fee</t>
  </si>
  <si>
    <t xml:space="preserve">VARA </t>
  </si>
  <si>
    <t>Application Fee</t>
  </si>
  <si>
    <t>VA Activity</t>
  </si>
  <si>
    <r>
      <rPr>
        <b/>
        <sz val="11"/>
        <color theme="1"/>
        <rFont val="Arial"/>
      </rPr>
      <t>Licence Application Fee</t>
    </r>
    <r>
      <rPr>
        <sz val="11"/>
        <color theme="1"/>
        <rFont val="Arial"/>
      </rPr>
      <t> [</t>
    </r>
    <r>
      <rPr>
        <i/>
        <sz val="11"/>
        <color theme="1"/>
        <rFont val="Arial"/>
      </rPr>
      <t>for one regulated VA Activity only</t>
    </r>
    <r>
      <rPr>
        <sz val="11"/>
        <color theme="1"/>
        <rFont val="Arial"/>
      </rPr>
      <t>]</t>
    </r>
  </si>
  <si>
    <r>
      <rPr>
        <b/>
        <sz val="11"/>
        <color theme="1"/>
        <rFont val="Arial"/>
      </rPr>
      <t>Licence Extension Fee</t>
    </r>
    <r>
      <rPr>
        <sz val="11"/>
        <color theme="1"/>
        <rFont val="Arial"/>
      </rPr>
      <t> [</t>
    </r>
    <r>
      <rPr>
        <i/>
        <sz val="11"/>
        <color theme="1"/>
        <rFont val="Arial"/>
      </rPr>
      <t>for each additional regulated VA Activity</t>
    </r>
    <r>
      <rPr>
        <sz val="11"/>
        <color theme="1"/>
        <rFont val="Arial"/>
      </rPr>
      <t>]</t>
    </r>
  </si>
  <si>
    <r>
      <rPr>
        <b/>
        <sz val="11"/>
        <color theme="1"/>
        <rFont val="Arial"/>
      </rPr>
      <t>Annual Supervision Fee</t>
    </r>
    <r>
      <rPr>
        <sz val="11"/>
        <color theme="1"/>
        <rFont val="Arial"/>
      </rPr>
      <t> [</t>
    </r>
    <r>
      <rPr>
        <i/>
        <sz val="11"/>
        <color theme="1"/>
        <rFont val="Arial"/>
      </rPr>
      <t>for each regulated VA Activity</t>
    </r>
    <r>
      <rPr>
        <sz val="11"/>
        <color theme="1"/>
        <rFont val="Arial"/>
      </rPr>
      <t>]</t>
    </r>
  </si>
  <si>
    <t>Advisory Services</t>
  </si>
  <si>
    <t>AED 40,000</t>
  </si>
  <si>
    <t>50% of lower Licence Application Fee[s]</t>
  </si>
  <si>
    <t>AED 80,000</t>
  </si>
  <si>
    <t>Broker-Dealer Services</t>
  </si>
  <si>
    <t>AED 100,000</t>
  </si>
  <si>
    <t>AED 200,000</t>
  </si>
  <si>
    <t>Custody Services</t>
  </si>
  <si>
    <t>Exchange Services</t>
  </si>
  <si>
    <t>Lending and Borrowing Services</t>
  </si>
  <si>
    <t>VA Management and Investment Services</t>
  </si>
  <si>
    <t>VA Transfer and Settlement Services</t>
  </si>
  <si>
    <t>AED per Annum</t>
  </si>
  <si>
    <t>Salary Survey</t>
  </si>
  <si>
    <t>Location</t>
  </si>
  <si>
    <t>Min</t>
  </si>
  <si>
    <t>Average</t>
  </si>
  <si>
    <t>Max</t>
  </si>
  <si>
    <t>Bank Customer Representative</t>
  </si>
  <si>
    <t>https://www.salaryexpert.com/salary/job/bank-customer-service-representative/united-arab-emirates/dubai</t>
  </si>
  <si>
    <t>Customer Representative (Non-Bank Experience)</t>
  </si>
  <si>
    <t>Compliance Officer (CO) **</t>
  </si>
  <si>
    <t>https://www.roberthalf.ae/salary-details/head-compliance/uae</t>
  </si>
  <si>
    <t>https://www.payscale.com/research/AE/Job=Chief_Compliance_Officer/Salary</t>
  </si>
  <si>
    <t>Data Protection Officer (DPO)**</t>
  </si>
  <si>
    <t>https://www.salaryexpert.com/salary/job/top-data-officer/united-arab-emirates/dubai#:~:text=The%20average%20top%20data%20officer%20gross%20salary%20in,they%20earn%20an%20average%20bonus%20of%2028%2C539%20%D8%AF.%D8%A5.%E2%80%8F.</t>
  </si>
  <si>
    <t>Chief Information Security Officer (CISO)</t>
  </si>
  <si>
    <t>https://www.salaryexpert.com/salary/job/information-security-director/united-arab-emirates/abu-dhabi#:~:text=An%20entry%20level%20information%20security,average%20salary%20of%20428%2C306%20%D8%AF.</t>
  </si>
  <si>
    <t>https://worldsalaries.com/average-information-security-manager-salary-in-dubai/united-arab-emirates/</t>
  </si>
  <si>
    <t>Chief Accounting</t>
  </si>
  <si>
    <t>Chief Accountant Salary in United Arab Emirates in 2024 | PayScale</t>
  </si>
  <si>
    <t>Accounting Head</t>
  </si>
  <si>
    <t>Outsourcing Fee</t>
  </si>
  <si>
    <t>Compliance Officer (Outsource)</t>
  </si>
  <si>
    <t>DPO - Virtual</t>
  </si>
  <si>
    <t>CISO Virtual</t>
  </si>
  <si>
    <t>Dubai/Thai</t>
  </si>
  <si>
    <t>Accounting Book Keeping and Tax Filing</t>
  </si>
  <si>
    <t>Statutory Auditor</t>
  </si>
  <si>
    <t>Legal Advisory</t>
  </si>
  <si>
    <t>Board</t>
  </si>
  <si>
    <t>Renumeration</t>
  </si>
  <si>
    <t>Mr. Phuwadol</t>
  </si>
  <si>
    <t>Sq Ft</t>
  </si>
  <si>
    <t>SQ Mt</t>
  </si>
  <si>
    <t>Metropolis</t>
  </si>
  <si>
    <t>Business Bay</t>
  </si>
  <si>
    <t>https://maps.app.goo.gl/ZK3UC52FDn132SGq5</t>
  </si>
  <si>
    <t>Tamani Art Tower</t>
  </si>
  <si>
    <t>https://www.dubai-businessbay.com/Business-Bay-Project/Business-Bay/Tamani-Art-Tower-630.html</t>
  </si>
  <si>
    <t>Burlington Tower</t>
  </si>
  <si>
    <t>https://maps.app.goo.gl/xCDzzTeFNxmEJs3g7</t>
  </si>
  <si>
    <t>Al Moorsa</t>
  </si>
  <si>
    <t>https://maps.app.goo.gl/FYi3pFrVqxptktS48</t>
  </si>
  <si>
    <t>Single Business Tower</t>
  </si>
  <si>
    <t>https://maps.app.goo.gl/2Kr3GkYsj3Li3mkX8</t>
  </si>
  <si>
    <t>Pending Question</t>
  </si>
  <si>
    <t>List of Accounting Book Keeping and closing book service</t>
  </si>
  <si>
    <t>List of Board of Directors per Requirement of VARA</t>
  </si>
  <si>
    <t>List of Legal advisor for applying license VARA</t>
  </si>
  <si>
    <t>Compliance Officer - Outsource</t>
  </si>
  <si>
    <t>https://compliance.waystone.com/services/middle-east-solutions/outsourcing-2/?gad_source=1&amp;gclid=Cj0KCQiAy9msBhD0ARIsANbk0A_Ry2J6qT4wA-79KJajlp3CBaSmAgS5ZPBJBK0VslhxlBGePBzWiFIaAjNQEALw_wcB</t>
  </si>
  <si>
    <t>https://10leaves.ae/publications/difc/difc-compliance-services-outsourcing-benefits</t>
  </si>
  <si>
    <t>Job Description</t>
  </si>
  <si>
    <t>Capital Paid up - need to pay to Dubai Bank</t>
  </si>
  <si>
    <t xml:space="preserve">Security Investment </t>
  </si>
  <si>
    <t>7.1  Security Operation Center - Outsource/Platrom</t>
  </si>
  <si>
    <t>7.2  Thret Intelligence and Brand Protection (Platform)</t>
  </si>
  <si>
    <t>7.3  CISO (Virtual - Outsource)</t>
  </si>
  <si>
    <t xml:space="preserve">Data Protection </t>
  </si>
  <si>
    <t>TenIntel</t>
  </si>
  <si>
    <t>https://drive.google.com/file/d/1NJLb27MYwSVqac-rumvOUPF_hc9dkF-Y/view?usp=drive_link</t>
  </si>
  <si>
    <t>GBP</t>
  </si>
  <si>
    <t>Data Assessment</t>
  </si>
  <si>
    <t>Name as DPO</t>
  </si>
  <si>
    <t>Manhours 8 hours Month</t>
  </si>
  <si>
    <t>CISO Service</t>
  </si>
  <si>
    <t>Name as CISO</t>
  </si>
  <si>
    <t>Security Priority</t>
  </si>
  <si>
    <t>AMC</t>
  </si>
  <si>
    <t>IT-Select Lab</t>
  </si>
  <si>
    <t>Business Process Audit</t>
  </si>
  <si>
    <t>IT Audit</t>
  </si>
  <si>
    <t>Marketing Plan</t>
  </si>
  <si>
    <t>Customer Number</t>
  </si>
  <si>
    <t>Mon3</t>
  </si>
  <si>
    <t>Trading</t>
  </si>
  <si>
    <t>AUM (USD)</t>
  </si>
  <si>
    <t>Average Monthly</t>
  </si>
  <si>
    <t>Number User</t>
  </si>
  <si>
    <t>Average Month</t>
  </si>
  <si>
    <t>Customer Size</t>
  </si>
  <si>
    <t>Individual Retail Investor</t>
  </si>
  <si>
    <t>Starter</t>
  </si>
  <si>
    <t>Rookier</t>
  </si>
  <si>
    <t>Active</t>
  </si>
  <si>
    <t>High Frequency Trader</t>
  </si>
  <si>
    <t>Market Marker</t>
  </si>
  <si>
    <t>Whale</t>
  </si>
  <si>
    <t>VVIP List (Inviation List)</t>
  </si>
  <si>
    <t>Marketing Expense</t>
  </si>
  <si>
    <t>Region</t>
  </si>
  <si>
    <t>Marketing Expense (USD)</t>
  </si>
  <si>
    <t>Middle East</t>
  </si>
  <si>
    <t>South East Asia Region</t>
  </si>
  <si>
    <t>Europe Region</t>
  </si>
  <si>
    <t>Middle Asia</t>
  </si>
  <si>
    <t xml:space="preserve">Total Trading Volume </t>
  </si>
  <si>
    <t>Old Trading Volume</t>
  </si>
  <si>
    <t>Diffrence Trading Volume (New - Forecast)</t>
  </si>
  <si>
    <t xml:space="preserve">Marketing Expense </t>
  </si>
  <si>
    <t xml:space="preserve">Retian Earning </t>
  </si>
  <si>
    <t>Corporate Tax 9%</t>
  </si>
  <si>
    <t>https://u.ae/en/information-and-services/finance-and-investment/taxation/corporate-tax</t>
  </si>
  <si>
    <t>Vaule Added 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</si>
</sst>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%"/>
    <numFmt numFmtId="165" formatCode="0.0%"/>
    <numFmt numFmtId="166" formatCode="_(* #,##0_);_(* \(#,##0\);_(* &quot;-&quot;??_);_(@_)"/>
    <numFmt numFmtId="167" formatCode="_(* #,##0.0_);_(* \(#,##0.0\);_(* &quot;-&quot;??_);_(@_)"/>
    <numFmt numFmtId="168" formatCode="_(* #,##0.000_);_(* \(#,##0.000\);_(* &quot;-&quot;??_);_(@_)"/>
    <numFmt numFmtId="169" formatCode="[$-D00041E]0"/>
  </numFmts>
  <fonts count="3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name val="Calibri"/>
    </font>
    <font>
      <sz val="11"/>
      <color rgb="FFFFFF00"/>
      <name val="Calibri"/>
    </font>
    <font>
      <b/>
      <sz val="11"/>
      <color rgb="FFFFFF00"/>
      <name val="Calibri"/>
    </font>
    <font>
      <b/>
      <sz val="12"/>
      <color theme="1"/>
      <name val="Calibri"/>
    </font>
    <font>
      <b/>
      <sz val="11"/>
      <color rgb="FFFF0000"/>
      <name val="Calibri"/>
    </font>
    <font>
      <b/>
      <sz val="11"/>
      <color rgb="FFC00000"/>
      <name val="Calibri"/>
    </font>
    <font>
      <b/>
      <sz val="11"/>
      <color rgb="FFE7E6E6"/>
      <name val="Calibri"/>
    </font>
    <font>
      <sz val="11"/>
      <color rgb="FFFF000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b/>
      <sz val="11"/>
      <color theme="0"/>
      <name val="Calibri"/>
    </font>
    <font>
      <sz val="11"/>
      <color theme="1"/>
      <name val="Arial"/>
    </font>
    <font>
      <b/>
      <sz val="11"/>
      <color theme="1"/>
      <name val="Arial"/>
    </font>
    <font>
      <sz val="5"/>
      <color rgb="FF343A40"/>
      <name val="Arial"/>
    </font>
    <font>
      <u/>
      <sz val="11"/>
      <color theme="10"/>
      <name val="Calibri"/>
    </font>
    <font>
      <u/>
      <sz val="11"/>
      <color theme="10"/>
      <name val="Calibri"/>
    </font>
    <font>
      <i/>
      <sz val="11"/>
      <color theme="1"/>
      <name val="Arial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8" tint="0.3999755851924192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2"/>
      <color theme="8" tint="0.7999816888943144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scheme val="minor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  <fill>
      <patternFill patternType="solid">
        <fgColor rgb="FF9CC2E5"/>
        <bgColor rgb="FF9CC2E5"/>
      </patternFill>
    </fill>
    <fill>
      <patternFill patternType="solid">
        <fgColor rgb="FFBF9000"/>
        <bgColor rgb="FFBF9000"/>
      </patternFill>
    </fill>
    <fill>
      <patternFill patternType="solid">
        <fgColor rgb="FF8EAADB"/>
        <bgColor rgb="FF8EAADB"/>
      </patternFill>
    </fill>
    <fill>
      <patternFill patternType="solid">
        <fgColor rgb="FF7030A0"/>
        <bgColor rgb="FF7030A0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A8D08D"/>
        <bgColor rgb="FFA8D08D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theme="0"/>
      </patternFill>
    </fill>
    <fill>
      <patternFill patternType="solid">
        <fgColor rgb="FFE2EFD9"/>
        <bgColor rgb="FFE2EFD9"/>
      </patternFill>
    </fill>
    <fill>
      <patternFill patternType="solid">
        <fgColor rgb="FF1E4E79"/>
        <bgColor rgb="FF1E4E79"/>
      </patternFill>
    </fill>
    <fill>
      <patternFill patternType="solid">
        <fgColor rgb="FFD9D9D9"/>
        <bgColor rgb="FFD9D9D9"/>
      </patternFill>
    </fill>
    <fill>
      <patternFill patternType="solid">
        <fgColor rgb="FFDEEAF6"/>
        <bgColor rgb="FFDEEAF6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rgb="FF00B0F0"/>
      </patternFill>
    </fill>
  </fills>
  <borders count="3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rgb="FF000000"/>
      </top>
      <bottom style="double">
        <color indexed="64"/>
      </bottom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2" fillId="0" borderId="11"/>
    <xf numFmtId="43" fontId="2" fillId="0" borderId="11" applyFont="0" applyFill="0" applyBorder="0" applyAlignment="0" applyProtection="0"/>
    <xf numFmtId="9" fontId="2" fillId="0" borderId="11" applyFont="0" applyFill="0" applyBorder="0" applyAlignment="0" applyProtection="0"/>
    <xf numFmtId="0" fontId="33" fillId="0" borderId="0" applyNumberFormat="0" applyFill="0" applyBorder="0" applyAlignment="0" applyProtection="0"/>
  </cellStyleXfs>
  <cellXfs count="246">
    <xf numFmtId="0" fontId="0" fillId="0" borderId="0" xfId="0"/>
    <xf numFmtId="0" fontId="3" fillId="0" borderId="0" xfId="0" applyFont="1"/>
    <xf numFmtId="0" fontId="4" fillId="0" borderId="0" xfId="0" applyFont="1"/>
    <xf numFmtId="43" fontId="5" fillId="0" borderId="0" xfId="0" applyNumberFormat="1" applyFont="1"/>
    <xf numFmtId="43" fontId="4" fillId="2" borderId="4" xfId="0" applyNumberFormat="1" applyFont="1" applyFill="1" applyBorder="1" applyAlignment="1">
      <alignment horizontal="center"/>
    </xf>
    <xf numFmtId="43" fontId="4" fillId="3" borderId="4" xfId="0" applyNumberFormat="1" applyFont="1" applyFill="1" applyBorder="1" applyAlignment="1">
      <alignment horizontal="center"/>
    </xf>
    <xf numFmtId="43" fontId="4" fillId="4" borderId="4" xfId="0" applyNumberFormat="1" applyFont="1" applyFill="1" applyBorder="1" applyAlignment="1">
      <alignment horizontal="center"/>
    </xf>
    <xf numFmtId="43" fontId="4" fillId="5" borderId="4" xfId="0" applyNumberFormat="1" applyFont="1" applyFill="1" applyBorder="1" applyAlignment="1">
      <alignment horizontal="center"/>
    </xf>
    <xf numFmtId="43" fontId="4" fillId="6" borderId="4" xfId="0" applyNumberFormat="1" applyFont="1" applyFill="1" applyBorder="1" applyAlignment="1">
      <alignment horizontal="center"/>
    </xf>
    <xf numFmtId="43" fontId="4" fillId="7" borderId="4" xfId="0" applyNumberFormat="1" applyFont="1" applyFill="1" applyBorder="1" applyAlignment="1">
      <alignment horizontal="center"/>
    </xf>
    <xf numFmtId="43" fontId="8" fillId="8" borderId="4" xfId="0" applyNumberFormat="1" applyFont="1" applyFill="1" applyBorder="1" applyAlignment="1">
      <alignment horizontal="center"/>
    </xf>
    <xf numFmtId="9" fontId="5" fillId="0" borderId="0" xfId="0" applyNumberFormat="1" applyFont="1"/>
    <xf numFmtId="43" fontId="5" fillId="0" borderId="5" xfId="0" applyNumberFormat="1" applyFont="1" applyBorder="1"/>
    <xf numFmtId="164" fontId="5" fillId="0" borderId="0" xfId="0" applyNumberFormat="1" applyFont="1"/>
    <xf numFmtId="43" fontId="4" fillId="4" borderId="6" xfId="0" applyNumberFormat="1" applyFont="1" applyFill="1" applyBorder="1" applyAlignment="1">
      <alignment horizontal="center"/>
    </xf>
    <xf numFmtId="43" fontId="9" fillId="0" borderId="0" xfId="0" applyNumberFormat="1" applyFont="1" applyAlignment="1">
      <alignment horizontal="center"/>
    </xf>
    <xf numFmtId="43" fontId="4" fillId="0" borderId="0" xfId="0" applyNumberFormat="1" applyFont="1"/>
    <xf numFmtId="43" fontId="4" fillId="0" borderId="0" xfId="0" applyNumberFormat="1" applyFont="1" applyAlignment="1">
      <alignment horizontal="center"/>
    </xf>
    <xf numFmtId="43" fontId="4" fillId="0" borderId="7" xfId="0" applyNumberFormat="1" applyFont="1" applyBorder="1"/>
    <xf numFmtId="43" fontId="5" fillId="0" borderId="7" xfId="0" applyNumberFormat="1" applyFont="1" applyBorder="1"/>
    <xf numFmtId="10" fontId="5" fillId="0" borderId="0" xfId="0" applyNumberFormat="1" applyFont="1"/>
    <xf numFmtId="43" fontId="4" fillId="9" borderId="8" xfId="0" applyNumberFormat="1" applyFont="1" applyFill="1" applyBorder="1"/>
    <xf numFmtId="43" fontId="4" fillId="0" borderId="9" xfId="0" applyNumberFormat="1" applyFont="1" applyBorder="1"/>
    <xf numFmtId="43" fontId="10" fillId="10" borderId="8" xfId="0" applyNumberFormat="1" applyFont="1" applyFill="1" applyBorder="1"/>
    <xf numFmtId="43" fontId="4" fillId="11" borderId="10" xfId="0" applyNumberFormat="1" applyFont="1" applyFill="1" applyBorder="1"/>
    <xf numFmtId="43" fontId="5" fillId="12" borderId="11" xfId="0" applyNumberFormat="1" applyFont="1" applyFill="1" applyBorder="1"/>
    <xf numFmtId="43" fontId="10" fillId="13" borderId="11" xfId="0" applyNumberFormat="1" applyFont="1" applyFill="1" applyBorder="1"/>
    <xf numFmtId="0" fontId="4" fillId="11" borderId="11" xfId="0" applyFont="1" applyFill="1" applyBorder="1"/>
    <xf numFmtId="0" fontId="5" fillId="13" borderId="11" xfId="0" applyFont="1" applyFill="1" applyBorder="1"/>
    <xf numFmtId="0" fontId="5" fillId="14" borderId="11" xfId="0" applyFont="1" applyFill="1" applyBorder="1"/>
    <xf numFmtId="43" fontId="10" fillId="15" borderId="11" xfId="0" applyNumberFormat="1" applyFont="1" applyFill="1" applyBorder="1"/>
    <xf numFmtId="43" fontId="4" fillId="16" borderId="11" xfId="0" applyNumberFormat="1" applyFont="1" applyFill="1" applyBorder="1"/>
    <xf numFmtId="165" fontId="5" fillId="0" borderId="0" xfId="0" applyNumberFormat="1" applyFont="1"/>
    <xf numFmtId="0" fontId="5" fillId="0" borderId="0" xfId="0" quotePrefix="1" applyFont="1"/>
    <xf numFmtId="166" fontId="5" fillId="0" borderId="0" xfId="0" applyNumberFormat="1" applyFont="1"/>
    <xf numFmtId="0" fontId="5" fillId="9" borderId="11" xfId="0" applyFont="1" applyFill="1" applyBorder="1"/>
    <xf numFmtId="0" fontId="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3" fontId="3" fillId="0" borderId="0" xfId="0" applyNumberFormat="1" applyFont="1"/>
    <xf numFmtId="166" fontId="5" fillId="0" borderId="7" xfId="0" applyNumberFormat="1" applyFont="1" applyBorder="1"/>
    <xf numFmtId="0" fontId="11" fillId="13" borderId="11" xfId="0" applyFont="1" applyFill="1" applyBorder="1" applyAlignment="1">
      <alignment horizontal="center"/>
    </xf>
    <xf numFmtId="0" fontId="12" fillId="17" borderId="11" xfId="0" applyFont="1" applyFill="1" applyBorder="1" applyAlignment="1">
      <alignment horizontal="center"/>
    </xf>
    <xf numFmtId="167" fontId="5" fillId="0" borderId="0" xfId="0" applyNumberFormat="1" applyFont="1"/>
    <xf numFmtId="0" fontId="4" fillId="11" borderId="10" xfId="0" applyFont="1" applyFill="1" applyBorder="1"/>
    <xf numFmtId="0" fontId="5" fillId="13" borderId="11" xfId="0" quotePrefix="1" applyFont="1" applyFill="1" applyBorder="1"/>
    <xf numFmtId="0" fontId="4" fillId="9" borderId="11" xfId="0" applyFont="1" applyFill="1" applyBorder="1"/>
    <xf numFmtId="43" fontId="5" fillId="9" borderId="11" xfId="0" applyNumberFormat="1" applyFont="1" applyFill="1" applyBorder="1"/>
    <xf numFmtId="166" fontId="9" fillId="0" borderId="0" xfId="0" applyNumberFormat="1" applyFont="1" applyAlignment="1">
      <alignment horizontal="center"/>
    </xf>
    <xf numFmtId="166" fontId="4" fillId="0" borderId="0" xfId="0" applyNumberFormat="1" applyFont="1"/>
    <xf numFmtId="166" fontId="4" fillId="0" borderId="0" xfId="0" applyNumberFormat="1" applyFont="1" applyAlignment="1">
      <alignment horizontal="center"/>
    </xf>
    <xf numFmtId="43" fontId="5" fillId="0" borderId="12" xfId="0" applyNumberFormat="1" applyFont="1" applyBorder="1"/>
    <xf numFmtId="43" fontId="4" fillId="11" borderId="11" xfId="0" applyNumberFormat="1" applyFont="1" applyFill="1" applyBorder="1"/>
    <xf numFmtId="166" fontId="4" fillId="2" borderId="4" xfId="0" applyNumberFormat="1" applyFont="1" applyFill="1" applyBorder="1" applyAlignment="1">
      <alignment horizontal="center"/>
    </xf>
    <xf numFmtId="166" fontId="4" fillId="3" borderId="4" xfId="0" applyNumberFormat="1" applyFont="1" applyFill="1" applyBorder="1" applyAlignment="1">
      <alignment horizontal="center"/>
    </xf>
    <xf numFmtId="166" fontId="4" fillId="4" borderId="4" xfId="0" applyNumberFormat="1" applyFont="1" applyFill="1" applyBorder="1" applyAlignment="1">
      <alignment horizontal="center"/>
    </xf>
    <xf numFmtId="166" fontId="5" fillId="0" borderId="5" xfId="0" applyNumberFormat="1" applyFont="1" applyBorder="1"/>
    <xf numFmtId="166" fontId="5" fillId="18" borderId="11" xfId="0" applyNumberFormat="1" applyFont="1" applyFill="1" applyBorder="1"/>
    <xf numFmtId="0" fontId="5" fillId="0" borderId="0" xfId="0" applyFont="1"/>
    <xf numFmtId="9" fontId="5" fillId="18" borderId="11" xfId="0" applyNumberFormat="1" applyFont="1" applyFill="1" applyBorder="1"/>
    <xf numFmtId="166" fontId="5" fillId="12" borderId="10" xfId="0" applyNumberFormat="1" applyFont="1" applyFill="1" applyBorder="1"/>
    <xf numFmtId="43" fontId="5" fillId="18" borderId="11" xfId="0" applyNumberFormat="1" applyFont="1" applyFill="1" applyBorder="1"/>
    <xf numFmtId="43" fontId="5" fillId="0" borderId="9" xfId="0" applyNumberFormat="1" applyFont="1" applyBorder="1"/>
    <xf numFmtId="3" fontId="5" fillId="0" borderId="0" xfId="0" applyNumberFormat="1" applyFont="1"/>
    <xf numFmtId="166" fontId="5" fillId="0" borderId="12" xfId="0" applyNumberFormat="1" applyFont="1" applyBorder="1"/>
    <xf numFmtId="43" fontId="5" fillId="13" borderId="11" xfId="0" applyNumberFormat="1" applyFont="1" applyFill="1" applyBorder="1"/>
    <xf numFmtId="43" fontId="5" fillId="0" borderId="0" xfId="0" applyNumberFormat="1" applyFont="1" applyAlignment="1">
      <alignment horizontal="center"/>
    </xf>
    <xf numFmtId="0" fontId="4" fillId="13" borderId="11" xfId="0" applyFont="1" applyFill="1" applyBorder="1"/>
    <xf numFmtId="0" fontId="10" fillId="0" borderId="0" xfId="0" applyFont="1"/>
    <xf numFmtId="0" fontId="5" fillId="0" borderId="12" xfId="0" applyFont="1" applyBorder="1"/>
    <xf numFmtId="166" fontId="5" fillId="13" borderId="11" xfId="0" applyNumberFormat="1" applyFont="1" applyFill="1" applyBorder="1"/>
    <xf numFmtId="15" fontId="13" fillId="13" borderId="11" xfId="0" applyNumberFormat="1" applyFont="1" applyFill="1" applyBorder="1"/>
    <xf numFmtId="15" fontId="10" fillId="13" borderId="11" xfId="0" applyNumberFormat="1" applyFont="1" applyFill="1" applyBorder="1"/>
    <xf numFmtId="43" fontId="5" fillId="11" borderId="13" xfId="0" applyNumberFormat="1" applyFont="1" applyFill="1" applyBorder="1"/>
    <xf numFmtId="0" fontId="5" fillId="11" borderId="11" xfId="0" applyFont="1" applyFill="1" applyBorder="1"/>
    <xf numFmtId="166" fontId="5" fillId="14" borderId="11" xfId="0" applyNumberFormat="1" applyFont="1" applyFill="1" applyBorder="1"/>
    <xf numFmtId="168" fontId="5" fillId="0" borderId="0" xfId="0" applyNumberFormat="1" applyFont="1"/>
    <xf numFmtId="43" fontId="5" fillId="11" borderId="11" xfId="0" applyNumberFormat="1" applyFont="1" applyFill="1" applyBorder="1"/>
    <xf numFmtId="166" fontId="5" fillId="5" borderId="11" xfId="0" applyNumberFormat="1" applyFont="1" applyFill="1" applyBorder="1"/>
    <xf numFmtId="166" fontId="5" fillId="19" borderId="11" xfId="0" applyNumberFormat="1" applyFont="1" applyFill="1" applyBorder="1"/>
    <xf numFmtId="166" fontId="5" fillId="13" borderId="14" xfId="0" applyNumberFormat="1" applyFont="1" applyFill="1" applyBorder="1"/>
    <xf numFmtId="0" fontId="5" fillId="0" borderId="0" xfId="0" applyFont="1" applyAlignment="1">
      <alignment horizontal="center"/>
    </xf>
    <xf numFmtId="0" fontId="4" fillId="5" borderId="11" xfId="0" applyFont="1" applyFill="1" applyBorder="1"/>
    <xf numFmtId="0" fontId="4" fillId="18" borderId="11" xfId="0" applyFont="1" applyFill="1" applyBorder="1"/>
    <xf numFmtId="166" fontId="5" fillId="5" borderId="10" xfId="0" applyNumberFormat="1" applyFont="1" applyFill="1" applyBorder="1"/>
    <xf numFmtId="0" fontId="4" fillId="14" borderId="11" xfId="0" applyFont="1" applyFill="1" applyBorder="1"/>
    <xf numFmtId="0" fontId="14" fillId="0" borderId="0" xfId="0" applyFont="1" applyAlignment="1">
      <alignment horizontal="left" wrapText="1"/>
    </xf>
    <xf numFmtId="3" fontId="5" fillId="0" borderId="9" xfId="0" applyNumberFormat="1" applyFont="1" applyBorder="1"/>
    <xf numFmtId="0" fontId="15" fillId="0" borderId="0" xfId="0" applyFont="1"/>
    <xf numFmtId="0" fontId="4" fillId="5" borderId="11" xfId="0" applyFont="1" applyFill="1" applyBorder="1" applyAlignment="1">
      <alignment horizontal="center"/>
    </xf>
    <xf numFmtId="0" fontId="4" fillId="0" borderId="0" xfId="0" applyFont="1" applyAlignment="1">
      <alignment wrapText="1"/>
    </xf>
    <xf numFmtId="0" fontId="5" fillId="20" borderId="11" xfId="0" applyFont="1" applyFill="1" applyBorder="1"/>
    <xf numFmtId="166" fontId="4" fillId="0" borderId="7" xfId="0" applyNumberFormat="1" applyFont="1" applyBorder="1"/>
    <xf numFmtId="0" fontId="4" fillId="18" borderId="11" xfId="0" applyFont="1" applyFill="1" applyBorder="1" applyAlignment="1">
      <alignment horizontal="center"/>
    </xf>
    <xf numFmtId="166" fontId="4" fillId="9" borderId="11" xfId="0" applyNumberFormat="1" applyFont="1" applyFill="1" applyBorder="1" applyAlignment="1">
      <alignment horizontal="center"/>
    </xf>
    <xf numFmtId="0" fontId="16" fillId="21" borderId="11" xfId="0" applyFont="1" applyFill="1" applyBorder="1" applyAlignment="1">
      <alignment horizontal="center"/>
    </xf>
    <xf numFmtId="0" fontId="18" fillId="22" borderId="15" xfId="0" applyFont="1" applyFill="1" applyBorder="1" applyAlignment="1">
      <alignment vertical="center" wrapText="1"/>
    </xf>
    <xf numFmtId="0" fontId="18" fillId="22" borderId="16" xfId="0" applyFont="1" applyFill="1" applyBorder="1" applyAlignment="1">
      <alignment horizontal="center" vertical="center" wrapText="1"/>
    </xf>
    <xf numFmtId="0" fontId="18" fillId="22" borderId="17" xfId="0" applyFont="1" applyFill="1" applyBorder="1" applyAlignment="1">
      <alignment horizontal="center" vertical="center" wrapText="1"/>
    </xf>
    <xf numFmtId="0" fontId="17" fillId="0" borderId="18" xfId="0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17" fillId="15" borderId="6" xfId="0" applyFont="1" applyFill="1" applyBorder="1" applyAlignment="1">
      <alignment vertical="center" wrapText="1"/>
    </xf>
    <xf numFmtId="0" fontId="17" fillId="15" borderId="11" xfId="0" applyFont="1" applyFill="1" applyBorder="1" applyAlignment="1">
      <alignment horizontal="center" vertical="center" wrapText="1"/>
    </xf>
    <xf numFmtId="0" fontId="17" fillId="0" borderId="20" xfId="0" applyFont="1" applyBorder="1" applyAlignment="1">
      <alignment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21" xfId="0" applyFont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5" fillId="4" borderId="11" xfId="0" applyFont="1" applyFill="1" applyBorder="1"/>
    <xf numFmtId="43" fontId="5" fillId="0" borderId="0" xfId="0" applyNumberFormat="1" applyFont="1" applyAlignment="1">
      <alignment horizontal="left"/>
    </xf>
    <xf numFmtId="0" fontId="5" fillId="23" borderId="11" xfId="0" applyFont="1" applyFill="1" applyBorder="1"/>
    <xf numFmtId="0" fontId="20" fillId="23" borderId="11" xfId="0" applyFont="1" applyFill="1" applyBorder="1"/>
    <xf numFmtId="43" fontId="5" fillId="23" borderId="11" xfId="0" applyNumberFormat="1" applyFont="1" applyFill="1" applyBorder="1"/>
    <xf numFmtId="0" fontId="21" fillId="11" borderId="11" xfId="0" applyFont="1" applyFill="1" applyBorder="1"/>
    <xf numFmtId="43" fontId="5" fillId="0" borderId="22" xfId="0" applyNumberFormat="1" applyFont="1" applyBorder="1"/>
    <xf numFmtId="0" fontId="24" fillId="0" borderId="11" xfId="2" applyFont="1"/>
    <xf numFmtId="0" fontId="2" fillId="0" borderId="11" xfId="2"/>
    <xf numFmtId="43" fontId="24" fillId="24" borderId="26" xfId="3" applyFont="1" applyFill="1" applyBorder="1" applyAlignment="1">
      <alignment horizontal="center"/>
    </xf>
    <xf numFmtId="43" fontId="24" fillId="25" borderId="26" xfId="3" applyFont="1" applyFill="1" applyBorder="1" applyAlignment="1">
      <alignment horizontal="center"/>
    </xf>
    <xf numFmtId="43" fontId="24" fillId="26" borderId="26" xfId="3" applyFont="1" applyFill="1" applyBorder="1" applyAlignment="1">
      <alignment horizontal="center"/>
    </xf>
    <xf numFmtId="43" fontId="24" fillId="27" borderId="26" xfId="3" applyFont="1" applyFill="1" applyBorder="1" applyAlignment="1">
      <alignment horizontal="center"/>
    </xf>
    <xf numFmtId="43" fontId="26" fillId="28" borderId="26" xfId="3" applyFont="1" applyFill="1" applyBorder="1" applyAlignment="1">
      <alignment horizontal="center"/>
    </xf>
    <xf numFmtId="43" fontId="24" fillId="29" borderId="26" xfId="3" applyFont="1" applyFill="1" applyBorder="1" applyAlignment="1">
      <alignment horizontal="center"/>
    </xf>
    <xf numFmtId="43" fontId="26" fillId="30" borderId="26" xfId="3" applyFont="1" applyFill="1" applyBorder="1" applyAlignment="1">
      <alignment horizontal="center"/>
    </xf>
    <xf numFmtId="0" fontId="24" fillId="0" borderId="11" xfId="2" applyFont="1" applyAlignment="1">
      <alignment horizontal="center"/>
    </xf>
    <xf numFmtId="0" fontId="24" fillId="0" borderId="28" xfId="2" applyFont="1" applyBorder="1"/>
    <xf numFmtId="43" fontId="27" fillId="31" borderId="11" xfId="3" applyFont="1" applyFill="1" applyBorder="1" applyAlignment="1"/>
    <xf numFmtId="43" fontId="28" fillId="31" borderId="28" xfId="3" applyFont="1" applyFill="1" applyBorder="1" applyAlignment="1"/>
    <xf numFmtId="43" fontId="24" fillId="31" borderId="11" xfId="3" applyFont="1" applyFill="1" applyBorder="1" applyAlignment="1">
      <alignment vertical="center"/>
    </xf>
    <xf numFmtId="0" fontId="2" fillId="31" borderId="11" xfId="2" applyFill="1" applyAlignment="1">
      <alignment vertical="center"/>
    </xf>
    <xf numFmtId="0" fontId="24" fillId="31" borderId="11" xfId="2" applyFont="1" applyFill="1" applyAlignment="1">
      <alignment vertical="center"/>
    </xf>
    <xf numFmtId="0" fontId="2" fillId="31" borderId="28" xfId="2" applyFill="1" applyBorder="1" applyAlignment="1">
      <alignment vertical="center"/>
    </xf>
    <xf numFmtId="0" fontId="2" fillId="31" borderId="29" xfId="2" applyFill="1" applyBorder="1" applyAlignment="1">
      <alignment vertical="center"/>
    </xf>
    <xf numFmtId="0" fontId="24" fillId="31" borderId="30" xfId="2" applyFont="1" applyFill="1" applyBorder="1" applyAlignment="1">
      <alignment vertical="center"/>
    </xf>
    <xf numFmtId="0" fontId="24" fillId="31" borderId="29" xfId="2" applyFont="1" applyFill="1" applyBorder="1" applyAlignment="1">
      <alignment vertical="center"/>
    </xf>
    <xf numFmtId="0" fontId="2" fillId="31" borderId="30" xfId="2" applyFill="1" applyBorder="1" applyAlignment="1">
      <alignment vertical="center"/>
    </xf>
    <xf numFmtId="0" fontId="24" fillId="31" borderId="28" xfId="2" applyFont="1" applyFill="1" applyBorder="1" applyAlignment="1">
      <alignment vertical="center"/>
    </xf>
    <xf numFmtId="9" fontId="2" fillId="0" borderId="11" xfId="2" applyNumberFormat="1"/>
    <xf numFmtId="9" fontId="24" fillId="0" borderId="11" xfId="2" applyNumberFormat="1" applyFont="1" applyAlignment="1">
      <alignment horizontal="center"/>
    </xf>
    <xf numFmtId="0" fontId="24" fillId="32" borderId="11" xfId="2" applyFont="1" applyFill="1" applyAlignment="1">
      <alignment horizontal="center"/>
    </xf>
    <xf numFmtId="0" fontId="2" fillId="25" borderId="11" xfId="2" applyFill="1"/>
    <xf numFmtId="43" fontId="0" fillId="25" borderId="11" xfId="3" applyFont="1" applyFill="1"/>
    <xf numFmtId="43" fontId="29" fillId="25" borderId="11" xfId="3" applyFont="1" applyFill="1"/>
    <xf numFmtId="10" fontId="30" fillId="32" borderId="11" xfId="4" applyNumberFormat="1" applyFont="1" applyFill="1"/>
    <xf numFmtId="0" fontId="2" fillId="33" borderId="11" xfId="2" applyFill="1"/>
    <xf numFmtId="9" fontId="2" fillId="33" borderId="11" xfId="2" applyNumberFormat="1" applyFill="1"/>
    <xf numFmtId="166" fontId="0" fillId="34" borderId="11" xfId="3" applyNumberFormat="1" applyFont="1" applyFill="1"/>
    <xf numFmtId="169" fontId="2" fillId="33" borderId="11" xfId="2" applyNumberFormat="1" applyFill="1"/>
    <xf numFmtId="43" fontId="0" fillId="0" borderId="11" xfId="3" applyFont="1"/>
    <xf numFmtId="43" fontId="29" fillId="0" borderId="11" xfId="3" applyFont="1"/>
    <xf numFmtId="166" fontId="23" fillId="32" borderId="11" xfId="3" applyNumberFormat="1" applyFont="1" applyFill="1"/>
    <xf numFmtId="166" fontId="0" fillId="0" borderId="11" xfId="3" applyNumberFormat="1" applyFont="1"/>
    <xf numFmtId="0" fontId="2" fillId="24" borderId="23" xfId="2" applyFill="1" applyBorder="1"/>
    <xf numFmtId="166" fontId="0" fillId="24" borderId="23" xfId="3" applyNumberFormat="1" applyFont="1" applyFill="1" applyBorder="1"/>
    <xf numFmtId="0" fontId="2" fillId="0" borderId="11" xfId="2" applyAlignment="1">
      <alignment horizontal="center"/>
    </xf>
    <xf numFmtId="0" fontId="2" fillId="33" borderId="31" xfId="2" applyFill="1" applyBorder="1" applyAlignment="1">
      <alignment horizontal="center" vertical="center"/>
    </xf>
    <xf numFmtId="0" fontId="2" fillId="36" borderId="11" xfId="2" applyFill="1"/>
    <xf numFmtId="0" fontId="2" fillId="33" borderId="34" xfId="2" applyFill="1" applyBorder="1" applyAlignment="1">
      <alignment horizontal="center" vertical="center"/>
    </xf>
    <xf numFmtId="0" fontId="2" fillId="33" borderId="25" xfId="2" applyFill="1" applyBorder="1" applyAlignment="1">
      <alignment horizontal="center" vertical="center"/>
    </xf>
    <xf numFmtId="43" fontId="0" fillId="34" borderId="11" xfId="3" applyFont="1" applyFill="1"/>
    <xf numFmtId="0" fontId="2" fillId="37" borderId="23" xfId="2" applyFill="1" applyBorder="1"/>
    <xf numFmtId="43" fontId="0" fillId="37" borderId="23" xfId="3" applyFont="1" applyFill="1" applyBorder="1"/>
    <xf numFmtId="0" fontId="2" fillId="37" borderId="11" xfId="2" applyFill="1"/>
    <xf numFmtId="43" fontId="2" fillId="37" borderId="11" xfId="2" applyNumberFormat="1" applyFill="1"/>
    <xf numFmtId="0" fontId="2" fillId="32" borderId="11" xfId="2" applyFill="1"/>
    <xf numFmtId="43" fontId="2" fillId="0" borderId="11" xfId="2" applyNumberFormat="1"/>
    <xf numFmtId="166" fontId="31" fillId="38" borderId="11" xfId="2" applyNumberFormat="1" applyFont="1" applyFill="1"/>
    <xf numFmtId="0" fontId="32" fillId="0" borderId="11" xfId="2" applyFont="1"/>
    <xf numFmtId="43" fontId="32" fillId="0" borderId="11" xfId="3" applyFont="1" applyFill="1" applyBorder="1" applyAlignment="1"/>
    <xf numFmtId="43" fontId="32" fillId="0" borderId="11" xfId="3" applyFont="1" applyFill="1" applyBorder="1" applyAlignment="1">
      <alignment vertical="center"/>
    </xf>
    <xf numFmtId="0" fontId="32" fillId="0" borderId="11" xfId="2" applyFont="1" applyAlignment="1">
      <alignment vertical="center"/>
    </xf>
    <xf numFmtId="0" fontId="2" fillId="0" borderId="23" xfId="2" applyBorder="1"/>
    <xf numFmtId="43" fontId="2" fillId="0" borderId="23" xfId="2" applyNumberFormat="1" applyBorder="1"/>
    <xf numFmtId="43" fontId="2" fillId="39" borderId="11" xfId="1" applyFont="1" applyFill="1" applyBorder="1"/>
    <xf numFmtId="168" fontId="2" fillId="39" borderId="11" xfId="1" applyNumberFormat="1" applyFont="1" applyFill="1" applyBorder="1"/>
    <xf numFmtId="43" fontId="5" fillId="0" borderId="11" xfId="0" applyNumberFormat="1" applyFont="1" applyBorder="1"/>
    <xf numFmtId="166" fontId="5" fillId="38" borderId="0" xfId="0" applyNumberFormat="1" applyFont="1" applyFill="1"/>
    <xf numFmtId="0" fontId="0" fillId="26" borderId="0" xfId="0" applyFill="1"/>
    <xf numFmtId="166" fontId="0" fillId="0" borderId="0" xfId="1" applyNumberFormat="1" applyFont="1"/>
    <xf numFmtId="166" fontId="5" fillId="0" borderId="35" xfId="0" applyNumberFormat="1" applyFont="1" applyBorder="1"/>
    <xf numFmtId="0" fontId="5" fillId="40" borderId="11" xfId="0" applyFont="1" applyFill="1" applyBorder="1"/>
    <xf numFmtId="0" fontId="33" fillId="0" borderId="0" xfId="5" applyAlignment="1">
      <alignment wrapText="1"/>
    </xf>
    <xf numFmtId="4" fontId="10" fillId="15" borderId="11" xfId="0" applyNumberFormat="1" applyFont="1" applyFill="1" applyBorder="1"/>
    <xf numFmtId="4" fontId="34" fillId="15" borderId="11" xfId="0" applyNumberFormat="1" applyFont="1" applyFill="1" applyBorder="1"/>
    <xf numFmtId="4" fontId="34" fillId="12" borderId="11" xfId="0" applyNumberFormat="1" applyFont="1" applyFill="1" applyBorder="1"/>
    <xf numFmtId="4" fontId="34" fillId="26" borderId="0" xfId="0" applyNumberFormat="1" applyFont="1" applyFill="1"/>
    <xf numFmtId="4" fontId="35" fillId="26" borderId="0" xfId="0" applyNumberFormat="1" applyFont="1" applyFill="1"/>
    <xf numFmtId="0" fontId="1" fillId="0" borderId="0" xfId="0" applyFont="1"/>
    <xf numFmtId="9" fontId="0" fillId="0" borderId="0" xfId="0" applyNumberFormat="1"/>
    <xf numFmtId="43" fontId="4" fillId="7" borderId="1" xfId="0" applyNumberFormat="1" applyFont="1" applyFill="1" applyBorder="1" applyAlignment="1">
      <alignment horizontal="center"/>
    </xf>
    <xf numFmtId="0" fontId="6" fillId="0" borderId="2" xfId="0" applyFont="1" applyBorder="1"/>
    <xf numFmtId="0" fontId="6" fillId="0" borderId="3" xfId="0" applyFont="1" applyBorder="1"/>
    <xf numFmtId="43" fontId="7" fillId="8" borderId="1" xfId="0" applyNumberFormat="1" applyFont="1" applyFill="1" applyBorder="1" applyAlignment="1">
      <alignment horizontal="center"/>
    </xf>
    <xf numFmtId="43" fontId="4" fillId="2" borderId="1" xfId="0" applyNumberFormat="1" applyFont="1" applyFill="1" applyBorder="1" applyAlignment="1">
      <alignment horizontal="center"/>
    </xf>
    <xf numFmtId="43" fontId="5" fillId="3" borderId="1" xfId="0" applyNumberFormat="1" applyFont="1" applyFill="1" applyBorder="1" applyAlignment="1">
      <alignment horizontal="center"/>
    </xf>
    <xf numFmtId="43" fontId="5" fillId="4" borderId="1" xfId="0" applyNumberFormat="1" applyFont="1" applyFill="1" applyBorder="1" applyAlignment="1">
      <alignment horizontal="center"/>
    </xf>
    <xf numFmtId="43" fontId="5" fillId="5" borderId="1" xfId="0" applyNumberFormat="1" applyFont="1" applyFill="1" applyBorder="1" applyAlignment="1">
      <alignment horizontal="center"/>
    </xf>
    <xf numFmtId="43" fontId="5" fillId="6" borderId="1" xfId="0" applyNumberFormat="1" applyFont="1" applyFill="1" applyBorder="1" applyAlignment="1">
      <alignment horizontal="center"/>
    </xf>
    <xf numFmtId="0" fontId="24" fillId="0" borderId="28" xfId="2" applyFont="1" applyBorder="1" applyAlignment="1">
      <alignment horizontal="center"/>
    </xf>
    <xf numFmtId="43" fontId="26" fillId="30" borderId="23" xfId="3" applyFont="1" applyFill="1" applyBorder="1" applyAlignment="1">
      <alignment horizontal="center"/>
    </xf>
    <xf numFmtId="0" fontId="2" fillId="0" borderId="11" xfId="2" applyAlignment="1">
      <alignment horizontal="center"/>
    </xf>
    <xf numFmtId="43" fontId="0" fillId="33" borderId="31" xfId="3" applyFont="1" applyFill="1" applyBorder="1" applyAlignment="1">
      <alignment horizontal="center" vertical="center"/>
    </xf>
    <xf numFmtId="43" fontId="0" fillId="33" borderId="32" xfId="3" applyFont="1" applyFill="1" applyBorder="1" applyAlignment="1">
      <alignment horizontal="center" vertical="center"/>
    </xf>
    <xf numFmtId="43" fontId="0" fillId="33" borderId="34" xfId="3" applyFont="1" applyFill="1" applyBorder="1" applyAlignment="1">
      <alignment horizontal="center" vertical="center"/>
    </xf>
    <xf numFmtId="43" fontId="0" fillId="33" borderId="33" xfId="3" applyFont="1" applyFill="1" applyBorder="1" applyAlignment="1">
      <alignment horizontal="center" vertical="center"/>
    </xf>
    <xf numFmtId="43" fontId="0" fillId="33" borderId="25" xfId="3" applyFont="1" applyFill="1" applyBorder="1" applyAlignment="1">
      <alignment horizontal="center" vertical="center"/>
    </xf>
    <xf numFmtId="43" fontId="0" fillId="33" borderId="24" xfId="3" applyFont="1" applyFill="1" applyBorder="1" applyAlignment="1">
      <alignment horizontal="center" vertical="center"/>
    </xf>
    <xf numFmtId="43" fontId="0" fillId="35" borderId="31" xfId="3" applyFont="1" applyFill="1" applyBorder="1" applyAlignment="1">
      <alignment horizontal="center" vertical="center"/>
    </xf>
    <xf numFmtId="43" fontId="0" fillId="35" borderId="34" xfId="3" applyFont="1" applyFill="1" applyBorder="1" applyAlignment="1">
      <alignment horizontal="center" vertical="center"/>
    </xf>
    <xf numFmtId="43" fontId="0" fillId="35" borderId="25" xfId="3" applyFont="1" applyFill="1" applyBorder="1" applyAlignment="1">
      <alignment horizontal="center" vertical="center"/>
    </xf>
    <xf numFmtId="43" fontId="24" fillId="36" borderId="11" xfId="3" applyFont="1" applyFill="1" applyBorder="1" applyAlignment="1">
      <alignment horizontal="center" vertical="center"/>
    </xf>
    <xf numFmtId="43" fontId="24" fillId="36" borderId="33" xfId="3" applyFont="1" applyFill="1" applyBorder="1" applyAlignment="1">
      <alignment horizontal="center" vertical="center"/>
    </xf>
    <xf numFmtId="43" fontId="24" fillId="36" borderId="31" xfId="3" applyFont="1" applyFill="1" applyBorder="1" applyAlignment="1">
      <alignment horizontal="center" vertical="center"/>
    </xf>
    <xf numFmtId="43" fontId="24" fillId="36" borderId="27" xfId="3" applyFont="1" applyFill="1" applyBorder="1" applyAlignment="1">
      <alignment horizontal="center" vertical="center"/>
    </xf>
    <xf numFmtId="43" fontId="24" fillId="36" borderId="32" xfId="3" applyFont="1" applyFill="1" applyBorder="1" applyAlignment="1">
      <alignment horizontal="center" vertical="center"/>
    </xf>
    <xf numFmtId="43" fontId="24" fillId="36" borderId="34" xfId="3" applyFont="1" applyFill="1" applyBorder="1" applyAlignment="1">
      <alignment horizontal="center" vertical="center"/>
    </xf>
    <xf numFmtId="43" fontId="24" fillId="36" borderId="25" xfId="3" applyFont="1" applyFill="1" applyBorder="1" applyAlignment="1">
      <alignment horizontal="center" vertical="center"/>
    </xf>
    <xf numFmtId="43" fontId="24" fillId="36" borderId="23" xfId="3" applyFont="1" applyFill="1" applyBorder="1" applyAlignment="1">
      <alignment horizontal="center" vertical="center"/>
    </xf>
    <xf numFmtId="43" fontId="24" fillId="36" borderId="24" xfId="3" applyFont="1" applyFill="1" applyBorder="1" applyAlignment="1">
      <alignment horizontal="center" vertical="center"/>
    </xf>
    <xf numFmtId="43" fontId="25" fillId="24" borderId="23" xfId="3" applyFont="1" applyFill="1" applyBorder="1" applyAlignment="1">
      <alignment horizontal="center"/>
    </xf>
    <xf numFmtId="43" fontId="25" fillId="24" borderId="24" xfId="3" applyFont="1" applyFill="1" applyBorder="1" applyAlignment="1">
      <alignment horizontal="center"/>
    </xf>
    <xf numFmtId="43" fontId="24" fillId="25" borderId="25" xfId="3" applyFont="1" applyFill="1" applyBorder="1" applyAlignment="1">
      <alignment horizontal="center"/>
    </xf>
    <xf numFmtId="43" fontId="24" fillId="25" borderId="23" xfId="3" applyFont="1" applyFill="1" applyBorder="1" applyAlignment="1">
      <alignment horizontal="center"/>
    </xf>
    <xf numFmtId="43" fontId="24" fillId="26" borderId="23" xfId="3" applyFont="1" applyFill="1" applyBorder="1" applyAlignment="1">
      <alignment horizontal="center"/>
    </xf>
    <xf numFmtId="43" fontId="24" fillId="27" borderId="23" xfId="3" applyFont="1" applyFill="1" applyBorder="1" applyAlignment="1">
      <alignment horizontal="center"/>
    </xf>
    <xf numFmtId="43" fontId="26" fillId="28" borderId="23" xfId="3" applyFont="1" applyFill="1" applyBorder="1" applyAlignment="1">
      <alignment horizontal="center"/>
    </xf>
    <xf numFmtId="43" fontId="24" fillId="29" borderId="23" xfId="3" applyFont="1" applyFill="1" applyBorder="1" applyAlignment="1">
      <alignment horizontal="center"/>
    </xf>
    <xf numFmtId="43" fontId="0" fillId="36" borderId="27" xfId="3" applyFont="1" applyFill="1" applyBorder="1" applyAlignment="1">
      <alignment horizontal="center" vertical="center"/>
    </xf>
    <xf numFmtId="43" fontId="0" fillId="36" borderId="32" xfId="3" applyFont="1" applyFill="1" applyBorder="1" applyAlignment="1">
      <alignment horizontal="center" vertical="center"/>
    </xf>
    <xf numFmtId="43" fontId="0" fillId="36" borderId="11" xfId="3" applyFont="1" applyFill="1" applyBorder="1" applyAlignment="1">
      <alignment horizontal="center" vertical="center"/>
    </xf>
    <xf numFmtId="43" fontId="0" fillId="36" borderId="33" xfId="3" applyFont="1" applyFill="1" applyBorder="1" applyAlignment="1">
      <alignment horizontal="center" vertical="center"/>
    </xf>
    <xf numFmtId="43" fontId="0" fillId="36" borderId="23" xfId="3" applyFont="1" applyFill="1" applyBorder="1" applyAlignment="1">
      <alignment horizontal="center" vertical="center"/>
    </xf>
    <xf numFmtId="43" fontId="0" fillId="36" borderId="24" xfId="3" applyFont="1" applyFill="1" applyBorder="1" applyAlignment="1">
      <alignment horizontal="center" vertical="center"/>
    </xf>
    <xf numFmtId="43" fontId="0" fillId="36" borderId="31" xfId="3" applyFont="1" applyFill="1" applyBorder="1" applyAlignment="1">
      <alignment horizontal="center" vertical="center"/>
    </xf>
    <xf numFmtId="43" fontId="0" fillId="36" borderId="34" xfId="3" applyFont="1" applyFill="1" applyBorder="1" applyAlignment="1">
      <alignment horizontal="center" vertical="center"/>
    </xf>
    <xf numFmtId="43" fontId="0" fillId="36" borderId="25" xfId="3" applyFont="1" applyFill="1" applyBorder="1" applyAlignment="1">
      <alignment horizontal="center" vertical="center"/>
    </xf>
    <xf numFmtId="166" fontId="4" fillId="2" borderId="1" xfId="0" applyNumberFormat="1" applyFont="1" applyFill="1" applyBorder="1" applyAlignment="1">
      <alignment horizontal="center"/>
    </xf>
    <xf numFmtId="166" fontId="5" fillId="3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43" fontId="4" fillId="3" borderId="1" xfId="0" applyNumberFormat="1" applyFont="1" applyFill="1" applyBorder="1" applyAlignment="1">
      <alignment horizontal="center"/>
    </xf>
    <xf numFmtId="43" fontId="4" fillId="4" borderId="1" xfId="0" applyNumberFormat="1" applyFont="1" applyFill="1" applyBorder="1" applyAlignment="1">
      <alignment horizontal="center"/>
    </xf>
    <xf numFmtId="0" fontId="17" fillId="0" borderId="0" xfId="0" applyFont="1" applyAlignment="1">
      <alignment vertical="top" wrapText="1"/>
    </xf>
    <xf numFmtId="0" fontId="0" fillId="0" borderId="0" xfId="0"/>
    <xf numFmtId="0" fontId="17" fillId="0" borderId="0" xfId="0" applyFont="1" applyAlignment="1">
      <alignment horizontal="center" vertical="center" wrapText="1"/>
    </xf>
    <xf numFmtId="0" fontId="6" fillId="0" borderId="12" xfId="0" applyFont="1" applyBorder="1"/>
    <xf numFmtId="43" fontId="3" fillId="0" borderId="0" xfId="1" applyFont="1"/>
  </cellXfs>
  <cellStyles count="6">
    <cellStyle name="Comma" xfId="1" builtinId="3"/>
    <cellStyle name="Comma 2" xfId="3" xr:uid="{7D97B923-8B0E-41D1-ABB5-43933597B354}"/>
    <cellStyle name="Hyperlink" xfId="5" builtinId="8"/>
    <cellStyle name="Normal" xfId="0" builtinId="0"/>
    <cellStyle name="Normal 2" xfId="2" xr:uid="{8B0FBE36-527A-4610-90F2-E8D0AB64550C}"/>
    <cellStyle name="Percent 2" xfId="4" xr:uid="{5A10C070-94EA-4F88-83C6-D055066C05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34</xdr:row>
          <xdr:rowOff>57150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A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1123950</xdr:colOff>
          <xdr:row>30</xdr:row>
          <xdr:rowOff>4763</xdr:rowOff>
        </xdr:from>
        <xdr:to>
          <xdr:col>4</xdr:col>
          <xdr:colOff>219075</xdr:colOff>
          <xdr:row>34</xdr:row>
          <xdr:rowOff>61913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A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914400</xdr:colOff>
          <xdr:row>43</xdr:row>
          <xdr:rowOff>57150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A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1157288</xdr:colOff>
          <xdr:row>38</xdr:row>
          <xdr:rowOff>171450</xdr:rowOff>
        </xdr:from>
        <xdr:to>
          <xdr:col>4</xdr:col>
          <xdr:colOff>252413</xdr:colOff>
          <xdr:row>43</xdr:row>
          <xdr:rowOff>52388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4763</xdr:colOff>
          <xdr:row>43</xdr:row>
          <xdr:rowOff>171450</xdr:rowOff>
        </xdr:from>
        <xdr:to>
          <xdr:col>1</xdr:col>
          <xdr:colOff>919163</xdr:colOff>
          <xdr:row>48</xdr:row>
          <xdr:rowOff>52388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A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u.ae/en/information-and-services/finance-and-investment/taxation/corporate-ta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5.pn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png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0" Type="http://schemas.openxmlformats.org/officeDocument/2006/relationships/image" Target="../media/image4.png"/><Relationship Id="rId4" Type="http://schemas.openxmlformats.org/officeDocument/2006/relationships/image" Target="../media/image1.png"/><Relationship Id="rId9" Type="http://schemas.openxmlformats.org/officeDocument/2006/relationships/oleObject" Target="../embeddings/oleObject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rulebooks.vara.ae/node/108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rulebooks.vara.ae/node/110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lebooks.vara.ae/node/68" TargetMode="External"/><Relationship Id="rId1" Type="http://schemas.openxmlformats.org/officeDocument/2006/relationships/hyperlink" Target="https://www.vara.ae/en/vara-news/vara-publishes-clarification-and-further-information-on-fees/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laryexpert.com/salary/job/information-security-director/united-arab-emirates/abu-dhabi" TargetMode="External"/><Relationship Id="rId2" Type="http://schemas.openxmlformats.org/officeDocument/2006/relationships/hyperlink" Target="https://www.salaryexpert.com/salary/job/top-data-officer/united-arab-emirates/dubai" TargetMode="External"/><Relationship Id="rId1" Type="http://schemas.openxmlformats.org/officeDocument/2006/relationships/hyperlink" Target="https://www.roberthalf.ae/salary-details/head-compliance/uae" TargetMode="External"/><Relationship Id="rId5" Type="http://schemas.openxmlformats.org/officeDocument/2006/relationships/hyperlink" Target="https://www.payscale.com/research/AE/Job=Chief_Accountant/Salary/b4ff82d5/Dubai?loggedIn" TargetMode="External"/><Relationship Id="rId4" Type="http://schemas.openxmlformats.org/officeDocument/2006/relationships/hyperlink" Target="https://worldsalaries.com/average-information-security-manager-salary-in-dubai/united-arab-emirates/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maps.app.goo.gl/xCDzzTeFNxmEJs3g7" TargetMode="External"/><Relationship Id="rId2" Type="http://schemas.openxmlformats.org/officeDocument/2006/relationships/hyperlink" Target="https://www.dubai-businessbay.com/Business-Bay-Project/Business-Bay/Tamani-Art-Tower-630.html" TargetMode="External"/><Relationship Id="rId1" Type="http://schemas.openxmlformats.org/officeDocument/2006/relationships/hyperlink" Target="https://maps.app.goo.gl/ZK3UC52FDn132SGq5" TargetMode="External"/><Relationship Id="rId6" Type="http://schemas.openxmlformats.org/officeDocument/2006/relationships/hyperlink" Target="https://maps.app.goo.gl/jeXTZoNj8oS52T596" TargetMode="External"/><Relationship Id="rId5" Type="http://schemas.openxmlformats.org/officeDocument/2006/relationships/hyperlink" Target="https://maps.app.goo.gl/2Kr3GkYsj3Li3mkX8" TargetMode="External"/><Relationship Id="rId4" Type="http://schemas.openxmlformats.org/officeDocument/2006/relationships/hyperlink" Target="https://maps.app.goo.gl/FYi3pFrVqxptktS48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compliance.waystone.com/services/middle-east-solutions/outsourcing-2/?gad_source=1&amp;gclid=Cj0KCQiAy9msBhD0ARIsANbk0A_Ry2J6qT4wA-79KJajlp3CBaSmAgS5ZPBJBK0VslhxlBGePBzWiFIaAjNQEALw_wcB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NJLb27MYwSVqac-rumvOUPF_hc9dkF-Y/view?usp=drive_link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NJLb27MYwSVqac-rumvOUPF_hc9dkF-Y/view?usp=drive_link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NJLb27MYwSVqac-rumvOUPF_hc9dkF-Y/view?usp=driv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workbookViewId="0">
      <selection activeCell="C20" sqref="C20"/>
    </sheetView>
  </sheetViews>
  <sheetFormatPr defaultColWidth="14.3984375" defaultRowHeight="15" customHeight="1" x14ac:dyDescent="0.45"/>
  <cols>
    <col min="1" max="26" width="8.73046875" customWidth="1"/>
  </cols>
  <sheetData>
    <row r="1" spans="1:5" ht="14.25" customHeight="1" x14ac:dyDescent="0.45">
      <c r="B1" s="1" t="s">
        <v>0</v>
      </c>
    </row>
    <row r="2" spans="1:5" ht="14.25" customHeight="1" x14ac:dyDescent="0.45"/>
    <row r="3" spans="1:5" ht="14.25" customHeight="1" x14ac:dyDescent="0.45"/>
    <row r="4" spans="1:5" ht="14.25" customHeight="1" x14ac:dyDescent="0.45"/>
    <row r="5" spans="1:5" ht="14.25" customHeight="1" x14ac:dyDescent="0.45"/>
    <row r="6" spans="1:5" ht="14.25" customHeight="1" x14ac:dyDescent="0.45"/>
    <row r="7" spans="1:5" ht="14.25" customHeight="1" x14ac:dyDescent="0.45">
      <c r="B7" s="2" t="s">
        <v>1</v>
      </c>
    </row>
    <row r="8" spans="1:5" ht="14.25" customHeight="1" x14ac:dyDescent="0.45">
      <c r="B8" s="1" t="s">
        <v>2</v>
      </c>
      <c r="D8" s="1" t="s">
        <v>3</v>
      </c>
      <c r="E8" s="1" t="s">
        <v>4</v>
      </c>
    </row>
    <row r="9" spans="1:5" ht="14.25" customHeight="1" x14ac:dyDescent="0.45">
      <c r="A9" s="1">
        <v>1</v>
      </c>
      <c r="B9" s="2" t="s">
        <v>5</v>
      </c>
      <c r="C9" s="1">
        <v>3.6724999999999999</v>
      </c>
      <c r="D9" s="2" t="s">
        <v>3</v>
      </c>
    </row>
    <row r="10" spans="1:5" ht="14.25" customHeight="1" x14ac:dyDescent="0.45">
      <c r="A10" s="1">
        <v>1</v>
      </c>
      <c r="B10" s="2" t="s">
        <v>6</v>
      </c>
      <c r="C10" s="1">
        <v>0.10150000000000001</v>
      </c>
      <c r="D10" s="2" t="s">
        <v>3</v>
      </c>
    </row>
    <row r="11" spans="1:5" ht="14.25" customHeight="1" x14ac:dyDescent="0.45"/>
    <row r="12" spans="1:5" ht="14.25" customHeight="1" x14ac:dyDescent="0.45"/>
    <row r="13" spans="1:5" ht="14.25" customHeight="1" x14ac:dyDescent="0.45"/>
    <row r="14" spans="1:5" ht="14.25" customHeight="1" x14ac:dyDescent="0.45"/>
    <row r="15" spans="1:5" ht="14.25" customHeight="1" x14ac:dyDescent="0.45"/>
    <row r="16" spans="1:5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J1000"/>
  <sheetViews>
    <sheetView workbookViewId="0"/>
  </sheetViews>
  <sheetFormatPr defaultColWidth="14.3984375" defaultRowHeight="15" customHeight="1" x14ac:dyDescent="0.45"/>
  <cols>
    <col min="1" max="1" width="9.3984375" customWidth="1"/>
    <col min="2" max="2" width="20.73046875" customWidth="1"/>
    <col min="3" max="3" width="8.73046875" customWidth="1"/>
    <col min="4" max="4" width="7.73046875" customWidth="1"/>
    <col min="5" max="5" width="9.59765625" customWidth="1"/>
    <col min="6" max="52" width="9" customWidth="1"/>
    <col min="53" max="76" width="9.86328125" customWidth="1"/>
    <col min="77" max="88" width="10.86328125" customWidth="1"/>
  </cols>
  <sheetData>
    <row r="1" spans="2:88" ht="14.25" customHeight="1" x14ac:dyDescent="0.45"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</row>
    <row r="2" spans="2:88" ht="14.25" customHeight="1" x14ac:dyDescent="0.45"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</row>
    <row r="3" spans="2:88" ht="14.25" customHeight="1" x14ac:dyDescent="0.45">
      <c r="E3" s="192" t="s">
        <v>7</v>
      </c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90"/>
      <c r="Q3" s="193" t="s">
        <v>8</v>
      </c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90"/>
      <c r="AC3" s="194" t="s">
        <v>9</v>
      </c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90"/>
      <c r="AO3" s="195" t="s">
        <v>10</v>
      </c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90"/>
      <c r="BA3" s="196" t="s">
        <v>11</v>
      </c>
      <c r="BB3" s="189"/>
      <c r="BC3" s="189"/>
      <c r="BD3" s="189"/>
      <c r="BE3" s="189"/>
      <c r="BF3" s="189"/>
      <c r="BG3" s="189"/>
      <c r="BH3" s="189"/>
      <c r="BI3" s="189"/>
      <c r="BJ3" s="189"/>
      <c r="BK3" s="189"/>
      <c r="BL3" s="190"/>
      <c r="BM3" s="188" t="s">
        <v>12</v>
      </c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90"/>
      <c r="BY3" s="191" t="s">
        <v>13</v>
      </c>
      <c r="BZ3" s="189"/>
      <c r="CA3" s="189"/>
      <c r="CB3" s="189"/>
      <c r="CC3" s="189"/>
      <c r="CD3" s="189"/>
      <c r="CE3" s="189"/>
      <c r="CF3" s="189"/>
      <c r="CG3" s="189"/>
      <c r="CH3" s="189"/>
      <c r="CI3" s="189"/>
      <c r="CJ3" s="190"/>
    </row>
    <row r="4" spans="2:88" ht="14.25" customHeight="1" x14ac:dyDescent="0.45"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4" t="s">
        <v>22</v>
      </c>
      <c r="N4" s="4" t="s">
        <v>23</v>
      </c>
      <c r="O4" s="4" t="s">
        <v>24</v>
      </c>
      <c r="P4" s="4" t="s">
        <v>25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5" t="s">
        <v>25</v>
      </c>
      <c r="AC4" s="6" t="s">
        <v>14</v>
      </c>
      <c r="AD4" s="6" t="s">
        <v>15</v>
      </c>
      <c r="AE4" s="6" t="s">
        <v>16</v>
      </c>
      <c r="AF4" s="6" t="s">
        <v>17</v>
      </c>
      <c r="AG4" s="6" t="s">
        <v>18</v>
      </c>
      <c r="AH4" s="6" t="s">
        <v>19</v>
      </c>
      <c r="AI4" s="6" t="s">
        <v>20</v>
      </c>
      <c r="AJ4" s="6" t="s">
        <v>21</v>
      </c>
      <c r="AK4" s="6" t="s">
        <v>22</v>
      </c>
      <c r="AL4" s="6" t="s">
        <v>23</v>
      </c>
      <c r="AM4" s="6" t="s">
        <v>24</v>
      </c>
      <c r="AN4" s="6" t="s">
        <v>25</v>
      </c>
      <c r="AO4" s="7" t="s">
        <v>14</v>
      </c>
      <c r="AP4" s="7" t="s">
        <v>15</v>
      </c>
      <c r="AQ4" s="7" t="s">
        <v>16</v>
      </c>
      <c r="AR4" s="7" t="s">
        <v>17</v>
      </c>
      <c r="AS4" s="7" t="s">
        <v>18</v>
      </c>
      <c r="AT4" s="7" t="s">
        <v>19</v>
      </c>
      <c r="AU4" s="7" t="s">
        <v>20</v>
      </c>
      <c r="AV4" s="7" t="s">
        <v>21</v>
      </c>
      <c r="AW4" s="7" t="s">
        <v>22</v>
      </c>
      <c r="AX4" s="7" t="s">
        <v>23</v>
      </c>
      <c r="AY4" s="7" t="s">
        <v>24</v>
      </c>
      <c r="AZ4" s="7" t="s">
        <v>25</v>
      </c>
      <c r="BA4" s="8" t="s">
        <v>14</v>
      </c>
      <c r="BB4" s="8" t="s">
        <v>15</v>
      </c>
      <c r="BC4" s="8" t="s">
        <v>16</v>
      </c>
      <c r="BD4" s="8" t="s">
        <v>17</v>
      </c>
      <c r="BE4" s="8" t="s">
        <v>18</v>
      </c>
      <c r="BF4" s="8" t="s">
        <v>19</v>
      </c>
      <c r="BG4" s="8" t="s">
        <v>20</v>
      </c>
      <c r="BH4" s="8" t="s">
        <v>21</v>
      </c>
      <c r="BI4" s="8" t="s">
        <v>22</v>
      </c>
      <c r="BJ4" s="8" t="s">
        <v>23</v>
      </c>
      <c r="BK4" s="8" t="s">
        <v>24</v>
      </c>
      <c r="BL4" s="8" t="s">
        <v>25</v>
      </c>
      <c r="BM4" s="9" t="s">
        <v>14</v>
      </c>
      <c r="BN4" s="9" t="s">
        <v>15</v>
      </c>
      <c r="BO4" s="9" t="s">
        <v>16</v>
      </c>
      <c r="BP4" s="9" t="s">
        <v>17</v>
      </c>
      <c r="BQ4" s="9" t="s">
        <v>18</v>
      </c>
      <c r="BR4" s="9" t="s">
        <v>19</v>
      </c>
      <c r="BS4" s="9" t="s">
        <v>20</v>
      </c>
      <c r="BT4" s="9" t="s">
        <v>21</v>
      </c>
      <c r="BU4" s="9" t="s">
        <v>22</v>
      </c>
      <c r="BV4" s="9" t="s">
        <v>23</v>
      </c>
      <c r="BW4" s="9" t="s">
        <v>24</v>
      </c>
      <c r="BX4" s="9" t="s">
        <v>25</v>
      </c>
      <c r="BY4" s="10" t="s">
        <v>14</v>
      </c>
      <c r="BZ4" s="10" t="s">
        <v>15</v>
      </c>
      <c r="CA4" s="10" t="s">
        <v>16</v>
      </c>
      <c r="CB4" s="10" t="s">
        <v>17</v>
      </c>
      <c r="CC4" s="10" t="s">
        <v>18</v>
      </c>
      <c r="CD4" s="10" t="s">
        <v>19</v>
      </c>
      <c r="CE4" s="10" t="s">
        <v>20</v>
      </c>
      <c r="CF4" s="10" t="s">
        <v>21</v>
      </c>
      <c r="CG4" s="10" t="s">
        <v>22</v>
      </c>
      <c r="CH4" s="10" t="s">
        <v>23</v>
      </c>
      <c r="CI4" s="10" t="s">
        <v>24</v>
      </c>
      <c r="CJ4" s="10" t="s">
        <v>25</v>
      </c>
    </row>
    <row r="5" spans="2:88" ht="14.25" customHeight="1" x14ac:dyDescent="0.45">
      <c r="B5" s="2" t="s">
        <v>26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</row>
    <row r="6" spans="2:88" ht="14.25" customHeight="1" x14ac:dyDescent="0.45">
      <c r="B6" s="1" t="s">
        <v>27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200</v>
      </c>
      <c r="L6" s="3">
        <f t="shared" ref="L6:CJ6" si="0">ROUND(K6*(1+$C$7),0)</f>
        <v>220</v>
      </c>
      <c r="M6" s="3">
        <f t="shared" si="0"/>
        <v>242</v>
      </c>
      <c r="N6" s="3">
        <f t="shared" si="0"/>
        <v>266</v>
      </c>
      <c r="O6" s="3">
        <f t="shared" si="0"/>
        <v>293</v>
      </c>
      <c r="P6" s="3">
        <f t="shared" si="0"/>
        <v>322</v>
      </c>
      <c r="Q6" s="3">
        <f t="shared" si="0"/>
        <v>354</v>
      </c>
      <c r="R6" s="3">
        <f t="shared" si="0"/>
        <v>389</v>
      </c>
      <c r="S6" s="3">
        <f t="shared" si="0"/>
        <v>428</v>
      </c>
      <c r="T6" s="3">
        <f t="shared" si="0"/>
        <v>471</v>
      </c>
      <c r="U6" s="3">
        <f t="shared" si="0"/>
        <v>518</v>
      </c>
      <c r="V6" s="3">
        <f t="shared" si="0"/>
        <v>570</v>
      </c>
      <c r="W6" s="3">
        <f t="shared" si="0"/>
        <v>627</v>
      </c>
      <c r="X6" s="3">
        <f t="shared" si="0"/>
        <v>690</v>
      </c>
      <c r="Y6" s="3">
        <f t="shared" si="0"/>
        <v>759</v>
      </c>
      <c r="Z6" s="3">
        <f t="shared" si="0"/>
        <v>835</v>
      </c>
      <c r="AA6" s="3">
        <f t="shared" si="0"/>
        <v>919</v>
      </c>
      <c r="AB6" s="3">
        <f t="shared" si="0"/>
        <v>1011</v>
      </c>
      <c r="AC6" s="3">
        <f t="shared" si="0"/>
        <v>1112</v>
      </c>
      <c r="AD6" s="3">
        <f t="shared" si="0"/>
        <v>1223</v>
      </c>
      <c r="AE6" s="3">
        <f t="shared" si="0"/>
        <v>1345</v>
      </c>
      <c r="AF6" s="3">
        <f t="shared" si="0"/>
        <v>1480</v>
      </c>
      <c r="AG6" s="3">
        <f t="shared" si="0"/>
        <v>1628</v>
      </c>
      <c r="AH6" s="3">
        <f t="shared" si="0"/>
        <v>1791</v>
      </c>
      <c r="AI6" s="3">
        <f t="shared" si="0"/>
        <v>1970</v>
      </c>
      <c r="AJ6" s="3">
        <f t="shared" si="0"/>
        <v>2167</v>
      </c>
      <c r="AK6" s="3">
        <f t="shared" si="0"/>
        <v>2384</v>
      </c>
      <c r="AL6" s="3">
        <f t="shared" si="0"/>
        <v>2622</v>
      </c>
      <c r="AM6" s="3">
        <f t="shared" si="0"/>
        <v>2884</v>
      </c>
      <c r="AN6" s="3">
        <f t="shared" si="0"/>
        <v>3172</v>
      </c>
      <c r="AO6" s="3">
        <f t="shared" si="0"/>
        <v>3489</v>
      </c>
      <c r="AP6" s="3">
        <f t="shared" si="0"/>
        <v>3838</v>
      </c>
      <c r="AQ6" s="3">
        <f t="shared" si="0"/>
        <v>4222</v>
      </c>
      <c r="AR6" s="3">
        <f t="shared" si="0"/>
        <v>4644</v>
      </c>
      <c r="AS6" s="3">
        <f t="shared" si="0"/>
        <v>5108</v>
      </c>
      <c r="AT6" s="3">
        <f t="shared" si="0"/>
        <v>5619</v>
      </c>
      <c r="AU6" s="3">
        <f t="shared" si="0"/>
        <v>6181</v>
      </c>
      <c r="AV6" s="3">
        <f t="shared" si="0"/>
        <v>6799</v>
      </c>
      <c r="AW6" s="3">
        <f t="shared" si="0"/>
        <v>7479</v>
      </c>
      <c r="AX6" s="3">
        <f t="shared" si="0"/>
        <v>8227</v>
      </c>
      <c r="AY6" s="3">
        <f t="shared" si="0"/>
        <v>9050</v>
      </c>
      <c r="AZ6" s="3">
        <f t="shared" si="0"/>
        <v>9955</v>
      </c>
      <c r="BA6" s="3">
        <f t="shared" si="0"/>
        <v>10951</v>
      </c>
      <c r="BB6" s="3">
        <f t="shared" si="0"/>
        <v>12046</v>
      </c>
      <c r="BC6" s="3">
        <f t="shared" si="0"/>
        <v>13251</v>
      </c>
      <c r="BD6" s="3">
        <f t="shared" si="0"/>
        <v>14576</v>
      </c>
      <c r="BE6" s="3">
        <f t="shared" si="0"/>
        <v>16034</v>
      </c>
      <c r="BF6" s="3">
        <f t="shared" si="0"/>
        <v>17637</v>
      </c>
      <c r="BG6" s="3">
        <f t="shared" si="0"/>
        <v>19401</v>
      </c>
      <c r="BH6" s="3">
        <f t="shared" si="0"/>
        <v>21341</v>
      </c>
      <c r="BI6" s="3">
        <f t="shared" si="0"/>
        <v>23475</v>
      </c>
      <c r="BJ6" s="3">
        <f t="shared" si="0"/>
        <v>25823</v>
      </c>
      <c r="BK6" s="3">
        <f t="shared" si="0"/>
        <v>28405</v>
      </c>
      <c r="BL6" s="3">
        <f t="shared" si="0"/>
        <v>31246</v>
      </c>
      <c r="BM6" s="3">
        <f t="shared" si="0"/>
        <v>34371</v>
      </c>
      <c r="BN6" s="3">
        <f t="shared" si="0"/>
        <v>37808</v>
      </c>
      <c r="BO6" s="3">
        <f t="shared" si="0"/>
        <v>41589</v>
      </c>
      <c r="BP6" s="3">
        <f t="shared" si="0"/>
        <v>45748</v>
      </c>
      <c r="BQ6" s="3">
        <f t="shared" si="0"/>
        <v>50323</v>
      </c>
      <c r="BR6" s="3">
        <f t="shared" si="0"/>
        <v>55355</v>
      </c>
      <c r="BS6" s="3">
        <f t="shared" si="0"/>
        <v>60891</v>
      </c>
      <c r="BT6" s="3">
        <f t="shared" si="0"/>
        <v>66980</v>
      </c>
      <c r="BU6" s="3">
        <f t="shared" si="0"/>
        <v>73678</v>
      </c>
      <c r="BV6" s="3">
        <f t="shared" si="0"/>
        <v>81046</v>
      </c>
      <c r="BW6" s="3">
        <f t="shared" si="0"/>
        <v>89151</v>
      </c>
      <c r="BX6" s="3">
        <f t="shared" si="0"/>
        <v>98066</v>
      </c>
      <c r="BY6" s="3">
        <f t="shared" si="0"/>
        <v>107873</v>
      </c>
      <c r="BZ6" s="3">
        <f t="shared" si="0"/>
        <v>118660</v>
      </c>
      <c r="CA6" s="3">
        <f t="shared" si="0"/>
        <v>130526</v>
      </c>
      <c r="CB6" s="3">
        <f t="shared" si="0"/>
        <v>143579</v>
      </c>
      <c r="CC6" s="3">
        <f t="shared" si="0"/>
        <v>157937</v>
      </c>
      <c r="CD6" s="3">
        <f t="shared" si="0"/>
        <v>173731</v>
      </c>
      <c r="CE6" s="3">
        <f t="shared" si="0"/>
        <v>191104</v>
      </c>
      <c r="CF6" s="3">
        <f t="shared" si="0"/>
        <v>210214</v>
      </c>
      <c r="CG6" s="3">
        <f t="shared" si="0"/>
        <v>231235</v>
      </c>
      <c r="CH6" s="3">
        <f t="shared" si="0"/>
        <v>254359</v>
      </c>
      <c r="CI6" s="3">
        <f t="shared" si="0"/>
        <v>279795</v>
      </c>
      <c r="CJ6" s="3">
        <f t="shared" si="0"/>
        <v>307775</v>
      </c>
    </row>
    <row r="7" spans="2:88" ht="14.25" customHeight="1" x14ac:dyDescent="0.45">
      <c r="B7" s="1" t="s">
        <v>28</v>
      </c>
      <c r="C7" s="11">
        <v>0.1</v>
      </c>
      <c r="D7" s="1" t="s">
        <v>29</v>
      </c>
      <c r="E7" s="3"/>
      <c r="F7" s="3"/>
      <c r="G7" s="3"/>
      <c r="H7" s="3"/>
      <c r="I7" s="3"/>
      <c r="J7" s="3"/>
      <c r="K7" s="3"/>
      <c r="L7" s="3">
        <f t="shared" ref="L7:CJ7" si="1">L6-K6</f>
        <v>20</v>
      </c>
      <c r="M7" s="3">
        <f t="shared" si="1"/>
        <v>22</v>
      </c>
      <c r="N7" s="3">
        <f t="shared" si="1"/>
        <v>24</v>
      </c>
      <c r="O7" s="3">
        <f t="shared" si="1"/>
        <v>27</v>
      </c>
      <c r="P7" s="3">
        <f t="shared" si="1"/>
        <v>29</v>
      </c>
      <c r="Q7" s="3">
        <f t="shared" si="1"/>
        <v>32</v>
      </c>
      <c r="R7" s="3">
        <f t="shared" si="1"/>
        <v>35</v>
      </c>
      <c r="S7" s="3">
        <f t="shared" si="1"/>
        <v>39</v>
      </c>
      <c r="T7" s="3">
        <f t="shared" si="1"/>
        <v>43</v>
      </c>
      <c r="U7" s="3">
        <f t="shared" si="1"/>
        <v>47</v>
      </c>
      <c r="V7" s="3">
        <f t="shared" si="1"/>
        <v>52</v>
      </c>
      <c r="W7" s="3">
        <f t="shared" si="1"/>
        <v>57</v>
      </c>
      <c r="X7" s="3">
        <f t="shared" si="1"/>
        <v>63</v>
      </c>
      <c r="Y7" s="3">
        <f t="shared" si="1"/>
        <v>69</v>
      </c>
      <c r="Z7" s="3">
        <f t="shared" si="1"/>
        <v>76</v>
      </c>
      <c r="AA7" s="3">
        <f t="shared" si="1"/>
        <v>84</v>
      </c>
      <c r="AB7" s="3">
        <f t="shared" si="1"/>
        <v>92</v>
      </c>
      <c r="AC7" s="3">
        <f t="shared" si="1"/>
        <v>101</v>
      </c>
      <c r="AD7" s="3">
        <f t="shared" si="1"/>
        <v>111</v>
      </c>
      <c r="AE7" s="3">
        <f t="shared" si="1"/>
        <v>122</v>
      </c>
      <c r="AF7" s="3">
        <f t="shared" si="1"/>
        <v>135</v>
      </c>
      <c r="AG7" s="3">
        <f t="shared" si="1"/>
        <v>148</v>
      </c>
      <c r="AH7" s="3">
        <f t="shared" si="1"/>
        <v>163</v>
      </c>
      <c r="AI7" s="3">
        <f t="shared" si="1"/>
        <v>179</v>
      </c>
      <c r="AJ7" s="3">
        <f t="shared" si="1"/>
        <v>197</v>
      </c>
      <c r="AK7" s="3">
        <f t="shared" si="1"/>
        <v>217</v>
      </c>
      <c r="AL7" s="3">
        <f t="shared" si="1"/>
        <v>238</v>
      </c>
      <c r="AM7" s="3">
        <f t="shared" si="1"/>
        <v>262</v>
      </c>
      <c r="AN7" s="3">
        <f t="shared" si="1"/>
        <v>288</v>
      </c>
      <c r="AO7" s="3">
        <f t="shared" si="1"/>
        <v>317</v>
      </c>
      <c r="AP7" s="3">
        <f t="shared" si="1"/>
        <v>349</v>
      </c>
      <c r="AQ7" s="3">
        <f t="shared" si="1"/>
        <v>384</v>
      </c>
      <c r="AR7" s="3">
        <f t="shared" si="1"/>
        <v>422</v>
      </c>
      <c r="AS7" s="3">
        <f t="shared" si="1"/>
        <v>464</v>
      </c>
      <c r="AT7" s="3">
        <f t="shared" si="1"/>
        <v>511</v>
      </c>
      <c r="AU7" s="3">
        <f t="shared" si="1"/>
        <v>562</v>
      </c>
      <c r="AV7" s="3">
        <f t="shared" si="1"/>
        <v>618</v>
      </c>
      <c r="AW7" s="3">
        <f t="shared" si="1"/>
        <v>680</v>
      </c>
      <c r="AX7" s="3">
        <f t="shared" si="1"/>
        <v>748</v>
      </c>
      <c r="AY7" s="3">
        <f t="shared" si="1"/>
        <v>823</v>
      </c>
      <c r="AZ7" s="3">
        <f t="shared" si="1"/>
        <v>905</v>
      </c>
      <c r="BA7" s="3">
        <f t="shared" si="1"/>
        <v>996</v>
      </c>
      <c r="BB7" s="3">
        <f t="shared" si="1"/>
        <v>1095</v>
      </c>
      <c r="BC7" s="3">
        <f t="shared" si="1"/>
        <v>1205</v>
      </c>
      <c r="BD7" s="3">
        <f t="shared" si="1"/>
        <v>1325</v>
      </c>
      <c r="BE7" s="3">
        <f t="shared" si="1"/>
        <v>1458</v>
      </c>
      <c r="BF7" s="3">
        <f t="shared" si="1"/>
        <v>1603</v>
      </c>
      <c r="BG7" s="3">
        <f t="shared" si="1"/>
        <v>1764</v>
      </c>
      <c r="BH7" s="3">
        <f t="shared" si="1"/>
        <v>1940</v>
      </c>
      <c r="BI7" s="3">
        <f t="shared" si="1"/>
        <v>2134</v>
      </c>
      <c r="BJ7" s="3">
        <f t="shared" si="1"/>
        <v>2348</v>
      </c>
      <c r="BK7" s="3">
        <f t="shared" si="1"/>
        <v>2582</v>
      </c>
      <c r="BL7" s="3">
        <f t="shared" si="1"/>
        <v>2841</v>
      </c>
      <c r="BM7" s="3">
        <f t="shared" si="1"/>
        <v>3125</v>
      </c>
      <c r="BN7" s="3">
        <f t="shared" si="1"/>
        <v>3437</v>
      </c>
      <c r="BO7" s="3">
        <f t="shared" si="1"/>
        <v>3781</v>
      </c>
      <c r="BP7" s="3">
        <f t="shared" si="1"/>
        <v>4159</v>
      </c>
      <c r="BQ7" s="3">
        <f t="shared" si="1"/>
        <v>4575</v>
      </c>
      <c r="BR7" s="3">
        <f t="shared" si="1"/>
        <v>5032</v>
      </c>
      <c r="BS7" s="3">
        <f t="shared" si="1"/>
        <v>5536</v>
      </c>
      <c r="BT7" s="3">
        <f t="shared" si="1"/>
        <v>6089</v>
      </c>
      <c r="BU7" s="3">
        <f t="shared" si="1"/>
        <v>6698</v>
      </c>
      <c r="BV7" s="3">
        <f t="shared" si="1"/>
        <v>7368</v>
      </c>
      <c r="BW7" s="3">
        <f t="shared" si="1"/>
        <v>8105</v>
      </c>
      <c r="BX7" s="3">
        <f t="shared" si="1"/>
        <v>8915</v>
      </c>
      <c r="BY7" s="3">
        <f t="shared" si="1"/>
        <v>9807</v>
      </c>
      <c r="BZ7" s="3">
        <f t="shared" si="1"/>
        <v>10787</v>
      </c>
      <c r="CA7" s="3">
        <f t="shared" si="1"/>
        <v>11866</v>
      </c>
      <c r="CB7" s="3">
        <f t="shared" si="1"/>
        <v>13053</v>
      </c>
      <c r="CC7" s="3">
        <f t="shared" si="1"/>
        <v>14358</v>
      </c>
      <c r="CD7" s="3">
        <f t="shared" si="1"/>
        <v>15794</v>
      </c>
      <c r="CE7" s="3">
        <f t="shared" si="1"/>
        <v>17373</v>
      </c>
      <c r="CF7" s="3">
        <f t="shared" si="1"/>
        <v>19110</v>
      </c>
      <c r="CG7" s="3">
        <f t="shared" si="1"/>
        <v>21021</v>
      </c>
      <c r="CH7" s="3">
        <f t="shared" si="1"/>
        <v>23124</v>
      </c>
      <c r="CI7" s="3">
        <f t="shared" si="1"/>
        <v>25436</v>
      </c>
      <c r="CJ7" s="3">
        <f t="shared" si="1"/>
        <v>27980</v>
      </c>
    </row>
    <row r="8" spans="2:88" ht="14.25" customHeight="1" x14ac:dyDescent="0.45">
      <c r="C8" s="11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</row>
    <row r="9" spans="2:88" ht="14.25" customHeight="1" x14ac:dyDescent="0.45">
      <c r="B9" s="1" t="s">
        <v>30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1</v>
      </c>
      <c r="L9" s="3">
        <v>2</v>
      </c>
      <c r="M9" s="3">
        <v>3</v>
      </c>
      <c r="N9" s="3">
        <v>3</v>
      </c>
      <c r="O9" s="3">
        <v>3</v>
      </c>
      <c r="P9" s="3">
        <v>3</v>
      </c>
      <c r="Q9" s="3">
        <v>5</v>
      </c>
      <c r="R9" s="3">
        <v>5</v>
      </c>
      <c r="S9" s="3">
        <v>5</v>
      </c>
      <c r="T9" s="3">
        <v>5</v>
      </c>
      <c r="U9" s="3">
        <v>5</v>
      </c>
      <c r="V9" s="3">
        <v>5</v>
      </c>
      <c r="W9" s="3">
        <v>6</v>
      </c>
      <c r="X9" s="3">
        <v>6</v>
      </c>
      <c r="Y9" s="3">
        <v>6</v>
      </c>
      <c r="Z9" s="3">
        <v>6</v>
      </c>
      <c r="AA9" s="3">
        <v>6</v>
      </c>
      <c r="AB9" s="3">
        <v>6</v>
      </c>
      <c r="AC9" s="3">
        <v>8</v>
      </c>
      <c r="AD9" s="3">
        <v>8</v>
      </c>
      <c r="AE9" s="3">
        <v>8</v>
      </c>
      <c r="AF9" s="3">
        <v>8</v>
      </c>
      <c r="AG9" s="3">
        <v>8</v>
      </c>
      <c r="AH9" s="3">
        <v>8</v>
      </c>
      <c r="AI9" s="3">
        <v>9</v>
      </c>
      <c r="AJ9" s="3">
        <v>9</v>
      </c>
      <c r="AK9" s="3">
        <v>9</v>
      </c>
      <c r="AL9" s="3">
        <v>9</v>
      </c>
      <c r="AM9" s="3">
        <v>9</v>
      </c>
      <c r="AN9" s="3">
        <v>9</v>
      </c>
      <c r="AO9" s="3">
        <v>5</v>
      </c>
      <c r="AP9" s="3">
        <v>5</v>
      </c>
      <c r="AQ9" s="3">
        <v>5</v>
      </c>
      <c r="AR9" s="3">
        <v>5</v>
      </c>
      <c r="AS9" s="3">
        <v>5</v>
      </c>
      <c r="AT9" s="3">
        <v>5</v>
      </c>
      <c r="AU9" s="3">
        <v>6</v>
      </c>
      <c r="AV9" s="3">
        <v>6</v>
      </c>
      <c r="AW9" s="3">
        <v>6</v>
      </c>
      <c r="AX9" s="3">
        <v>6</v>
      </c>
      <c r="AY9" s="3">
        <v>6</v>
      </c>
      <c r="AZ9" s="3">
        <v>6</v>
      </c>
      <c r="BA9" s="3">
        <v>8</v>
      </c>
      <c r="BB9" s="3">
        <v>8</v>
      </c>
      <c r="BC9" s="3">
        <v>8</v>
      </c>
      <c r="BD9" s="3">
        <v>8</v>
      </c>
      <c r="BE9" s="3">
        <v>8</v>
      </c>
      <c r="BF9" s="3">
        <v>8</v>
      </c>
      <c r="BG9" s="3">
        <v>9</v>
      </c>
      <c r="BH9" s="3">
        <v>9</v>
      </c>
      <c r="BI9" s="3">
        <v>9</v>
      </c>
      <c r="BJ9" s="3">
        <v>9</v>
      </c>
      <c r="BK9" s="3">
        <v>9</v>
      </c>
      <c r="BL9" s="3">
        <v>9</v>
      </c>
      <c r="BM9" s="3">
        <v>5</v>
      </c>
      <c r="BN9" s="3">
        <v>5</v>
      </c>
      <c r="BO9" s="3">
        <v>5</v>
      </c>
      <c r="BP9" s="3">
        <v>5</v>
      </c>
      <c r="BQ9" s="3">
        <v>5</v>
      </c>
      <c r="BR9" s="3">
        <v>5</v>
      </c>
      <c r="BS9" s="3">
        <v>6</v>
      </c>
      <c r="BT9" s="3">
        <v>6</v>
      </c>
      <c r="BU9" s="3">
        <v>6</v>
      </c>
      <c r="BV9" s="3">
        <v>6</v>
      </c>
      <c r="BW9" s="3">
        <v>6</v>
      </c>
      <c r="BX9" s="3">
        <v>6</v>
      </c>
      <c r="BY9" s="3">
        <v>8</v>
      </c>
      <c r="BZ9" s="3">
        <v>8</v>
      </c>
      <c r="CA9" s="3">
        <v>8</v>
      </c>
      <c r="CB9" s="3">
        <v>8</v>
      </c>
      <c r="CC9" s="3">
        <v>8</v>
      </c>
      <c r="CD9" s="3">
        <v>8</v>
      </c>
      <c r="CE9" s="3">
        <v>9</v>
      </c>
      <c r="CF9" s="3">
        <v>9</v>
      </c>
      <c r="CG9" s="3">
        <v>9</v>
      </c>
      <c r="CH9" s="3">
        <v>9</v>
      </c>
      <c r="CI9" s="3">
        <v>9</v>
      </c>
      <c r="CJ9" s="3">
        <v>9</v>
      </c>
    </row>
    <row r="10" spans="2:88" ht="14.25" customHeight="1" x14ac:dyDescent="0.45">
      <c r="B10" s="1" t="s">
        <v>28</v>
      </c>
      <c r="C10" s="1">
        <v>1</v>
      </c>
      <c r="D10" s="1" t="s">
        <v>31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</row>
    <row r="11" spans="2:88" ht="14.25" customHeight="1" x14ac:dyDescent="0.45"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</row>
    <row r="12" spans="2:88" ht="14.25" customHeight="1" x14ac:dyDescent="0.45">
      <c r="B12" s="2" t="s">
        <v>32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</row>
    <row r="13" spans="2:88" ht="14.25" customHeight="1" x14ac:dyDescent="0.45"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</row>
    <row r="14" spans="2:88" ht="14.25" customHeight="1" x14ac:dyDescent="0.45"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</row>
    <row r="15" spans="2:88" ht="14.25" customHeight="1" x14ac:dyDescent="0.4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</row>
    <row r="16" spans="2:88" ht="14.25" customHeight="1" x14ac:dyDescent="0.4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</row>
    <row r="17" spans="5:88" ht="14.25" customHeight="1" x14ac:dyDescent="0.4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</row>
    <row r="18" spans="5:88" ht="14.25" customHeight="1" x14ac:dyDescent="0.4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</row>
    <row r="19" spans="5:88" ht="14.25" customHeight="1" x14ac:dyDescent="0.4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</row>
    <row r="20" spans="5:88" ht="14.25" customHeight="1" x14ac:dyDescent="0.4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</row>
    <row r="21" spans="5:88" ht="14.25" customHeight="1" x14ac:dyDescent="0.4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</row>
    <row r="22" spans="5:88" ht="14.25" customHeight="1" x14ac:dyDescent="0.4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</row>
    <row r="23" spans="5:88" ht="14.25" customHeight="1" x14ac:dyDescent="0.4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</row>
    <row r="24" spans="5:88" ht="14.25" customHeight="1" x14ac:dyDescent="0.4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</row>
    <row r="25" spans="5:88" ht="14.25" customHeight="1" x14ac:dyDescent="0.4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</row>
    <row r="26" spans="5:88" ht="14.25" customHeight="1" x14ac:dyDescent="0.4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</row>
    <row r="27" spans="5:88" ht="14.25" customHeight="1" x14ac:dyDescent="0.4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</row>
    <row r="28" spans="5:88" ht="14.25" customHeight="1" x14ac:dyDescent="0.4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</row>
    <row r="29" spans="5:88" ht="14.25" customHeight="1" x14ac:dyDescent="0.4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</row>
    <row r="30" spans="5:88" ht="14.25" customHeight="1" x14ac:dyDescent="0.4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</row>
    <row r="31" spans="5:88" ht="14.25" customHeight="1" x14ac:dyDescent="0.4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</row>
    <row r="32" spans="5:88" ht="14.25" customHeight="1" x14ac:dyDescent="0.4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</row>
    <row r="33" spans="5:88" ht="14.25" customHeight="1" x14ac:dyDescent="0.4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</row>
    <row r="34" spans="5:88" ht="14.25" customHeight="1" x14ac:dyDescent="0.4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</row>
    <row r="35" spans="5:88" ht="14.25" customHeight="1" x14ac:dyDescent="0.4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</row>
    <row r="36" spans="5:88" ht="14.25" customHeight="1" x14ac:dyDescent="0.4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</row>
    <row r="37" spans="5:88" ht="14.25" customHeight="1" x14ac:dyDescent="0.4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</row>
    <row r="38" spans="5:88" ht="14.25" customHeight="1" x14ac:dyDescent="0.4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</row>
    <row r="39" spans="5:88" ht="14.25" customHeight="1" x14ac:dyDescent="0.4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</row>
    <row r="40" spans="5:88" ht="14.25" customHeight="1" x14ac:dyDescent="0.4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</row>
    <row r="41" spans="5:88" ht="14.25" customHeight="1" x14ac:dyDescent="0.4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</row>
    <row r="42" spans="5:88" ht="14.25" customHeight="1" x14ac:dyDescent="0.4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</row>
    <row r="43" spans="5:88" ht="14.25" customHeight="1" x14ac:dyDescent="0.4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</row>
    <row r="44" spans="5:88" ht="14.25" customHeight="1" x14ac:dyDescent="0.4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</row>
    <row r="45" spans="5:88" ht="14.25" customHeight="1" x14ac:dyDescent="0.4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</row>
    <row r="46" spans="5:88" ht="14.25" customHeight="1" x14ac:dyDescent="0.4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</row>
    <row r="47" spans="5:88" ht="14.25" customHeight="1" x14ac:dyDescent="0.4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</row>
    <row r="48" spans="5:88" ht="14.25" customHeight="1" x14ac:dyDescent="0.4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</row>
    <row r="49" spans="5:88" ht="14.25" customHeight="1" x14ac:dyDescent="0.4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</row>
    <row r="50" spans="5:88" ht="14.25" customHeight="1" x14ac:dyDescent="0.4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</row>
    <row r="51" spans="5:88" ht="14.25" customHeight="1" x14ac:dyDescent="0.4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</row>
    <row r="52" spans="5:88" ht="14.25" customHeight="1" x14ac:dyDescent="0.4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</row>
    <row r="53" spans="5:88" ht="14.25" customHeight="1" x14ac:dyDescent="0.4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</row>
    <row r="54" spans="5:88" ht="14.25" customHeight="1" x14ac:dyDescent="0.4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</row>
    <row r="55" spans="5:88" ht="14.25" customHeight="1" x14ac:dyDescent="0.4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</row>
    <row r="56" spans="5:88" ht="14.25" customHeight="1" x14ac:dyDescent="0.4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</row>
    <row r="57" spans="5:88" ht="14.25" customHeight="1" x14ac:dyDescent="0.4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</row>
    <row r="58" spans="5:88" ht="14.25" customHeight="1" x14ac:dyDescent="0.4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</row>
    <row r="59" spans="5:88" ht="14.25" customHeight="1" x14ac:dyDescent="0.4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</row>
    <row r="60" spans="5:88" ht="14.25" customHeight="1" x14ac:dyDescent="0.4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</row>
    <row r="61" spans="5:88" ht="14.25" customHeight="1" x14ac:dyDescent="0.4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</row>
    <row r="62" spans="5:88" ht="14.25" customHeight="1" x14ac:dyDescent="0.4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</row>
    <row r="63" spans="5:88" ht="14.25" customHeight="1" x14ac:dyDescent="0.4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</row>
    <row r="64" spans="5:88" ht="14.25" customHeight="1" x14ac:dyDescent="0.4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</row>
    <row r="65" spans="5:88" ht="14.25" customHeight="1" x14ac:dyDescent="0.4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</row>
    <row r="66" spans="5:88" ht="14.25" customHeight="1" x14ac:dyDescent="0.4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</row>
    <row r="67" spans="5:88" ht="14.25" customHeight="1" x14ac:dyDescent="0.4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</row>
    <row r="68" spans="5:88" ht="14.25" customHeight="1" x14ac:dyDescent="0.4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</row>
    <row r="69" spans="5:88" ht="14.25" customHeight="1" x14ac:dyDescent="0.4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</row>
    <row r="70" spans="5:88" ht="14.25" customHeight="1" x14ac:dyDescent="0.4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</row>
    <row r="71" spans="5:88" ht="14.25" customHeight="1" x14ac:dyDescent="0.4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</row>
    <row r="72" spans="5:88" ht="14.25" customHeight="1" x14ac:dyDescent="0.4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</row>
    <row r="73" spans="5:88" ht="14.25" customHeight="1" x14ac:dyDescent="0.4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</row>
    <row r="74" spans="5:88" ht="14.25" customHeight="1" x14ac:dyDescent="0.4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</row>
    <row r="75" spans="5:88" ht="14.25" customHeight="1" x14ac:dyDescent="0.4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</row>
    <row r="76" spans="5:88" ht="14.25" customHeight="1" x14ac:dyDescent="0.4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</row>
    <row r="77" spans="5:88" ht="14.25" customHeight="1" x14ac:dyDescent="0.4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</row>
    <row r="78" spans="5:88" ht="14.25" customHeight="1" x14ac:dyDescent="0.4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</row>
    <row r="79" spans="5:88" ht="14.25" customHeight="1" x14ac:dyDescent="0.4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</row>
    <row r="80" spans="5:88" ht="14.25" customHeight="1" x14ac:dyDescent="0.4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</row>
    <row r="81" spans="5:88" ht="14.25" customHeight="1" x14ac:dyDescent="0.4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</row>
    <row r="82" spans="5:88" ht="14.25" customHeight="1" x14ac:dyDescent="0.4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</row>
    <row r="83" spans="5:88" ht="14.25" customHeight="1" x14ac:dyDescent="0.4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</row>
    <row r="84" spans="5:88" ht="14.25" customHeight="1" x14ac:dyDescent="0.4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</row>
    <row r="85" spans="5:88" ht="14.25" customHeight="1" x14ac:dyDescent="0.4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</row>
    <row r="86" spans="5:88" ht="14.25" customHeight="1" x14ac:dyDescent="0.4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</row>
    <row r="87" spans="5:88" ht="14.25" customHeight="1" x14ac:dyDescent="0.4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</row>
    <row r="88" spans="5:88" ht="14.25" customHeight="1" x14ac:dyDescent="0.4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</row>
    <row r="89" spans="5:88" ht="14.25" customHeight="1" x14ac:dyDescent="0.4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</row>
    <row r="90" spans="5:88" ht="14.25" customHeight="1" x14ac:dyDescent="0.4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</row>
    <row r="91" spans="5:88" ht="14.25" customHeight="1" x14ac:dyDescent="0.4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</row>
    <row r="92" spans="5:88" ht="14.25" customHeight="1" x14ac:dyDescent="0.4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</row>
    <row r="93" spans="5:88" ht="14.25" customHeight="1" x14ac:dyDescent="0.4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</row>
    <row r="94" spans="5:88" ht="14.25" customHeight="1" x14ac:dyDescent="0.4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</row>
    <row r="95" spans="5:88" ht="14.25" customHeight="1" x14ac:dyDescent="0.4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</row>
    <row r="96" spans="5:88" ht="14.25" customHeight="1" x14ac:dyDescent="0.4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</row>
    <row r="97" spans="5:88" ht="14.25" customHeight="1" x14ac:dyDescent="0.4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</row>
    <row r="98" spans="5:88" ht="14.25" customHeight="1" x14ac:dyDescent="0.4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</row>
    <row r="99" spans="5:88" ht="14.25" customHeight="1" x14ac:dyDescent="0.4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</row>
    <row r="100" spans="5:88" ht="14.25" customHeight="1" x14ac:dyDescent="0.4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</row>
    <row r="101" spans="5:88" ht="14.25" customHeight="1" x14ac:dyDescent="0.4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</row>
    <row r="102" spans="5:88" ht="14.25" customHeight="1" x14ac:dyDescent="0.4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</row>
    <row r="103" spans="5:88" ht="14.25" customHeight="1" x14ac:dyDescent="0.4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</row>
    <row r="104" spans="5:88" ht="14.25" customHeight="1" x14ac:dyDescent="0.4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</row>
    <row r="105" spans="5:88" ht="14.25" customHeight="1" x14ac:dyDescent="0.4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</row>
    <row r="106" spans="5:88" ht="14.25" customHeight="1" x14ac:dyDescent="0.4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</row>
    <row r="107" spans="5:88" ht="14.25" customHeight="1" x14ac:dyDescent="0.4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</row>
    <row r="108" spans="5:88" ht="14.25" customHeight="1" x14ac:dyDescent="0.4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</row>
    <row r="109" spans="5:88" ht="14.25" customHeight="1" x14ac:dyDescent="0.4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</row>
    <row r="110" spans="5:88" ht="14.25" customHeight="1" x14ac:dyDescent="0.4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</row>
    <row r="111" spans="5:88" ht="14.25" customHeight="1" x14ac:dyDescent="0.4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</row>
    <row r="112" spans="5:88" ht="14.25" customHeight="1" x14ac:dyDescent="0.4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</row>
    <row r="113" spans="5:88" ht="14.25" customHeight="1" x14ac:dyDescent="0.4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</row>
    <row r="114" spans="5:88" ht="14.25" customHeight="1" x14ac:dyDescent="0.4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</row>
    <row r="115" spans="5:88" ht="14.25" customHeight="1" x14ac:dyDescent="0.4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</row>
    <row r="116" spans="5:88" ht="14.25" customHeight="1" x14ac:dyDescent="0.4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</row>
    <row r="117" spans="5:88" ht="14.25" customHeight="1" x14ac:dyDescent="0.4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</row>
    <row r="118" spans="5:88" ht="14.25" customHeight="1" x14ac:dyDescent="0.4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</row>
    <row r="119" spans="5:88" ht="14.25" customHeight="1" x14ac:dyDescent="0.4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</row>
    <row r="120" spans="5:88" ht="14.25" customHeight="1" x14ac:dyDescent="0.4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</row>
    <row r="121" spans="5:88" ht="14.25" customHeight="1" x14ac:dyDescent="0.4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</row>
    <row r="122" spans="5:88" ht="14.25" customHeight="1" x14ac:dyDescent="0.4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</row>
    <row r="123" spans="5:88" ht="14.25" customHeight="1" x14ac:dyDescent="0.4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</row>
    <row r="124" spans="5:88" ht="14.25" customHeight="1" x14ac:dyDescent="0.4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</row>
    <row r="125" spans="5:88" ht="14.25" customHeight="1" x14ac:dyDescent="0.4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</row>
    <row r="126" spans="5:88" ht="14.25" customHeight="1" x14ac:dyDescent="0.4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</row>
    <row r="127" spans="5:88" ht="14.25" customHeight="1" x14ac:dyDescent="0.4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</row>
    <row r="128" spans="5:88" ht="14.25" customHeight="1" x14ac:dyDescent="0.4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</row>
    <row r="129" spans="5:88" ht="14.25" customHeight="1" x14ac:dyDescent="0.4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</row>
    <row r="130" spans="5:88" ht="14.25" customHeight="1" x14ac:dyDescent="0.4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</row>
    <row r="131" spans="5:88" ht="14.25" customHeight="1" x14ac:dyDescent="0.4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</row>
    <row r="132" spans="5:88" ht="14.25" customHeight="1" x14ac:dyDescent="0.4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</row>
    <row r="133" spans="5:88" ht="14.25" customHeight="1" x14ac:dyDescent="0.4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</row>
    <row r="134" spans="5:88" ht="14.25" customHeight="1" x14ac:dyDescent="0.4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</row>
    <row r="135" spans="5:88" ht="14.25" customHeight="1" x14ac:dyDescent="0.4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</row>
    <row r="136" spans="5:88" ht="14.25" customHeight="1" x14ac:dyDescent="0.4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</row>
    <row r="137" spans="5:88" ht="14.25" customHeight="1" x14ac:dyDescent="0.4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</row>
    <row r="138" spans="5:88" ht="14.25" customHeight="1" x14ac:dyDescent="0.4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</row>
    <row r="139" spans="5:88" ht="14.25" customHeight="1" x14ac:dyDescent="0.4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</row>
    <row r="140" spans="5:88" ht="14.25" customHeight="1" x14ac:dyDescent="0.4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</row>
    <row r="141" spans="5:88" ht="14.25" customHeight="1" x14ac:dyDescent="0.4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</row>
    <row r="142" spans="5:88" ht="14.25" customHeight="1" x14ac:dyDescent="0.4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</row>
    <row r="143" spans="5:88" ht="14.25" customHeight="1" x14ac:dyDescent="0.4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</row>
    <row r="144" spans="5:88" ht="14.25" customHeight="1" x14ac:dyDescent="0.4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</row>
    <row r="145" spans="5:88" ht="14.25" customHeight="1" x14ac:dyDescent="0.4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</row>
    <row r="146" spans="5:88" ht="14.25" customHeight="1" x14ac:dyDescent="0.4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</row>
    <row r="147" spans="5:88" ht="14.25" customHeight="1" x14ac:dyDescent="0.4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</row>
    <row r="148" spans="5:88" ht="14.25" customHeight="1" x14ac:dyDescent="0.4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</row>
    <row r="149" spans="5:88" ht="14.25" customHeight="1" x14ac:dyDescent="0.4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</row>
    <row r="150" spans="5:88" ht="14.25" customHeight="1" x14ac:dyDescent="0.4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</row>
    <row r="151" spans="5:88" ht="14.25" customHeight="1" x14ac:dyDescent="0.4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</row>
    <row r="152" spans="5:88" ht="14.25" customHeight="1" x14ac:dyDescent="0.4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</row>
    <row r="153" spans="5:88" ht="14.25" customHeight="1" x14ac:dyDescent="0.4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</row>
    <row r="154" spans="5:88" ht="14.25" customHeight="1" x14ac:dyDescent="0.4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</row>
    <row r="155" spans="5:88" ht="14.25" customHeight="1" x14ac:dyDescent="0.4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</row>
    <row r="156" spans="5:88" ht="14.25" customHeight="1" x14ac:dyDescent="0.4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</row>
    <row r="157" spans="5:88" ht="14.25" customHeight="1" x14ac:dyDescent="0.4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</row>
    <row r="158" spans="5:88" ht="14.25" customHeight="1" x14ac:dyDescent="0.4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</row>
    <row r="159" spans="5:88" ht="14.25" customHeight="1" x14ac:dyDescent="0.4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</row>
    <row r="160" spans="5:88" ht="14.25" customHeight="1" x14ac:dyDescent="0.4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</row>
    <row r="161" spans="5:88" ht="14.25" customHeight="1" x14ac:dyDescent="0.4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</row>
    <row r="162" spans="5:88" ht="14.25" customHeight="1" x14ac:dyDescent="0.4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</row>
    <row r="163" spans="5:88" ht="14.25" customHeight="1" x14ac:dyDescent="0.4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</row>
    <row r="164" spans="5:88" ht="14.25" customHeight="1" x14ac:dyDescent="0.4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</row>
    <row r="165" spans="5:88" ht="14.25" customHeight="1" x14ac:dyDescent="0.4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</row>
    <row r="166" spans="5:88" ht="14.25" customHeight="1" x14ac:dyDescent="0.4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</row>
    <row r="167" spans="5:88" ht="14.25" customHeight="1" x14ac:dyDescent="0.4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</row>
    <row r="168" spans="5:88" ht="14.25" customHeight="1" x14ac:dyDescent="0.4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</row>
    <row r="169" spans="5:88" ht="14.25" customHeight="1" x14ac:dyDescent="0.4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</row>
    <row r="170" spans="5:88" ht="14.25" customHeight="1" x14ac:dyDescent="0.4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</row>
    <row r="171" spans="5:88" ht="14.25" customHeight="1" x14ac:dyDescent="0.4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</row>
    <row r="172" spans="5:88" ht="14.25" customHeight="1" x14ac:dyDescent="0.4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</row>
    <row r="173" spans="5:88" ht="14.25" customHeight="1" x14ac:dyDescent="0.4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</row>
    <row r="174" spans="5:88" ht="14.25" customHeight="1" x14ac:dyDescent="0.4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</row>
    <row r="175" spans="5:88" ht="14.25" customHeight="1" x14ac:dyDescent="0.4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</row>
    <row r="176" spans="5:88" ht="14.25" customHeight="1" x14ac:dyDescent="0.4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</row>
    <row r="177" spans="5:88" ht="14.25" customHeight="1" x14ac:dyDescent="0.4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</row>
    <row r="178" spans="5:88" ht="14.25" customHeight="1" x14ac:dyDescent="0.4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</row>
    <row r="179" spans="5:88" ht="14.25" customHeight="1" x14ac:dyDescent="0.4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</row>
    <row r="180" spans="5:88" ht="14.25" customHeight="1" x14ac:dyDescent="0.4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</row>
    <row r="181" spans="5:88" ht="14.25" customHeight="1" x14ac:dyDescent="0.4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</row>
    <row r="182" spans="5:88" ht="14.25" customHeight="1" x14ac:dyDescent="0.4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</row>
    <row r="183" spans="5:88" ht="14.25" customHeight="1" x14ac:dyDescent="0.4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</row>
    <row r="184" spans="5:88" ht="14.25" customHeight="1" x14ac:dyDescent="0.4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</row>
    <row r="185" spans="5:88" ht="14.25" customHeight="1" x14ac:dyDescent="0.4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</row>
    <row r="186" spans="5:88" ht="14.25" customHeight="1" x14ac:dyDescent="0.4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</row>
    <row r="187" spans="5:88" ht="14.25" customHeight="1" x14ac:dyDescent="0.4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</row>
    <row r="188" spans="5:88" ht="14.25" customHeight="1" x14ac:dyDescent="0.4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</row>
    <row r="189" spans="5:88" ht="14.25" customHeight="1" x14ac:dyDescent="0.4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</row>
    <row r="190" spans="5:88" ht="14.25" customHeight="1" x14ac:dyDescent="0.4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</row>
    <row r="191" spans="5:88" ht="14.25" customHeight="1" x14ac:dyDescent="0.4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</row>
    <row r="192" spans="5:88" ht="14.25" customHeight="1" x14ac:dyDescent="0.4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</row>
    <row r="193" spans="5:88" ht="14.25" customHeight="1" x14ac:dyDescent="0.4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</row>
    <row r="194" spans="5:88" ht="14.25" customHeight="1" x14ac:dyDescent="0.4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</row>
    <row r="195" spans="5:88" ht="14.25" customHeight="1" x14ac:dyDescent="0.4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</row>
    <row r="196" spans="5:88" ht="14.25" customHeight="1" x14ac:dyDescent="0.4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</row>
    <row r="197" spans="5:88" ht="14.25" customHeight="1" x14ac:dyDescent="0.4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</row>
    <row r="198" spans="5:88" ht="14.25" customHeight="1" x14ac:dyDescent="0.4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</row>
    <row r="199" spans="5:88" ht="14.25" customHeight="1" x14ac:dyDescent="0.4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</row>
    <row r="200" spans="5:88" ht="14.25" customHeight="1" x14ac:dyDescent="0.4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</row>
    <row r="201" spans="5:88" ht="14.25" customHeight="1" x14ac:dyDescent="0.4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</row>
    <row r="202" spans="5:88" ht="14.25" customHeight="1" x14ac:dyDescent="0.4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</row>
    <row r="203" spans="5:88" ht="14.25" customHeight="1" x14ac:dyDescent="0.4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</row>
    <row r="204" spans="5:88" ht="14.25" customHeight="1" x14ac:dyDescent="0.4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</row>
    <row r="205" spans="5:88" ht="14.25" customHeight="1" x14ac:dyDescent="0.4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</row>
    <row r="206" spans="5:88" ht="14.25" customHeight="1" x14ac:dyDescent="0.4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</row>
    <row r="207" spans="5:88" ht="14.25" customHeight="1" x14ac:dyDescent="0.4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</row>
    <row r="208" spans="5:88" ht="14.25" customHeight="1" x14ac:dyDescent="0.4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</row>
    <row r="209" spans="5:88" ht="14.25" customHeight="1" x14ac:dyDescent="0.4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</row>
    <row r="210" spans="5:88" ht="14.25" customHeight="1" x14ac:dyDescent="0.4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</row>
    <row r="211" spans="5:88" ht="14.25" customHeight="1" x14ac:dyDescent="0.4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</row>
    <row r="212" spans="5:88" ht="14.25" customHeight="1" x14ac:dyDescent="0.4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</row>
    <row r="213" spans="5:88" ht="14.25" customHeight="1" x14ac:dyDescent="0.4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</row>
    <row r="214" spans="5:88" ht="14.25" customHeight="1" x14ac:dyDescent="0.4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</row>
    <row r="215" spans="5:88" ht="14.25" customHeight="1" x14ac:dyDescent="0.4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</row>
    <row r="216" spans="5:88" ht="14.25" customHeight="1" x14ac:dyDescent="0.4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</row>
    <row r="217" spans="5:88" ht="14.25" customHeight="1" x14ac:dyDescent="0.4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</row>
    <row r="218" spans="5:88" ht="14.25" customHeight="1" x14ac:dyDescent="0.4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</row>
    <row r="219" spans="5:88" ht="14.25" customHeight="1" x14ac:dyDescent="0.4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</row>
    <row r="220" spans="5:88" ht="14.25" customHeight="1" x14ac:dyDescent="0.4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</row>
    <row r="221" spans="5:88" ht="14.25" customHeight="1" x14ac:dyDescent="0.4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</row>
    <row r="222" spans="5:88" ht="14.25" customHeight="1" x14ac:dyDescent="0.4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</row>
    <row r="223" spans="5:88" ht="14.25" customHeight="1" x14ac:dyDescent="0.4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</row>
    <row r="224" spans="5:88" ht="14.25" customHeight="1" x14ac:dyDescent="0.4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</row>
    <row r="225" spans="5:88" ht="14.25" customHeight="1" x14ac:dyDescent="0.4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</row>
    <row r="226" spans="5:88" ht="14.25" customHeight="1" x14ac:dyDescent="0.4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</row>
    <row r="227" spans="5:88" ht="14.25" customHeight="1" x14ac:dyDescent="0.4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</row>
    <row r="228" spans="5:88" ht="14.25" customHeight="1" x14ac:dyDescent="0.4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</row>
    <row r="229" spans="5:88" ht="14.25" customHeight="1" x14ac:dyDescent="0.4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</row>
    <row r="230" spans="5:88" ht="14.25" customHeight="1" x14ac:dyDescent="0.4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</row>
    <row r="231" spans="5:88" ht="14.25" customHeight="1" x14ac:dyDescent="0.4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</row>
    <row r="232" spans="5:88" ht="14.25" customHeight="1" x14ac:dyDescent="0.4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</row>
    <row r="233" spans="5:88" ht="14.25" customHeight="1" x14ac:dyDescent="0.4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</row>
    <row r="234" spans="5:88" ht="14.25" customHeight="1" x14ac:dyDescent="0.4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</row>
    <row r="235" spans="5:88" ht="14.25" customHeight="1" x14ac:dyDescent="0.4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</row>
    <row r="236" spans="5:88" ht="14.25" customHeight="1" x14ac:dyDescent="0.4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</row>
    <row r="237" spans="5:88" ht="14.25" customHeight="1" x14ac:dyDescent="0.4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</row>
    <row r="238" spans="5:88" ht="14.25" customHeight="1" x14ac:dyDescent="0.4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</row>
    <row r="239" spans="5:88" ht="14.25" customHeight="1" x14ac:dyDescent="0.4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</row>
    <row r="240" spans="5:88" ht="14.25" customHeight="1" x14ac:dyDescent="0.4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</row>
    <row r="241" spans="5:88" ht="14.25" customHeight="1" x14ac:dyDescent="0.4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</row>
    <row r="242" spans="5:88" ht="14.25" customHeight="1" x14ac:dyDescent="0.4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</row>
    <row r="243" spans="5:88" ht="14.25" customHeight="1" x14ac:dyDescent="0.4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</row>
    <row r="244" spans="5:88" ht="14.25" customHeight="1" x14ac:dyDescent="0.4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</row>
    <row r="245" spans="5:88" ht="14.25" customHeight="1" x14ac:dyDescent="0.4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</row>
    <row r="246" spans="5:88" ht="14.25" customHeight="1" x14ac:dyDescent="0.4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</row>
    <row r="247" spans="5:88" ht="14.25" customHeight="1" x14ac:dyDescent="0.4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</row>
    <row r="248" spans="5:88" ht="14.25" customHeight="1" x14ac:dyDescent="0.4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</row>
    <row r="249" spans="5:88" ht="14.25" customHeight="1" x14ac:dyDescent="0.4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</row>
    <row r="250" spans="5:88" ht="14.25" customHeight="1" x14ac:dyDescent="0.4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</row>
    <row r="251" spans="5:88" ht="14.25" customHeight="1" x14ac:dyDescent="0.4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</row>
    <row r="252" spans="5:88" ht="14.25" customHeight="1" x14ac:dyDescent="0.4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</row>
    <row r="253" spans="5:88" ht="14.25" customHeight="1" x14ac:dyDescent="0.4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</row>
    <row r="254" spans="5:88" ht="14.25" customHeight="1" x14ac:dyDescent="0.4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</row>
    <row r="255" spans="5:88" ht="14.25" customHeight="1" x14ac:dyDescent="0.4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</row>
    <row r="256" spans="5:88" ht="14.25" customHeight="1" x14ac:dyDescent="0.4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</row>
    <row r="257" spans="5:88" ht="14.25" customHeight="1" x14ac:dyDescent="0.4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</row>
    <row r="258" spans="5:88" ht="14.25" customHeight="1" x14ac:dyDescent="0.4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</row>
    <row r="259" spans="5:88" ht="14.25" customHeight="1" x14ac:dyDescent="0.4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</row>
    <row r="260" spans="5:88" ht="14.25" customHeight="1" x14ac:dyDescent="0.4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</row>
    <row r="261" spans="5:88" ht="14.25" customHeight="1" x14ac:dyDescent="0.4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</row>
    <row r="262" spans="5:88" ht="14.25" customHeight="1" x14ac:dyDescent="0.4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</row>
    <row r="263" spans="5:88" ht="14.25" customHeight="1" x14ac:dyDescent="0.4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</row>
    <row r="264" spans="5:88" ht="14.25" customHeight="1" x14ac:dyDescent="0.4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</row>
    <row r="265" spans="5:88" ht="14.25" customHeight="1" x14ac:dyDescent="0.4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</row>
    <row r="266" spans="5:88" ht="14.25" customHeight="1" x14ac:dyDescent="0.4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</row>
    <row r="267" spans="5:88" ht="14.25" customHeight="1" x14ac:dyDescent="0.4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</row>
    <row r="268" spans="5:88" ht="14.25" customHeight="1" x14ac:dyDescent="0.4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</row>
    <row r="269" spans="5:88" ht="14.25" customHeight="1" x14ac:dyDescent="0.4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</row>
    <row r="270" spans="5:88" ht="14.25" customHeight="1" x14ac:dyDescent="0.4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</row>
    <row r="271" spans="5:88" ht="14.25" customHeight="1" x14ac:dyDescent="0.4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</row>
    <row r="272" spans="5:88" ht="14.25" customHeight="1" x14ac:dyDescent="0.4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</row>
    <row r="273" spans="5:88" ht="14.25" customHeight="1" x14ac:dyDescent="0.4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</row>
    <row r="274" spans="5:88" ht="14.25" customHeight="1" x14ac:dyDescent="0.4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</row>
    <row r="275" spans="5:88" ht="14.25" customHeight="1" x14ac:dyDescent="0.4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</row>
    <row r="276" spans="5:88" ht="14.25" customHeight="1" x14ac:dyDescent="0.4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</row>
    <row r="277" spans="5:88" ht="14.25" customHeight="1" x14ac:dyDescent="0.4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</row>
    <row r="278" spans="5:88" ht="14.25" customHeight="1" x14ac:dyDescent="0.4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</row>
    <row r="279" spans="5:88" ht="14.25" customHeight="1" x14ac:dyDescent="0.4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</row>
    <row r="280" spans="5:88" ht="14.25" customHeight="1" x14ac:dyDescent="0.4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</row>
    <row r="281" spans="5:88" ht="14.25" customHeight="1" x14ac:dyDescent="0.4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</row>
    <row r="282" spans="5:88" ht="14.25" customHeight="1" x14ac:dyDescent="0.4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</row>
    <row r="283" spans="5:88" ht="14.25" customHeight="1" x14ac:dyDescent="0.4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</row>
    <row r="284" spans="5:88" ht="14.25" customHeight="1" x14ac:dyDescent="0.4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</row>
    <row r="285" spans="5:88" ht="14.25" customHeight="1" x14ac:dyDescent="0.4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</row>
    <row r="286" spans="5:88" ht="14.25" customHeight="1" x14ac:dyDescent="0.4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</row>
    <row r="287" spans="5:88" ht="14.25" customHeight="1" x14ac:dyDescent="0.4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</row>
    <row r="288" spans="5:88" ht="14.25" customHeight="1" x14ac:dyDescent="0.4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</row>
    <row r="289" spans="5:88" ht="14.25" customHeight="1" x14ac:dyDescent="0.4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</row>
    <row r="290" spans="5:88" ht="14.25" customHeight="1" x14ac:dyDescent="0.4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</row>
    <row r="291" spans="5:88" ht="14.25" customHeight="1" x14ac:dyDescent="0.4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</row>
    <row r="292" spans="5:88" ht="14.25" customHeight="1" x14ac:dyDescent="0.4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</row>
    <row r="293" spans="5:88" ht="14.25" customHeight="1" x14ac:dyDescent="0.4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</row>
    <row r="294" spans="5:88" ht="14.25" customHeight="1" x14ac:dyDescent="0.4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</row>
    <row r="295" spans="5:88" ht="14.25" customHeight="1" x14ac:dyDescent="0.4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</row>
    <row r="296" spans="5:88" ht="14.25" customHeight="1" x14ac:dyDescent="0.4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</row>
    <row r="297" spans="5:88" ht="14.25" customHeight="1" x14ac:dyDescent="0.4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</row>
    <row r="298" spans="5:88" ht="14.25" customHeight="1" x14ac:dyDescent="0.4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</row>
    <row r="299" spans="5:88" ht="14.25" customHeight="1" x14ac:dyDescent="0.4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</row>
    <row r="300" spans="5:88" ht="14.25" customHeight="1" x14ac:dyDescent="0.4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</row>
    <row r="301" spans="5:88" ht="14.25" customHeight="1" x14ac:dyDescent="0.4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</row>
    <row r="302" spans="5:88" ht="14.25" customHeight="1" x14ac:dyDescent="0.4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</row>
    <row r="303" spans="5:88" ht="14.25" customHeight="1" x14ac:dyDescent="0.4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</row>
    <row r="304" spans="5:88" ht="14.25" customHeight="1" x14ac:dyDescent="0.4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</row>
    <row r="305" spans="5:88" ht="14.25" customHeight="1" x14ac:dyDescent="0.4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</row>
    <row r="306" spans="5:88" ht="14.25" customHeight="1" x14ac:dyDescent="0.4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</row>
    <row r="307" spans="5:88" ht="14.25" customHeight="1" x14ac:dyDescent="0.4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</row>
    <row r="308" spans="5:88" ht="14.25" customHeight="1" x14ac:dyDescent="0.4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</row>
    <row r="309" spans="5:88" ht="14.25" customHeight="1" x14ac:dyDescent="0.4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</row>
    <row r="310" spans="5:88" ht="14.25" customHeight="1" x14ac:dyDescent="0.4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</row>
    <row r="311" spans="5:88" ht="14.25" customHeight="1" x14ac:dyDescent="0.4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</row>
    <row r="312" spans="5:88" ht="14.25" customHeight="1" x14ac:dyDescent="0.4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</row>
    <row r="313" spans="5:88" ht="14.25" customHeight="1" x14ac:dyDescent="0.4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</row>
    <row r="314" spans="5:88" ht="14.25" customHeight="1" x14ac:dyDescent="0.4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</row>
    <row r="315" spans="5:88" ht="14.25" customHeight="1" x14ac:dyDescent="0.4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</row>
    <row r="316" spans="5:88" ht="14.25" customHeight="1" x14ac:dyDescent="0.4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</row>
    <row r="317" spans="5:88" ht="14.25" customHeight="1" x14ac:dyDescent="0.4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</row>
    <row r="318" spans="5:88" ht="14.25" customHeight="1" x14ac:dyDescent="0.4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</row>
    <row r="319" spans="5:88" ht="14.25" customHeight="1" x14ac:dyDescent="0.4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</row>
    <row r="320" spans="5:88" ht="14.25" customHeight="1" x14ac:dyDescent="0.4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</row>
    <row r="321" spans="5:88" ht="14.25" customHeight="1" x14ac:dyDescent="0.4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</row>
    <row r="322" spans="5:88" ht="14.25" customHeight="1" x14ac:dyDescent="0.4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</row>
    <row r="323" spans="5:88" ht="14.25" customHeight="1" x14ac:dyDescent="0.4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</row>
    <row r="324" spans="5:88" ht="14.25" customHeight="1" x14ac:dyDescent="0.4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</row>
    <row r="325" spans="5:88" ht="14.25" customHeight="1" x14ac:dyDescent="0.4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</row>
    <row r="326" spans="5:88" ht="14.25" customHeight="1" x14ac:dyDescent="0.4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</row>
    <row r="327" spans="5:88" ht="14.25" customHeight="1" x14ac:dyDescent="0.4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</row>
    <row r="328" spans="5:88" ht="14.25" customHeight="1" x14ac:dyDescent="0.4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</row>
    <row r="329" spans="5:88" ht="14.25" customHeight="1" x14ac:dyDescent="0.4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</row>
    <row r="330" spans="5:88" ht="14.25" customHeight="1" x14ac:dyDescent="0.4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</row>
    <row r="331" spans="5:88" ht="14.25" customHeight="1" x14ac:dyDescent="0.4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</row>
    <row r="332" spans="5:88" ht="14.25" customHeight="1" x14ac:dyDescent="0.4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</row>
    <row r="333" spans="5:88" ht="14.25" customHeight="1" x14ac:dyDescent="0.4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</row>
    <row r="334" spans="5:88" ht="14.25" customHeight="1" x14ac:dyDescent="0.4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</row>
    <row r="335" spans="5:88" ht="14.25" customHeight="1" x14ac:dyDescent="0.4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</row>
    <row r="336" spans="5:88" ht="14.25" customHeight="1" x14ac:dyDescent="0.4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</row>
    <row r="337" spans="5:88" ht="14.25" customHeight="1" x14ac:dyDescent="0.4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</row>
    <row r="338" spans="5:88" ht="14.25" customHeight="1" x14ac:dyDescent="0.4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</row>
    <row r="339" spans="5:88" ht="14.25" customHeight="1" x14ac:dyDescent="0.4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</row>
    <row r="340" spans="5:88" ht="14.25" customHeight="1" x14ac:dyDescent="0.4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</row>
    <row r="341" spans="5:88" ht="14.25" customHeight="1" x14ac:dyDescent="0.4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</row>
    <row r="342" spans="5:88" ht="14.25" customHeight="1" x14ac:dyDescent="0.4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</row>
    <row r="343" spans="5:88" ht="14.25" customHeight="1" x14ac:dyDescent="0.4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</row>
    <row r="344" spans="5:88" ht="14.25" customHeight="1" x14ac:dyDescent="0.4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</row>
    <row r="345" spans="5:88" ht="14.25" customHeight="1" x14ac:dyDescent="0.4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</row>
    <row r="346" spans="5:88" ht="14.25" customHeight="1" x14ac:dyDescent="0.4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</row>
    <row r="347" spans="5:88" ht="14.25" customHeight="1" x14ac:dyDescent="0.4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</row>
    <row r="348" spans="5:88" ht="14.25" customHeight="1" x14ac:dyDescent="0.4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</row>
    <row r="349" spans="5:88" ht="14.25" customHeight="1" x14ac:dyDescent="0.4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</row>
    <row r="350" spans="5:88" ht="14.25" customHeight="1" x14ac:dyDescent="0.4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</row>
    <row r="351" spans="5:88" ht="14.25" customHeight="1" x14ac:dyDescent="0.4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</row>
    <row r="352" spans="5:88" ht="14.25" customHeight="1" x14ac:dyDescent="0.4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</row>
    <row r="353" spans="5:88" ht="14.25" customHeight="1" x14ac:dyDescent="0.4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</row>
    <row r="354" spans="5:88" ht="14.25" customHeight="1" x14ac:dyDescent="0.4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</row>
    <row r="355" spans="5:88" ht="14.25" customHeight="1" x14ac:dyDescent="0.4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</row>
    <row r="356" spans="5:88" ht="14.25" customHeight="1" x14ac:dyDescent="0.4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</row>
    <row r="357" spans="5:88" ht="14.25" customHeight="1" x14ac:dyDescent="0.4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</row>
    <row r="358" spans="5:88" ht="14.25" customHeight="1" x14ac:dyDescent="0.4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</row>
    <row r="359" spans="5:88" ht="14.25" customHeight="1" x14ac:dyDescent="0.4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</row>
    <row r="360" spans="5:88" ht="14.25" customHeight="1" x14ac:dyDescent="0.4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</row>
    <row r="361" spans="5:88" ht="14.25" customHeight="1" x14ac:dyDescent="0.4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</row>
    <row r="362" spans="5:88" ht="14.25" customHeight="1" x14ac:dyDescent="0.4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</row>
    <row r="363" spans="5:88" ht="14.25" customHeight="1" x14ac:dyDescent="0.4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</row>
    <row r="364" spans="5:88" ht="14.25" customHeight="1" x14ac:dyDescent="0.4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</row>
    <row r="365" spans="5:88" ht="14.25" customHeight="1" x14ac:dyDescent="0.4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</row>
    <row r="366" spans="5:88" ht="14.25" customHeight="1" x14ac:dyDescent="0.4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</row>
    <row r="367" spans="5:88" ht="14.25" customHeight="1" x14ac:dyDescent="0.4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</row>
    <row r="368" spans="5:88" ht="14.25" customHeight="1" x14ac:dyDescent="0.4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</row>
    <row r="369" spans="5:88" ht="14.25" customHeight="1" x14ac:dyDescent="0.4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</row>
    <row r="370" spans="5:88" ht="14.25" customHeight="1" x14ac:dyDescent="0.4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</row>
    <row r="371" spans="5:88" ht="14.25" customHeight="1" x14ac:dyDescent="0.4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</row>
    <row r="372" spans="5:88" ht="14.25" customHeight="1" x14ac:dyDescent="0.4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</row>
    <row r="373" spans="5:88" ht="14.25" customHeight="1" x14ac:dyDescent="0.4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</row>
    <row r="374" spans="5:88" ht="14.25" customHeight="1" x14ac:dyDescent="0.4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</row>
    <row r="375" spans="5:88" ht="14.25" customHeight="1" x14ac:dyDescent="0.4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</row>
    <row r="376" spans="5:88" ht="14.25" customHeight="1" x14ac:dyDescent="0.4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</row>
    <row r="377" spans="5:88" ht="14.25" customHeight="1" x14ac:dyDescent="0.4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</row>
    <row r="378" spans="5:88" ht="14.25" customHeight="1" x14ac:dyDescent="0.4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</row>
    <row r="379" spans="5:88" ht="14.25" customHeight="1" x14ac:dyDescent="0.4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</row>
    <row r="380" spans="5:88" ht="14.25" customHeight="1" x14ac:dyDescent="0.4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</row>
    <row r="381" spans="5:88" ht="14.25" customHeight="1" x14ac:dyDescent="0.4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</row>
    <row r="382" spans="5:88" ht="14.25" customHeight="1" x14ac:dyDescent="0.4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</row>
    <row r="383" spans="5:88" ht="14.25" customHeight="1" x14ac:dyDescent="0.4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</row>
    <row r="384" spans="5:88" ht="14.25" customHeight="1" x14ac:dyDescent="0.4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</row>
    <row r="385" spans="5:88" ht="14.25" customHeight="1" x14ac:dyDescent="0.4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</row>
    <row r="386" spans="5:88" ht="14.25" customHeight="1" x14ac:dyDescent="0.4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</row>
    <row r="387" spans="5:88" ht="14.25" customHeight="1" x14ac:dyDescent="0.4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</row>
    <row r="388" spans="5:88" ht="14.25" customHeight="1" x14ac:dyDescent="0.4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</row>
    <row r="389" spans="5:88" ht="14.25" customHeight="1" x14ac:dyDescent="0.4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</row>
    <row r="390" spans="5:88" ht="14.25" customHeight="1" x14ac:dyDescent="0.4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</row>
    <row r="391" spans="5:88" ht="14.25" customHeight="1" x14ac:dyDescent="0.4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</row>
    <row r="392" spans="5:88" ht="14.25" customHeight="1" x14ac:dyDescent="0.4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</row>
    <row r="393" spans="5:88" ht="14.25" customHeight="1" x14ac:dyDescent="0.4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</row>
    <row r="394" spans="5:88" ht="14.25" customHeight="1" x14ac:dyDescent="0.4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</row>
    <row r="395" spans="5:88" ht="14.25" customHeight="1" x14ac:dyDescent="0.4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</row>
    <row r="396" spans="5:88" ht="14.25" customHeight="1" x14ac:dyDescent="0.4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</row>
    <row r="397" spans="5:88" ht="14.25" customHeight="1" x14ac:dyDescent="0.4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</row>
    <row r="398" spans="5:88" ht="14.25" customHeight="1" x14ac:dyDescent="0.4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</row>
    <row r="399" spans="5:88" ht="14.25" customHeight="1" x14ac:dyDescent="0.4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</row>
    <row r="400" spans="5:88" ht="14.25" customHeight="1" x14ac:dyDescent="0.4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</row>
    <row r="401" spans="5:88" ht="14.25" customHeight="1" x14ac:dyDescent="0.4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</row>
    <row r="402" spans="5:88" ht="14.25" customHeight="1" x14ac:dyDescent="0.4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</row>
    <row r="403" spans="5:88" ht="14.25" customHeight="1" x14ac:dyDescent="0.4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</row>
    <row r="404" spans="5:88" ht="14.25" customHeight="1" x14ac:dyDescent="0.4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</row>
    <row r="405" spans="5:88" ht="14.25" customHeight="1" x14ac:dyDescent="0.4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</row>
    <row r="406" spans="5:88" ht="14.25" customHeight="1" x14ac:dyDescent="0.4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</row>
    <row r="407" spans="5:88" ht="14.25" customHeight="1" x14ac:dyDescent="0.4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</row>
    <row r="408" spans="5:88" ht="14.25" customHeight="1" x14ac:dyDescent="0.4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</row>
    <row r="409" spans="5:88" ht="14.25" customHeight="1" x14ac:dyDescent="0.4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</row>
    <row r="410" spans="5:88" ht="14.25" customHeight="1" x14ac:dyDescent="0.4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</row>
    <row r="411" spans="5:88" ht="14.25" customHeight="1" x14ac:dyDescent="0.4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</row>
    <row r="412" spans="5:88" ht="14.25" customHeight="1" x14ac:dyDescent="0.4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</row>
    <row r="413" spans="5:88" ht="14.25" customHeight="1" x14ac:dyDescent="0.4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</row>
    <row r="414" spans="5:88" ht="14.25" customHeight="1" x14ac:dyDescent="0.4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</row>
    <row r="415" spans="5:88" ht="14.25" customHeight="1" x14ac:dyDescent="0.4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</row>
    <row r="416" spans="5:88" ht="14.25" customHeight="1" x14ac:dyDescent="0.4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</row>
    <row r="417" spans="5:88" ht="14.25" customHeight="1" x14ac:dyDescent="0.4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</row>
    <row r="418" spans="5:88" ht="14.25" customHeight="1" x14ac:dyDescent="0.4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</row>
    <row r="419" spans="5:88" ht="14.25" customHeight="1" x14ac:dyDescent="0.4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</row>
    <row r="420" spans="5:88" ht="14.25" customHeight="1" x14ac:dyDescent="0.4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</row>
    <row r="421" spans="5:88" ht="14.25" customHeight="1" x14ac:dyDescent="0.4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</row>
    <row r="422" spans="5:88" ht="14.25" customHeight="1" x14ac:dyDescent="0.4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</row>
    <row r="423" spans="5:88" ht="14.25" customHeight="1" x14ac:dyDescent="0.4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</row>
    <row r="424" spans="5:88" ht="14.25" customHeight="1" x14ac:dyDescent="0.4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</row>
    <row r="425" spans="5:88" ht="14.25" customHeight="1" x14ac:dyDescent="0.4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</row>
    <row r="426" spans="5:88" ht="14.25" customHeight="1" x14ac:dyDescent="0.4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</row>
    <row r="427" spans="5:88" ht="14.25" customHeight="1" x14ac:dyDescent="0.4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</row>
    <row r="428" spans="5:88" ht="14.25" customHeight="1" x14ac:dyDescent="0.4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</row>
    <row r="429" spans="5:88" ht="14.25" customHeight="1" x14ac:dyDescent="0.4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</row>
    <row r="430" spans="5:88" ht="14.25" customHeight="1" x14ac:dyDescent="0.4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</row>
    <row r="431" spans="5:88" ht="14.25" customHeight="1" x14ac:dyDescent="0.4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</row>
    <row r="432" spans="5:88" ht="14.25" customHeight="1" x14ac:dyDescent="0.4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</row>
    <row r="433" spans="5:88" ht="14.25" customHeight="1" x14ac:dyDescent="0.4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</row>
    <row r="434" spans="5:88" ht="14.25" customHeight="1" x14ac:dyDescent="0.4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</row>
    <row r="435" spans="5:88" ht="14.25" customHeight="1" x14ac:dyDescent="0.4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</row>
    <row r="436" spans="5:88" ht="14.25" customHeight="1" x14ac:dyDescent="0.4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</row>
    <row r="437" spans="5:88" ht="14.25" customHeight="1" x14ac:dyDescent="0.4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</row>
    <row r="438" spans="5:88" ht="14.25" customHeight="1" x14ac:dyDescent="0.4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</row>
    <row r="439" spans="5:88" ht="14.25" customHeight="1" x14ac:dyDescent="0.4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</row>
    <row r="440" spans="5:88" ht="14.25" customHeight="1" x14ac:dyDescent="0.4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</row>
    <row r="441" spans="5:88" ht="14.25" customHeight="1" x14ac:dyDescent="0.4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</row>
    <row r="442" spans="5:88" ht="14.25" customHeight="1" x14ac:dyDescent="0.4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</row>
    <row r="443" spans="5:88" ht="14.25" customHeight="1" x14ac:dyDescent="0.4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</row>
    <row r="444" spans="5:88" ht="14.25" customHeight="1" x14ac:dyDescent="0.4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</row>
    <row r="445" spans="5:88" ht="14.25" customHeight="1" x14ac:dyDescent="0.4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</row>
    <row r="446" spans="5:88" ht="14.25" customHeight="1" x14ac:dyDescent="0.4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</row>
    <row r="447" spans="5:88" ht="14.25" customHeight="1" x14ac:dyDescent="0.4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</row>
    <row r="448" spans="5:88" ht="14.25" customHeight="1" x14ac:dyDescent="0.4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</row>
    <row r="449" spans="5:88" ht="14.25" customHeight="1" x14ac:dyDescent="0.4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</row>
    <row r="450" spans="5:88" ht="14.25" customHeight="1" x14ac:dyDescent="0.4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</row>
    <row r="451" spans="5:88" ht="14.25" customHeight="1" x14ac:dyDescent="0.4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</row>
    <row r="452" spans="5:88" ht="14.25" customHeight="1" x14ac:dyDescent="0.4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</row>
    <row r="453" spans="5:88" ht="14.25" customHeight="1" x14ac:dyDescent="0.4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</row>
    <row r="454" spans="5:88" ht="14.25" customHeight="1" x14ac:dyDescent="0.4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</row>
    <row r="455" spans="5:88" ht="14.25" customHeight="1" x14ac:dyDescent="0.4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</row>
    <row r="456" spans="5:88" ht="14.25" customHeight="1" x14ac:dyDescent="0.4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</row>
    <row r="457" spans="5:88" ht="14.25" customHeight="1" x14ac:dyDescent="0.4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</row>
    <row r="458" spans="5:88" ht="14.25" customHeight="1" x14ac:dyDescent="0.4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</row>
    <row r="459" spans="5:88" ht="14.25" customHeight="1" x14ac:dyDescent="0.4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</row>
    <row r="460" spans="5:88" ht="14.25" customHeight="1" x14ac:dyDescent="0.4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</row>
    <row r="461" spans="5:88" ht="14.25" customHeight="1" x14ac:dyDescent="0.4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</row>
    <row r="462" spans="5:88" ht="14.25" customHeight="1" x14ac:dyDescent="0.4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</row>
    <row r="463" spans="5:88" ht="14.25" customHeight="1" x14ac:dyDescent="0.4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</row>
    <row r="464" spans="5:88" ht="14.25" customHeight="1" x14ac:dyDescent="0.4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</row>
    <row r="465" spans="5:88" ht="14.25" customHeight="1" x14ac:dyDescent="0.4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</row>
    <row r="466" spans="5:88" ht="14.25" customHeight="1" x14ac:dyDescent="0.4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</row>
    <row r="467" spans="5:88" ht="14.25" customHeight="1" x14ac:dyDescent="0.4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</row>
    <row r="468" spans="5:88" ht="14.25" customHeight="1" x14ac:dyDescent="0.4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</row>
    <row r="469" spans="5:88" ht="14.25" customHeight="1" x14ac:dyDescent="0.4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</row>
    <row r="470" spans="5:88" ht="14.25" customHeight="1" x14ac:dyDescent="0.4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</row>
    <row r="471" spans="5:88" ht="14.25" customHeight="1" x14ac:dyDescent="0.4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</row>
    <row r="472" spans="5:88" ht="14.25" customHeight="1" x14ac:dyDescent="0.4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</row>
    <row r="473" spans="5:88" ht="14.25" customHeight="1" x14ac:dyDescent="0.4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</row>
    <row r="474" spans="5:88" ht="14.25" customHeight="1" x14ac:dyDescent="0.4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</row>
    <row r="475" spans="5:88" ht="14.25" customHeight="1" x14ac:dyDescent="0.4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</row>
    <row r="476" spans="5:88" ht="14.25" customHeight="1" x14ac:dyDescent="0.4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</row>
    <row r="477" spans="5:88" ht="14.25" customHeight="1" x14ac:dyDescent="0.4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</row>
    <row r="478" spans="5:88" ht="14.25" customHeight="1" x14ac:dyDescent="0.4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</row>
    <row r="479" spans="5:88" ht="14.25" customHeight="1" x14ac:dyDescent="0.4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</row>
    <row r="480" spans="5:88" ht="14.25" customHeight="1" x14ac:dyDescent="0.4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</row>
    <row r="481" spans="5:88" ht="14.25" customHeight="1" x14ac:dyDescent="0.4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</row>
    <row r="482" spans="5:88" ht="14.25" customHeight="1" x14ac:dyDescent="0.4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</row>
    <row r="483" spans="5:88" ht="14.25" customHeight="1" x14ac:dyDescent="0.4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</row>
    <row r="484" spans="5:88" ht="14.25" customHeight="1" x14ac:dyDescent="0.4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</row>
    <row r="485" spans="5:88" ht="14.25" customHeight="1" x14ac:dyDescent="0.4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</row>
    <row r="486" spans="5:88" ht="14.25" customHeight="1" x14ac:dyDescent="0.4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</row>
    <row r="487" spans="5:88" ht="14.25" customHeight="1" x14ac:dyDescent="0.4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</row>
    <row r="488" spans="5:88" ht="14.25" customHeight="1" x14ac:dyDescent="0.4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</row>
    <row r="489" spans="5:88" ht="14.25" customHeight="1" x14ac:dyDescent="0.4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</row>
    <row r="490" spans="5:88" ht="14.25" customHeight="1" x14ac:dyDescent="0.4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</row>
    <row r="491" spans="5:88" ht="14.25" customHeight="1" x14ac:dyDescent="0.4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</row>
    <row r="492" spans="5:88" ht="14.25" customHeight="1" x14ac:dyDescent="0.4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</row>
    <row r="493" spans="5:88" ht="14.25" customHeight="1" x14ac:dyDescent="0.4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</row>
    <row r="494" spans="5:88" ht="14.25" customHeight="1" x14ac:dyDescent="0.4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</row>
    <row r="495" spans="5:88" ht="14.25" customHeight="1" x14ac:dyDescent="0.4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</row>
    <row r="496" spans="5:88" ht="14.25" customHeight="1" x14ac:dyDescent="0.4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</row>
    <row r="497" spans="5:88" ht="14.25" customHeight="1" x14ac:dyDescent="0.4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</row>
    <row r="498" spans="5:88" ht="14.25" customHeight="1" x14ac:dyDescent="0.4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</row>
    <row r="499" spans="5:88" ht="14.25" customHeight="1" x14ac:dyDescent="0.4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</row>
    <row r="500" spans="5:88" ht="14.25" customHeight="1" x14ac:dyDescent="0.4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</row>
    <row r="501" spans="5:88" ht="14.25" customHeight="1" x14ac:dyDescent="0.4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</row>
    <row r="502" spans="5:88" ht="14.25" customHeight="1" x14ac:dyDescent="0.4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</row>
    <row r="503" spans="5:88" ht="14.25" customHeight="1" x14ac:dyDescent="0.4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</row>
    <row r="504" spans="5:88" ht="14.25" customHeight="1" x14ac:dyDescent="0.4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</row>
    <row r="505" spans="5:88" ht="14.25" customHeight="1" x14ac:dyDescent="0.4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</row>
    <row r="506" spans="5:88" ht="14.25" customHeight="1" x14ac:dyDescent="0.4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</row>
    <row r="507" spans="5:88" ht="14.25" customHeight="1" x14ac:dyDescent="0.4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</row>
    <row r="508" spans="5:88" ht="14.25" customHeight="1" x14ac:dyDescent="0.4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</row>
    <row r="509" spans="5:88" ht="14.25" customHeight="1" x14ac:dyDescent="0.4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</row>
    <row r="510" spans="5:88" ht="14.25" customHeight="1" x14ac:dyDescent="0.4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</row>
    <row r="511" spans="5:88" ht="14.25" customHeight="1" x14ac:dyDescent="0.4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</row>
    <row r="512" spans="5:88" ht="14.25" customHeight="1" x14ac:dyDescent="0.4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</row>
    <row r="513" spans="5:88" ht="14.25" customHeight="1" x14ac:dyDescent="0.4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</row>
    <row r="514" spans="5:88" ht="14.25" customHeight="1" x14ac:dyDescent="0.4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</row>
    <row r="515" spans="5:88" ht="14.25" customHeight="1" x14ac:dyDescent="0.4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</row>
    <row r="516" spans="5:88" ht="14.25" customHeight="1" x14ac:dyDescent="0.4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</row>
    <row r="517" spans="5:88" ht="14.25" customHeight="1" x14ac:dyDescent="0.4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</row>
    <row r="518" spans="5:88" ht="14.25" customHeight="1" x14ac:dyDescent="0.4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</row>
    <row r="519" spans="5:88" ht="14.25" customHeight="1" x14ac:dyDescent="0.4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</row>
    <row r="520" spans="5:88" ht="14.25" customHeight="1" x14ac:dyDescent="0.4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</row>
    <row r="521" spans="5:88" ht="14.25" customHeight="1" x14ac:dyDescent="0.4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</row>
    <row r="522" spans="5:88" ht="14.25" customHeight="1" x14ac:dyDescent="0.4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</row>
    <row r="523" spans="5:88" ht="14.25" customHeight="1" x14ac:dyDescent="0.4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</row>
    <row r="524" spans="5:88" ht="14.25" customHeight="1" x14ac:dyDescent="0.4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</row>
    <row r="525" spans="5:88" ht="14.25" customHeight="1" x14ac:dyDescent="0.4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</row>
    <row r="526" spans="5:88" ht="14.25" customHeight="1" x14ac:dyDescent="0.4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</row>
    <row r="527" spans="5:88" ht="14.25" customHeight="1" x14ac:dyDescent="0.4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</row>
    <row r="528" spans="5:88" ht="14.25" customHeight="1" x14ac:dyDescent="0.4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</row>
    <row r="529" spans="5:88" ht="14.25" customHeight="1" x14ac:dyDescent="0.4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</row>
    <row r="530" spans="5:88" ht="14.25" customHeight="1" x14ac:dyDescent="0.4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</row>
    <row r="531" spans="5:88" ht="14.25" customHeight="1" x14ac:dyDescent="0.4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</row>
    <row r="532" spans="5:88" ht="14.25" customHeight="1" x14ac:dyDescent="0.4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</row>
    <row r="533" spans="5:88" ht="14.25" customHeight="1" x14ac:dyDescent="0.4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</row>
    <row r="534" spans="5:88" ht="14.25" customHeight="1" x14ac:dyDescent="0.4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</row>
    <row r="535" spans="5:88" ht="14.25" customHeight="1" x14ac:dyDescent="0.4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</row>
    <row r="536" spans="5:88" ht="14.25" customHeight="1" x14ac:dyDescent="0.4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</row>
    <row r="537" spans="5:88" ht="14.25" customHeight="1" x14ac:dyDescent="0.4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</row>
    <row r="538" spans="5:88" ht="14.25" customHeight="1" x14ac:dyDescent="0.4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</row>
    <row r="539" spans="5:88" ht="14.25" customHeight="1" x14ac:dyDescent="0.4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</row>
    <row r="540" spans="5:88" ht="14.25" customHeight="1" x14ac:dyDescent="0.4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</row>
    <row r="541" spans="5:88" ht="14.25" customHeight="1" x14ac:dyDescent="0.4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</row>
    <row r="542" spans="5:88" ht="14.25" customHeight="1" x14ac:dyDescent="0.4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</row>
    <row r="543" spans="5:88" ht="14.25" customHeight="1" x14ac:dyDescent="0.4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</row>
    <row r="544" spans="5:88" ht="14.25" customHeight="1" x14ac:dyDescent="0.4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</row>
    <row r="545" spans="5:88" ht="14.25" customHeight="1" x14ac:dyDescent="0.4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</row>
    <row r="546" spans="5:88" ht="14.25" customHeight="1" x14ac:dyDescent="0.4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</row>
    <row r="547" spans="5:88" ht="14.25" customHeight="1" x14ac:dyDescent="0.4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</row>
    <row r="548" spans="5:88" ht="14.25" customHeight="1" x14ac:dyDescent="0.4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</row>
    <row r="549" spans="5:88" ht="14.25" customHeight="1" x14ac:dyDescent="0.4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</row>
    <row r="550" spans="5:88" ht="14.25" customHeight="1" x14ac:dyDescent="0.4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</row>
    <row r="551" spans="5:88" ht="14.25" customHeight="1" x14ac:dyDescent="0.4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</row>
    <row r="552" spans="5:88" ht="14.25" customHeight="1" x14ac:dyDescent="0.4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</row>
    <row r="553" spans="5:88" ht="14.25" customHeight="1" x14ac:dyDescent="0.4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</row>
    <row r="554" spans="5:88" ht="14.25" customHeight="1" x14ac:dyDescent="0.4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</row>
    <row r="555" spans="5:88" ht="14.25" customHeight="1" x14ac:dyDescent="0.4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</row>
    <row r="556" spans="5:88" ht="14.25" customHeight="1" x14ac:dyDescent="0.4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</row>
    <row r="557" spans="5:88" ht="14.25" customHeight="1" x14ac:dyDescent="0.4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</row>
    <row r="558" spans="5:88" ht="14.25" customHeight="1" x14ac:dyDescent="0.4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</row>
    <row r="559" spans="5:88" ht="14.25" customHeight="1" x14ac:dyDescent="0.4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</row>
    <row r="560" spans="5:88" ht="14.25" customHeight="1" x14ac:dyDescent="0.4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</row>
    <row r="561" spans="5:88" ht="14.25" customHeight="1" x14ac:dyDescent="0.4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</row>
    <row r="562" spans="5:88" ht="14.25" customHeight="1" x14ac:dyDescent="0.4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</row>
    <row r="563" spans="5:88" ht="14.25" customHeight="1" x14ac:dyDescent="0.4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</row>
    <row r="564" spans="5:88" ht="14.25" customHeight="1" x14ac:dyDescent="0.4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</row>
    <row r="565" spans="5:88" ht="14.25" customHeight="1" x14ac:dyDescent="0.4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</row>
    <row r="566" spans="5:88" ht="14.25" customHeight="1" x14ac:dyDescent="0.4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</row>
    <row r="567" spans="5:88" ht="14.25" customHeight="1" x14ac:dyDescent="0.4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</row>
    <row r="568" spans="5:88" ht="14.25" customHeight="1" x14ac:dyDescent="0.4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</row>
    <row r="569" spans="5:88" ht="14.25" customHeight="1" x14ac:dyDescent="0.4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</row>
    <row r="570" spans="5:88" ht="14.25" customHeight="1" x14ac:dyDescent="0.4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</row>
    <row r="571" spans="5:88" ht="14.25" customHeight="1" x14ac:dyDescent="0.4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</row>
    <row r="572" spans="5:88" ht="14.25" customHeight="1" x14ac:dyDescent="0.4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</row>
    <row r="573" spans="5:88" ht="14.25" customHeight="1" x14ac:dyDescent="0.4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</row>
    <row r="574" spans="5:88" ht="14.25" customHeight="1" x14ac:dyDescent="0.4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</row>
    <row r="575" spans="5:88" ht="14.25" customHeight="1" x14ac:dyDescent="0.4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</row>
    <row r="576" spans="5:88" ht="14.25" customHeight="1" x14ac:dyDescent="0.4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</row>
    <row r="577" spans="5:88" ht="14.25" customHeight="1" x14ac:dyDescent="0.4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</row>
    <row r="578" spans="5:88" ht="14.25" customHeight="1" x14ac:dyDescent="0.4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</row>
    <row r="579" spans="5:88" ht="14.25" customHeight="1" x14ac:dyDescent="0.4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</row>
    <row r="580" spans="5:88" ht="14.25" customHeight="1" x14ac:dyDescent="0.4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</row>
    <row r="581" spans="5:88" ht="14.25" customHeight="1" x14ac:dyDescent="0.4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</row>
    <row r="582" spans="5:88" ht="14.25" customHeight="1" x14ac:dyDescent="0.4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</row>
    <row r="583" spans="5:88" ht="14.25" customHeight="1" x14ac:dyDescent="0.4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</row>
    <row r="584" spans="5:88" ht="14.25" customHeight="1" x14ac:dyDescent="0.4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</row>
    <row r="585" spans="5:88" ht="14.25" customHeight="1" x14ac:dyDescent="0.4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</row>
    <row r="586" spans="5:88" ht="14.25" customHeight="1" x14ac:dyDescent="0.4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</row>
    <row r="587" spans="5:88" ht="14.25" customHeight="1" x14ac:dyDescent="0.4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</row>
    <row r="588" spans="5:88" ht="14.25" customHeight="1" x14ac:dyDescent="0.4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</row>
    <row r="589" spans="5:88" ht="14.25" customHeight="1" x14ac:dyDescent="0.4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</row>
    <row r="590" spans="5:88" ht="14.25" customHeight="1" x14ac:dyDescent="0.4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</row>
    <row r="591" spans="5:88" ht="14.25" customHeight="1" x14ac:dyDescent="0.4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</row>
    <row r="592" spans="5:88" ht="14.25" customHeight="1" x14ac:dyDescent="0.4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</row>
    <row r="593" spans="5:88" ht="14.25" customHeight="1" x14ac:dyDescent="0.4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</row>
    <row r="594" spans="5:88" ht="14.25" customHeight="1" x14ac:dyDescent="0.4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</row>
    <row r="595" spans="5:88" ht="14.25" customHeight="1" x14ac:dyDescent="0.4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</row>
    <row r="596" spans="5:88" ht="14.25" customHeight="1" x14ac:dyDescent="0.4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</row>
    <row r="597" spans="5:88" ht="14.25" customHeight="1" x14ac:dyDescent="0.4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</row>
    <row r="598" spans="5:88" ht="14.25" customHeight="1" x14ac:dyDescent="0.4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</row>
    <row r="599" spans="5:88" ht="14.25" customHeight="1" x14ac:dyDescent="0.4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</row>
    <row r="600" spans="5:88" ht="14.25" customHeight="1" x14ac:dyDescent="0.4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</row>
    <row r="601" spans="5:88" ht="14.25" customHeight="1" x14ac:dyDescent="0.4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</row>
    <row r="602" spans="5:88" ht="14.25" customHeight="1" x14ac:dyDescent="0.4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</row>
    <row r="603" spans="5:88" ht="14.25" customHeight="1" x14ac:dyDescent="0.4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</row>
    <row r="604" spans="5:88" ht="14.25" customHeight="1" x14ac:dyDescent="0.4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</row>
    <row r="605" spans="5:88" ht="14.25" customHeight="1" x14ac:dyDescent="0.4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</row>
    <row r="606" spans="5:88" ht="14.25" customHeight="1" x14ac:dyDescent="0.4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</row>
    <row r="607" spans="5:88" ht="14.25" customHeight="1" x14ac:dyDescent="0.4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</row>
    <row r="608" spans="5:88" ht="14.25" customHeight="1" x14ac:dyDescent="0.4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</row>
    <row r="609" spans="5:88" ht="14.25" customHeight="1" x14ac:dyDescent="0.4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</row>
    <row r="610" spans="5:88" ht="14.25" customHeight="1" x14ac:dyDescent="0.4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</row>
    <row r="611" spans="5:88" ht="14.25" customHeight="1" x14ac:dyDescent="0.4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</row>
    <row r="612" spans="5:88" ht="14.25" customHeight="1" x14ac:dyDescent="0.4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</row>
    <row r="613" spans="5:88" ht="14.25" customHeight="1" x14ac:dyDescent="0.4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</row>
    <row r="614" spans="5:88" ht="14.25" customHeight="1" x14ac:dyDescent="0.4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</row>
    <row r="615" spans="5:88" ht="14.25" customHeight="1" x14ac:dyDescent="0.4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</row>
    <row r="616" spans="5:88" ht="14.25" customHeight="1" x14ac:dyDescent="0.4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</row>
    <row r="617" spans="5:88" ht="14.25" customHeight="1" x14ac:dyDescent="0.4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</row>
    <row r="618" spans="5:88" ht="14.25" customHeight="1" x14ac:dyDescent="0.4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</row>
    <row r="619" spans="5:88" ht="14.25" customHeight="1" x14ac:dyDescent="0.4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</row>
    <row r="620" spans="5:88" ht="14.25" customHeight="1" x14ac:dyDescent="0.4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</row>
    <row r="621" spans="5:88" ht="14.25" customHeight="1" x14ac:dyDescent="0.4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</row>
    <row r="622" spans="5:88" ht="14.25" customHeight="1" x14ac:dyDescent="0.4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</row>
    <row r="623" spans="5:88" ht="14.25" customHeight="1" x14ac:dyDescent="0.4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</row>
    <row r="624" spans="5:88" ht="14.25" customHeight="1" x14ac:dyDescent="0.4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</row>
    <row r="625" spans="5:88" ht="14.25" customHeight="1" x14ac:dyDescent="0.4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</row>
    <row r="626" spans="5:88" ht="14.25" customHeight="1" x14ac:dyDescent="0.4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</row>
    <row r="627" spans="5:88" ht="14.25" customHeight="1" x14ac:dyDescent="0.4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</row>
    <row r="628" spans="5:88" ht="14.25" customHeight="1" x14ac:dyDescent="0.4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</row>
    <row r="629" spans="5:88" ht="14.25" customHeight="1" x14ac:dyDescent="0.4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</row>
    <row r="630" spans="5:88" ht="14.25" customHeight="1" x14ac:dyDescent="0.4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</row>
    <row r="631" spans="5:88" ht="14.25" customHeight="1" x14ac:dyDescent="0.4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</row>
    <row r="632" spans="5:88" ht="14.25" customHeight="1" x14ac:dyDescent="0.4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</row>
    <row r="633" spans="5:88" ht="14.25" customHeight="1" x14ac:dyDescent="0.4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</row>
    <row r="634" spans="5:88" ht="14.25" customHeight="1" x14ac:dyDescent="0.4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</row>
    <row r="635" spans="5:88" ht="14.25" customHeight="1" x14ac:dyDescent="0.4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</row>
    <row r="636" spans="5:88" ht="14.25" customHeight="1" x14ac:dyDescent="0.4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</row>
    <row r="637" spans="5:88" ht="14.25" customHeight="1" x14ac:dyDescent="0.4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</row>
    <row r="638" spans="5:88" ht="14.25" customHeight="1" x14ac:dyDescent="0.4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</row>
    <row r="639" spans="5:88" ht="14.25" customHeight="1" x14ac:dyDescent="0.4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</row>
    <row r="640" spans="5:88" ht="14.25" customHeight="1" x14ac:dyDescent="0.4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</row>
    <row r="641" spans="5:88" ht="14.25" customHeight="1" x14ac:dyDescent="0.4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</row>
    <row r="642" spans="5:88" ht="14.25" customHeight="1" x14ac:dyDescent="0.4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</row>
    <row r="643" spans="5:88" ht="14.25" customHeight="1" x14ac:dyDescent="0.4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</row>
    <row r="644" spans="5:88" ht="14.25" customHeight="1" x14ac:dyDescent="0.4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</row>
    <row r="645" spans="5:88" ht="14.25" customHeight="1" x14ac:dyDescent="0.4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</row>
    <row r="646" spans="5:88" ht="14.25" customHeight="1" x14ac:dyDescent="0.4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</row>
    <row r="647" spans="5:88" ht="14.25" customHeight="1" x14ac:dyDescent="0.4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</row>
    <row r="648" spans="5:88" ht="14.25" customHeight="1" x14ac:dyDescent="0.4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</row>
    <row r="649" spans="5:88" ht="14.25" customHeight="1" x14ac:dyDescent="0.4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</row>
    <row r="650" spans="5:88" ht="14.25" customHeight="1" x14ac:dyDescent="0.4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</row>
    <row r="651" spans="5:88" ht="14.25" customHeight="1" x14ac:dyDescent="0.4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</row>
    <row r="652" spans="5:88" ht="14.25" customHeight="1" x14ac:dyDescent="0.4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</row>
    <row r="653" spans="5:88" ht="14.25" customHeight="1" x14ac:dyDescent="0.4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</row>
    <row r="654" spans="5:88" ht="14.25" customHeight="1" x14ac:dyDescent="0.4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</row>
    <row r="655" spans="5:88" ht="14.25" customHeight="1" x14ac:dyDescent="0.4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</row>
    <row r="656" spans="5:88" ht="14.25" customHeight="1" x14ac:dyDescent="0.4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</row>
    <row r="657" spans="5:88" ht="14.25" customHeight="1" x14ac:dyDescent="0.4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</row>
    <row r="658" spans="5:88" ht="14.25" customHeight="1" x14ac:dyDescent="0.4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</row>
    <row r="659" spans="5:88" ht="14.25" customHeight="1" x14ac:dyDescent="0.4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</row>
    <row r="660" spans="5:88" ht="14.25" customHeight="1" x14ac:dyDescent="0.4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</row>
    <row r="661" spans="5:88" ht="14.25" customHeight="1" x14ac:dyDescent="0.4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</row>
    <row r="662" spans="5:88" ht="14.25" customHeight="1" x14ac:dyDescent="0.4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</row>
    <row r="663" spans="5:88" ht="14.25" customHeight="1" x14ac:dyDescent="0.4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</row>
    <row r="664" spans="5:88" ht="14.25" customHeight="1" x14ac:dyDescent="0.4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</row>
    <row r="665" spans="5:88" ht="14.25" customHeight="1" x14ac:dyDescent="0.4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</row>
    <row r="666" spans="5:88" ht="14.25" customHeight="1" x14ac:dyDescent="0.4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</row>
    <row r="667" spans="5:88" ht="14.25" customHeight="1" x14ac:dyDescent="0.4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</row>
    <row r="668" spans="5:88" ht="14.25" customHeight="1" x14ac:dyDescent="0.4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</row>
    <row r="669" spans="5:88" ht="14.25" customHeight="1" x14ac:dyDescent="0.4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</row>
    <row r="670" spans="5:88" ht="14.25" customHeight="1" x14ac:dyDescent="0.4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</row>
    <row r="671" spans="5:88" ht="14.25" customHeight="1" x14ac:dyDescent="0.4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</row>
    <row r="672" spans="5:88" ht="14.25" customHeight="1" x14ac:dyDescent="0.4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</row>
    <row r="673" spans="5:88" ht="14.25" customHeight="1" x14ac:dyDescent="0.4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</row>
    <row r="674" spans="5:88" ht="14.25" customHeight="1" x14ac:dyDescent="0.4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</row>
    <row r="675" spans="5:88" ht="14.25" customHeight="1" x14ac:dyDescent="0.4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</row>
    <row r="676" spans="5:88" ht="14.25" customHeight="1" x14ac:dyDescent="0.4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</row>
    <row r="677" spans="5:88" ht="14.25" customHeight="1" x14ac:dyDescent="0.4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</row>
    <row r="678" spans="5:88" ht="14.25" customHeight="1" x14ac:dyDescent="0.4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</row>
    <row r="679" spans="5:88" ht="14.25" customHeight="1" x14ac:dyDescent="0.4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</row>
    <row r="680" spans="5:88" ht="14.25" customHeight="1" x14ac:dyDescent="0.4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</row>
    <row r="681" spans="5:88" ht="14.25" customHeight="1" x14ac:dyDescent="0.4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</row>
    <row r="682" spans="5:88" ht="14.25" customHeight="1" x14ac:dyDescent="0.4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</row>
    <row r="683" spans="5:88" ht="14.25" customHeight="1" x14ac:dyDescent="0.4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</row>
    <row r="684" spans="5:88" ht="14.25" customHeight="1" x14ac:dyDescent="0.4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</row>
    <row r="685" spans="5:88" ht="14.25" customHeight="1" x14ac:dyDescent="0.4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</row>
    <row r="686" spans="5:88" ht="14.25" customHeight="1" x14ac:dyDescent="0.4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</row>
    <row r="687" spans="5:88" ht="14.25" customHeight="1" x14ac:dyDescent="0.4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</row>
    <row r="688" spans="5:88" ht="14.25" customHeight="1" x14ac:dyDescent="0.4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</row>
    <row r="689" spans="5:88" ht="14.25" customHeight="1" x14ac:dyDescent="0.4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</row>
    <row r="690" spans="5:88" ht="14.25" customHeight="1" x14ac:dyDescent="0.4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</row>
    <row r="691" spans="5:88" ht="14.25" customHeight="1" x14ac:dyDescent="0.4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</row>
    <row r="692" spans="5:88" ht="14.25" customHeight="1" x14ac:dyDescent="0.4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</row>
    <row r="693" spans="5:88" ht="14.25" customHeight="1" x14ac:dyDescent="0.4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</row>
    <row r="694" spans="5:88" ht="14.25" customHeight="1" x14ac:dyDescent="0.4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</row>
    <row r="695" spans="5:88" ht="14.25" customHeight="1" x14ac:dyDescent="0.4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</row>
    <row r="696" spans="5:88" ht="14.25" customHeight="1" x14ac:dyDescent="0.4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</row>
    <row r="697" spans="5:88" ht="14.25" customHeight="1" x14ac:dyDescent="0.4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</row>
    <row r="698" spans="5:88" ht="14.25" customHeight="1" x14ac:dyDescent="0.4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</row>
    <row r="699" spans="5:88" ht="14.25" customHeight="1" x14ac:dyDescent="0.4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</row>
    <row r="700" spans="5:88" ht="14.25" customHeight="1" x14ac:dyDescent="0.4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</row>
    <row r="701" spans="5:88" ht="14.25" customHeight="1" x14ac:dyDescent="0.4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</row>
    <row r="702" spans="5:88" ht="14.25" customHeight="1" x14ac:dyDescent="0.4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</row>
    <row r="703" spans="5:88" ht="14.25" customHeight="1" x14ac:dyDescent="0.4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</row>
    <row r="704" spans="5:88" ht="14.25" customHeight="1" x14ac:dyDescent="0.4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</row>
    <row r="705" spans="5:88" ht="14.25" customHeight="1" x14ac:dyDescent="0.4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</row>
    <row r="706" spans="5:88" ht="14.25" customHeight="1" x14ac:dyDescent="0.4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</row>
    <row r="707" spans="5:88" ht="14.25" customHeight="1" x14ac:dyDescent="0.4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</row>
    <row r="708" spans="5:88" ht="14.25" customHeight="1" x14ac:dyDescent="0.4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</row>
    <row r="709" spans="5:88" ht="14.25" customHeight="1" x14ac:dyDescent="0.4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</row>
    <row r="710" spans="5:88" ht="14.25" customHeight="1" x14ac:dyDescent="0.4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</row>
    <row r="711" spans="5:88" ht="14.25" customHeight="1" x14ac:dyDescent="0.4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</row>
    <row r="712" spans="5:88" ht="14.25" customHeight="1" x14ac:dyDescent="0.4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</row>
    <row r="713" spans="5:88" ht="14.25" customHeight="1" x14ac:dyDescent="0.4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</row>
    <row r="714" spans="5:88" ht="14.25" customHeight="1" x14ac:dyDescent="0.4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</row>
    <row r="715" spans="5:88" ht="14.25" customHeight="1" x14ac:dyDescent="0.4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</row>
    <row r="716" spans="5:88" ht="14.25" customHeight="1" x14ac:dyDescent="0.4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</row>
    <row r="717" spans="5:88" ht="14.25" customHeight="1" x14ac:dyDescent="0.4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</row>
    <row r="718" spans="5:88" ht="14.25" customHeight="1" x14ac:dyDescent="0.4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</row>
    <row r="719" spans="5:88" ht="14.25" customHeight="1" x14ac:dyDescent="0.4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</row>
    <row r="720" spans="5:88" ht="14.25" customHeight="1" x14ac:dyDescent="0.4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</row>
    <row r="721" spans="5:88" ht="14.25" customHeight="1" x14ac:dyDescent="0.4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</row>
    <row r="722" spans="5:88" ht="14.25" customHeight="1" x14ac:dyDescent="0.4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</row>
    <row r="723" spans="5:88" ht="14.25" customHeight="1" x14ac:dyDescent="0.4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</row>
    <row r="724" spans="5:88" ht="14.25" customHeight="1" x14ac:dyDescent="0.4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</row>
    <row r="725" spans="5:88" ht="14.25" customHeight="1" x14ac:dyDescent="0.4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</row>
    <row r="726" spans="5:88" ht="14.25" customHeight="1" x14ac:dyDescent="0.4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</row>
    <row r="727" spans="5:88" ht="14.25" customHeight="1" x14ac:dyDescent="0.4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</row>
    <row r="728" spans="5:88" ht="14.25" customHeight="1" x14ac:dyDescent="0.4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</row>
    <row r="729" spans="5:88" ht="14.25" customHeight="1" x14ac:dyDescent="0.4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</row>
    <row r="730" spans="5:88" ht="14.25" customHeight="1" x14ac:dyDescent="0.4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</row>
    <row r="731" spans="5:88" ht="14.25" customHeight="1" x14ac:dyDescent="0.4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</row>
    <row r="732" spans="5:88" ht="14.25" customHeight="1" x14ac:dyDescent="0.4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</row>
    <row r="733" spans="5:88" ht="14.25" customHeight="1" x14ac:dyDescent="0.4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</row>
    <row r="734" spans="5:88" ht="14.25" customHeight="1" x14ac:dyDescent="0.4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</row>
    <row r="735" spans="5:88" ht="14.25" customHeight="1" x14ac:dyDescent="0.4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</row>
    <row r="736" spans="5:88" ht="14.25" customHeight="1" x14ac:dyDescent="0.4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</row>
    <row r="737" spans="5:88" ht="14.25" customHeight="1" x14ac:dyDescent="0.4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</row>
    <row r="738" spans="5:88" ht="14.25" customHeight="1" x14ac:dyDescent="0.4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</row>
    <row r="739" spans="5:88" ht="14.25" customHeight="1" x14ac:dyDescent="0.4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</row>
    <row r="740" spans="5:88" ht="14.25" customHeight="1" x14ac:dyDescent="0.4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</row>
    <row r="741" spans="5:88" ht="14.25" customHeight="1" x14ac:dyDescent="0.4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</row>
    <row r="742" spans="5:88" ht="14.25" customHeight="1" x14ac:dyDescent="0.4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</row>
    <row r="743" spans="5:88" ht="14.25" customHeight="1" x14ac:dyDescent="0.4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</row>
    <row r="744" spans="5:88" ht="14.25" customHeight="1" x14ac:dyDescent="0.4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</row>
    <row r="745" spans="5:88" ht="14.25" customHeight="1" x14ac:dyDescent="0.4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</row>
    <row r="746" spans="5:88" ht="14.25" customHeight="1" x14ac:dyDescent="0.4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</row>
    <row r="747" spans="5:88" ht="14.25" customHeight="1" x14ac:dyDescent="0.4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</row>
    <row r="748" spans="5:88" ht="14.25" customHeight="1" x14ac:dyDescent="0.4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</row>
    <row r="749" spans="5:88" ht="14.25" customHeight="1" x14ac:dyDescent="0.4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</row>
    <row r="750" spans="5:88" ht="14.25" customHeight="1" x14ac:dyDescent="0.4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</row>
    <row r="751" spans="5:88" ht="14.25" customHeight="1" x14ac:dyDescent="0.4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</row>
    <row r="752" spans="5:88" ht="14.25" customHeight="1" x14ac:dyDescent="0.4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</row>
    <row r="753" spans="5:88" ht="14.25" customHeight="1" x14ac:dyDescent="0.4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</row>
    <row r="754" spans="5:88" ht="14.25" customHeight="1" x14ac:dyDescent="0.4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</row>
    <row r="755" spans="5:88" ht="14.25" customHeight="1" x14ac:dyDescent="0.4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</row>
    <row r="756" spans="5:88" ht="14.25" customHeight="1" x14ac:dyDescent="0.4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</row>
    <row r="757" spans="5:88" ht="14.25" customHeight="1" x14ac:dyDescent="0.4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</row>
    <row r="758" spans="5:88" ht="14.25" customHeight="1" x14ac:dyDescent="0.4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</row>
    <row r="759" spans="5:88" ht="14.25" customHeight="1" x14ac:dyDescent="0.4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</row>
    <row r="760" spans="5:88" ht="14.25" customHeight="1" x14ac:dyDescent="0.4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</row>
    <row r="761" spans="5:88" ht="14.25" customHeight="1" x14ac:dyDescent="0.4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</row>
    <row r="762" spans="5:88" ht="14.25" customHeight="1" x14ac:dyDescent="0.4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</row>
    <row r="763" spans="5:88" ht="14.25" customHeight="1" x14ac:dyDescent="0.4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</row>
    <row r="764" spans="5:88" ht="14.25" customHeight="1" x14ac:dyDescent="0.4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</row>
    <row r="765" spans="5:88" ht="14.25" customHeight="1" x14ac:dyDescent="0.4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</row>
    <row r="766" spans="5:88" ht="14.25" customHeight="1" x14ac:dyDescent="0.4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</row>
    <row r="767" spans="5:88" ht="14.25" customHeight="1" x14ac:dyDescent="0.4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</row>
    <row r="768" spans="5:88" ht="14.25" customHeight="1" x14ac:dyDescent="0.4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</row>
    <row r="769" spans="5:88" ht="14.25" customHeight="1" x14ac:dyDescent="0.4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</row>
    <row r="770" spans="5:88" ht="14.25" customHeight="1" x14ac:dyDescent="0.4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</row>
    <row r="771" spans="5:88" ht="14.25" customHeight="1" x14ac:dyDescent="0.4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</row>
    <row r="772" spans="5:88" ht="14.25" customHeight="1" x14ac:dyDescent="0.4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</row>
    <row r="773" spans="5:88" ht="14.25" customHeight="1" x14ac:dyDescent="0.4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</row>
    <row r="774" spans="5:88" ht="14.25" customHeight="1" x14ac:dyDescent="0.4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</row>
    <row r="775" spans="5:88" ht="14.25" customHeight="1" x14ac:dyDescent="0.4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</row>
    <row r="776" spans="5:88" ht="14.25" customHeight="1" x14ac:dyDescent="0.4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</row>
    <row r="777" spans="5:88" ht="14.25" customHeight="1" x14ac:dyDescent="0.4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</row>
    <row r="778" spans="5:88" ht="14.25" customHeight="1" x14ac:dyDescent="0.4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</row>
    <row r="779" spans="5:88" ht="14.25" customHeight="1" x14ac:dyDescent="0.4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</row>
    <row r="780" spans="5:88" ht="14.25" customHeight="1" x14ac:dyDescent="0.4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</row>
    <row r="781" spans="5:88" ht="14.25" customHeight="1" x14ac:dyDescent="0.4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</row>
    <row r="782" spans="5:88" ht="14.25" customHeight="1" x14ac:dyDescent="0.4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</row>
    <row r="783" spans="5:88" ht="14.25" customHeight="1" x14ac:dyDescent="0.4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</row>
    <row r="784" spans="5:88" ht="14.25" customHeight="1" x14ac:dyDescent="0.4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</row>
    <row r="785" spans="5:88" ht="14.25" customHeight="1" x14ac:dyDescent="0.4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</row>
    <row r="786" spans="5:88" ht="14.25" customHeight="1" x14ac:dyDescent="0.4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</row>
    <row r="787" spans="5:88" ht="14.25" customHeight="1" x14ac:dyDescent="0.4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</row>
    <row r="788" spans="5:88" ht="14.25" customHeight="1" x14ac:dyDescent="0.4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</row>
    <row r="789" spans="5:88" ht="14.25" customHeight="1" x14ac:dyDescent="0.4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</row>
    <row r="790" spans="5:88" ht="14.25" customHeight="1" x14ac:dyDescent="0.4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</row>
    <row r="791" spans="5:88" ht="14.25" customHeight="1" x14ac:dyDescent="0.4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</row>
    <row r="792" spans="5:88" ht="14.25" customHeight="1" x14ac:dyDescent="0.4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</row>
    <row r="793" spans="5:88" ht="14.25" customHeight="1" x14ac:dyDescent="0.4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</row>
    <row r="794" spans="5:88" ht="14.25" customHeight="1" x14ac:dyDescent="0.4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</row>
    <row r="795" spans="5:88" ht="14.25" customHeight="1" x14ac:dyDescent="0.4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</row>
    <row r="796" spans="5:88" ht="14.25" customHeight="1" x14ac:dyDescent="0.4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</row>
    <row r="797" spans="5:88" ht="14.25" customHeight="1" x14ac:dyDescent="0.4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</row>
    <row r="798" spans="5:88" ht="14.25" customHeight="1" x14ac:dyDescent="0.4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</row>
    <row r="799" spans="5:88" ht="14.25" customHeight="1" x14ac:dyDescent="0.4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</row>
    <row r="800" spans="5:88" ht="14.25" customHeight="1" x14ac:dyDescent="0.4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</row>
    <row r="801" spans="5:88" ht="14.25" customHeight="1" x14ac:dyDescent="0.4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</row>
    <row r="802" spans="5:88" ht="14.25" customHeight="1" x14ac:dyDescent="0.4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</row>
    <row r="803" spans="5:88" ht="14.25" customHeight="1" x14ac:dyDescent="0.4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</row>
    <row r="804" spans="5:88" ht="14.25" customHeight="1" x14ac:dyDescent="0.4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</row>
    <row r="805" spans="5:88" ht="14.25" customHeight="1" x14ac:dyDescent="0.4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</row>
    <row r="806" spans="5:88" ht="14.25" customHeight="1" x14ac:dyDescent="0.4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</row>
    <row r="807" spans="5:88" ht="14.25" customHeight="1" x14ac:dyDescent="0.4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</row>
    <row r="808" spans="5:88" ht="14.25" customHeight="1" x14ac:dyDescent="0.4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</row>
    <row r="809" spans="5:88" ht="14.25" customHeight="1" x14ac:dyDescent="0.4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</row>
    <row r="810" spans="5:88" ht="14.25" customHeight="1" x14ac:dyDescent="0.4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</row>
    <row r="811" spans="5:88" ht="14.25" customHeight="1" x14ac:dyDescent="0.4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</row>
    <row r="812" spans="5:88" ht="14.25" customHeight="1" x14ac:dyDescent="0.4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</row>
    <row r="813" spans="5:88" ht="14.25" customHeight="1" x14ac:dyDescent="0.4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</row>
    <row r="814" spans="5:88" ht="14.25" customHeight="1" x14ac:dyDescent="0.4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</row>
    <row r="815" spans="5:88" ht="14.25" customHeight="1" x14ac:dyDescent="0.4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</row>
    <row r="816" spans="5:88" ht="14.25" customHeight="1" x14ac:dyDescent="0.4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</row>
    <row r="817" spans="5:88" ht="14.25" customHeight="1" x14ac:dyDescent="0.4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</row>
    <row r="818" spans="5:88" ht="14.25" customHeight="1" x14ac:dyDescent="0.4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</row>
    <row r="819" spans="5:88" ht="14.25" customHeight="1" x14ac:dyDescent="0.4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</row>
    <row r="820" spans="5:88" ht="14.25" customHeight="1" x14ac:dyDescent="0.4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</row>
    <row r="821" spans="5:88" ht="14.25" customHeight="1" x14ac:dyDescent="0.4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</row>
    <row r="822" spans="5:88" ht="14.25" customHeight="1" x14ac:dyDescent="0.4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</row>
    <row r="823" spans="5:88" ht="14.25" customHeight="1" x14ac:dyDescent="0.4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</row>
    <row r="824" spans="5:88" ht="14.25" customHeight="1" x14ac:dyDescent="0.4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</row>
    <row r="825" spans="5:88" ht="14.25" customHeight="1" x14ac:dyDescent="0.4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</row>
    <row r="826" spans="5:88" ht="14.25" customHeight="1" x14ac:dyDescent="0.4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</row>
    <row r="827" spans="5:88" ht="14.25" customHeight="1" x14ac:dyDescent="0.4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</row>
    <row r="828" spans="5:88" ht="14.25" customHeight="1" x14ac:dyDescent="0.4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</row>
    <row r="829" spans="5:88" ht="14.25" customHeight="1" x14ac:dyDescent="0.4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</row>
    <row r="830" spans="5:88" ht="14.25" customHeight="1" x14ac:dyDescent="0.4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</row>
    <row r="831" spans="5:88" ht="14.25" customHeight="1" x14ac:dyDescent="0.4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</row>
    <row r="832" spans="5:88" ht="14.25" customHeight="1" x14ac:dyDescent="0.4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</row>
    <row r="833" spans="5:88" ht="14.25" customHeight="1" x14ac:dyDescent="0.4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</row>
    <row r="834" spans="5:88" ht="14.25" customHeight="1" x14ac:dyDescent="0.4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</row>
    <row r="835" spans="5:88" ht="14.25" customHeight="1" x14ac:dyDescent="0.4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</row>
    <row r="836" spans="5:88" ht="14.25" customHeight="1" x14ac:dyDescent="0.4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</row>
    <row r="837" spans="5:88" ht="14.25" customHeight="1" x14ac:dyDescent="0.4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</row>
    <row r="838" spans="5:88" ht="14.25" customHeight="1" x14ac:dyDescent="0.4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</row>
    <row r="839" spans="5:88" ht="14.25" customHeight="1" x14ac:dyDescent="0.4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</row>
    <row r="840" spans="5:88" ht="14.25" customHeight="1" x14ac:dyDescent="0.4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</row>
    <row r="841" spans="5:88" ht="14.25" customHeight="1" x14ac:dyDescent="0.4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</row>
    <row r="842" spans="5:88" ht="14.25" customHeight="1" x14ac:dyDescent="0.4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</row>
    <row r="843" spans="5:88" ht="14.25" customHeight="1" x14ac:dyDescent="0.4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</row>
    <row r="844" spans="5:88" ht="14.25" customHeight="1" x14ac:dyDescent="0.4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</row>
    <row r="845" spans="5:88" ht="14.25" customHeight="1" x14ac:dyDescent="0.4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</row>
    <row r="846" spans="5:88" ht="14.25" customHeight="1" x14ac:dyDescent="0.4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</row>
    <row r="847" spans="5:88" ht="14.25" customHeight="1" x14ac:dyDescent="0.4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</row>
    <row r="848" spans="5:88" ht="14.25" customHeight="1" x14ac:dyDescent="0.4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</row>
    <row r="849" spans="5:88" ht="14.25" customHeight="1" x14ac:dyDescent="0.4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</row>
    <row r="850" spans="5:88" ht="14.25" customHeight="1" x14ac:dyDescent="0.4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</row>
    <row r="851" spans="5:88" ht="14.25" customHeight="1" x14ac:dyDescent="0.4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</row>
    <row r="852" spans="5:88" ht="14.25" customHeight="1" x14ac:dyDescent="0.4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</row>
    <row r="853" spans="5:88" ht="14.25" customHeight="1" x14ac:dyDescent="0.4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</row>
    <row r="854" spans="5:88" ht="14.25" customHeight="1" x14ac:dyDescent="0.4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</row>
    <row r="855" spans="5:88" ht="14.25" customHeight="1" x14ac:dyDescent="0.4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</row>
    <row r="856" spans="5:88" ht="14.25" customHeight="1" x14ac:dyDescent="0.4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</row>
    <row r="857" spans="5:88" ht="14.25" customHeight="1" x14ac:dyDescent="0.4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</row>
    <row r="858" spans="5:88" ht="14.25" customHeight="1" x14ac:dyDescent="0.4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</row>
    <row r="859" spans="5:88" ht="14.25" customHeight="1" x14ac:dyDescent="0.4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</row>
    <row r="860" spans="5:88" ht="14.25" customHeight="1" x14ac:dyDescent="0.4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</row>
    <row r="861" spans="5:88" ht="14.25" customHeight="1" x14ac:dyDescent="0.4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</row>
    <row r="862" spans="5:88" ht="14.25" customHeight="1" x14ac:dyDescent="0.4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</row>
    <row r="863" spans="5:88" ht="14.25" customHeight="1" x14ac:dyDescent="0.4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</row>
    <row r="864" spans="5:88" ht="14.25" customHeight="1" x14ac:dyDescent="0.4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</row>
    <row r="865" spans="5:88" ht="14.25" customHeight="1" x14ac:dyDescent="0.4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</row>
    <row r="866" spans="5:88" ht="14.25" customHeight="1" x14ac:dyDescent="0.4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</row>
    <row r="867" spans="5:88" ht="14.25" customHeight="1" x14ac:dyDescent="0.4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</row>
    <row r="868" spans="5:88" ht="14.25" customHeight="1" x14ac:dyDescent="0.4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</row>
    <row r="869" spans="5:88" ht="14.25" customHeight="1" x14ac:dyDescent="0.4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</row>
    <row r="870" spans="5:88" ht="14.25" customHeight="1" x14ac:dyDescent="0.4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</row>
    <row r="871" spans="5:88" ht="14.25" customHeight="1" x14ac:dyDescent="0.4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</row>
    <row r="872" spans="5:88" ht="14.25" customHeight="1" x14ac:dyDescent="0.4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</row>
    <row r="873" spans="5:88" ht="14.25" customHeight="1" x14ac:dyDescent="0.4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</row>
    <row r="874" spans="5:88" ht="14.25" customHeight="1" x14ac:dyDescent="0.4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</row>
    <row r="875" spans="5:88" ht="14.25" customHeight="1" x14ac:dyDescent="0.4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</row>
    <row r="876" spans="5:88" ht="14.25" customHeight="1" x14ac:dyDescent="0.4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</row>
    <row r="877" spans="5:88" ht="14.25" customHeight="1" x14ac:dyDescent="0.4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</row>
    <row r="878" spans="5:88" ht="14.25" customHeight="1" x14ac:dyDescent="0.4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</row>
    <row r="879" spans="5:88" ht="14.25" customHeight="1" x14ac:dyDescent="0.4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</row>
    <row r="880" spans="5:88" ht="14.25" customHeight="1" x14ac:dyDescent="0.4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</row>
    <row r="881" spans="5:88" ht="14.25" customHeight="1" x14ac:dyDescent="0.4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</row>
    <row r="882" spans="5:88" ht="14.25" customHeight="1" x14ac:dyDescent="0.4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</row>
    <row r="883" spans="5:88" ht="14.25" customHeight="1" x14ac:dyDescent="0.4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</row>
    <row r="884" spans="5:88" ht="14.25" customHeight="1" x14ac:dyDescent="0.4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</row>
    <row r="885" spans="5:88" ht="14.25" customHeight="1" x14ac:dyDescent="0.4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</row>
    <row r="886" spans="5:88" ht="14.25" customHeight="1" x14ac:dyDescent="0.4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</row>
    <row r="887" spans="5:88" ht="14.25" customHeight="1" x14ac:dyDescent="0.4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</row>
    <row r="888" spans="5:88" ht="14.25" customHeight="1" x14ac:dyDescent="0.4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</row>
    <row r="889" spans="5:88" ht="14.25" customHeight="1" x14ac:dyDescent="0.4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</row>
    <row r="890" spans="5:88" ht="14.25" customHeight="1" x14ac:dyDescent="0.4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</row>
    <row r="891" spans="5:88" ht="14.25" customHeight="1" x14ac:dyDescent="0.4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</row>
    <row r="892" spans="5:88" ht="14.25" customHeight="1" x14ac:dyDescent="0.4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</row>
    <row r="893" spans="5:88" ht="14.25" customHeight="1" x14ac:dyDescent="0.4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</row>
    <row r="894" spans="5:88" ht="14.25" customHeight="1" x14ac:dyDescent="0.4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</row>
    <row r="895" spans="5:88" ht="14.25" customHeight="1" x14ac:dyDescent="0.4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</row>
    <row r="896" spans="5:88" ht="14.25" customHeight="1" x14ac:dyDescent="0.4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</row>
    <row r="897" spans="5:88" ht="14.25" customHeight="1" x14ac:dyDescent="0.4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</row>
    <row r="898" spans="5:88" ht="14.25" customHeight="1" x14ac:dyDescent="0.4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</row>
    <row r="899" spans="5:88" ht="14.25" customHeight="1" x14ac:dyDescent="0.4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</row>
    <row r="900" spans="5:88" ht="14.25" customHeight="1" x14ac:dyDescent="0.4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</row>
    <row r="901" spans="5:88" ht="14.25" customHeight="1" x14ac:dyDescent="0.4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</row>
    <row r="902" spans="5:88" ht="14.25" customHeight="1" x14ac:dyDescent="0.4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</row>
    <row r="903" spans="5:88" ht="14.25" customHeight="1" x14ac:dyDescent="0.4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</row>
    <row r="904" spans="5:88" ht="14.25" customHeight="1" x14ac:dyDescent="0.4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</row>
    <row r="905" spans="5:88" ht="14.25" customHeight="1" x14ac:dyDescent="0.4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</row>
    <row r="906" spans="5:88" ht="14.25" customHeight="1" x14ac:dyDescent="0.4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</row>
    <row r="907" spans="5:88" ht="14.25" customHeight="1" x14ac:dyDescent="0.4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</row>
    <row r="908" spans="5:88" ht="14.25" customHeight="1" x14ac:dyDescent="0.4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</row>
    <row r="909" spans="5:88" ht="14.25" customHeight="1" x14ac:dyDescent="0.4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</row>
    <row r="910" spans="5:88" ht="14.25" customHeight="1" x14ac:dyDescent="0.4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</row>
    <row r="911" spans="5:88" ht="14.25" customHeight="1" x14ac:dyDescent="0.4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</row>
    <row r="912" spans="5:88" ht="14.25" customHeight="1" x14ac:dyDescent="0.4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</row>
    <row r="913" spans="5:88" ht="14.25" customHeight="1" x14ac:dyDescent="0.4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</row>
    <row r="914" spans="5:88" ht="14.25" customHeight="1" x14ac:dyDescent="0.4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</row>
    <row r="915" spans="5:88" ht="14.25" customHeight="1" x14ac:dyDescent="0.4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</row>
    <row r="916" spans="5:88" ht="14.25" customHeight="1" x14ac:dyDescent="0.4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</row>
    <row r="917" spans="5:88" ht="14.25" customHeight="1" x14ac:dyDescent="0.4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</row>
    <row r="918" spans="5:88" ht="14.25" customHeight="1" x14ac:dyDescent="0.4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</row>
    <row r="919" spans="5:88" ht="14.25" customHeight="1" x14ac:dyDescent="0.4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</row>
    <row r="920" spans="5:88" ht="14.25" customHeight="1" x14ac:dyDescent="0.4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</row>
    <row r="921" spans="5:88" ht="14.25" customHeight="1" x14ac:dyDescent="0.4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</row>
    <row r="922" spans="5:88" ht="14.25" customHeight="1" x14ac:dyDescent="0.4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</row>
    <row r="923" spans="5:88" ht="14.25" customHeight="1" x14ac:dyDescent="0.4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</row>
    <row r="924" spans="5:88" ht="14.25" customHeight="1" x14ac:dyDescent="0.4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</row>
    <row r="925" spans="5:88" ht="14.25" customHeight="1" x14ac:dyDescent="0.4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</row>
    <row r="926" spans="5:88" ht="14.25" customHeight="1" x14ac:dyDescent="0.4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</row>
    <row r="927" spans="5:88" ht="14.25" customHeight="1" x14ac:dyDescent="0.4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</row>
    <row r="928" spans="5:88" ht="14.25" customHeight="1" x14ac:dyDescent="0.4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</row>
    <row r="929" spans="5:88" ht="14.25" customHeight="1" x14ac:dyDescent="0.4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</row>
    <row r="930" spans="5:88" ht="14.25" customHeight="1" x14ac:dyDescent="0.4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</row>
    <row r="931" spans="5:88" ht="14.25" customHeight="1" x14ac:dyDescent="0.4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</row>
    <row r="932" spans="5:88" ht="14.25" customHeight="1" x14ac:dyDescent="0.4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</row>
    <row r="933" spans="5:88" ht="14.25" customHeight="1" x14ac:dyDescent="0.4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</row>
    <row r="934" spans="5:88" ht="14.25" customHeight="1" x14ac:dyDescent="0.4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</row>
    <row r="935" spans="5:88" ht="14.25" customHeight="1" x14ac:dyDescent="0.4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</row>
    <row r="936" spans="5:88" ht="14.25" customHeight="1" x14ac:dyDescent="0.4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</row>
    <row r="937" spans="5:88" ht="14.25" customHeight="1" x14ac:dyDescent="0.4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</row>
    <row r="938" spans="5:88" ht="14.25" customHeight="1" x14ac:dyDescent="0.4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</row>
    <row r="939" spans="5:88" ht="14.25" customHeight="1" x14ac:dyDescent="0.4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</row>
    <row r="940" spans="5:88" ht="14.25" customHeight="1" x14ac:dyDescent="0.4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</row>
    <row r="941" spans="5:88" ht="14.25" customHeight="1" x14ac:dyDescent="0.4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</row>
    <row r="942" spans="5:88" ht="14.25" customHeight="1" x14ac:dyDescent="0.4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</row>
    <row r="943" spans="5:88" ht="14.25" customHeight="1" x14ac:dyDescent="0.4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</row>
    <row r="944" spans="5:88" ht="14.25" customHeight="1" x14ac:dyDescent="0.4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</row>
    <row r="945" spans="5:88" ht="14.25" customHeight="1" x14ac:dyDescent="0.4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</row>
    <row r="946" spans="5:88" ht="14.25" customHeight="1" x14ac:dyDescent="0.4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</row>
    <row r="947" spans="5:88" ht="14.25" customHeight="1" x14ac:dyDescent="0.4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</row>
    <row r="948" spans="5:88" ht="14.25" customHeight="1" x14ac:dyDescent="0.4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</row>
    <row r="949" spans="5:88" ht="14.25" customHeight="1" x14ac:dyDescent="0.4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</row>
    <row r="950" spans="5:88" ht="14.25" customHeight="1" x14ac:dyDescent="0.4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</row>
    <row r="951" spans="5:88" ht="14.25" customHeight="1" x14ac:dyDescent="0.4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</row>
    <row r="952" spans="5:88" ht="14.25" customHeight="1" x14ac:dyDescent="0.4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</row>
    <row r="953" spans="5:88" ht="14.25" customHeight="1" x14ac:dyDescent="0.4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</row>
    <row r="954" spans="5:88" ht="14.25" customHeight="1" x14ac:dyDescent="0.4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</row>
    <row r="955" spans="5:88" ht="14.25" customHeight="1" x14ac:dyDescent="0.4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</row>
    <row r="956" spans="5:88" ht="14.25" customHeight="1" x14ac:dyDescent="0.4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</row>
    <row r="957" spans="5:88" ht="14.25" customHeight="1" x14ac:dyDescent="0.4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</row>
    <row r="958" spans="5:88" ht="14.25" customHeight="1" x14ac:dyDescent="0.4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</row>
    <row r="959" spans="5:88" ht="14.25" customHeight="1" x14ac:dyDescent="0.4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</row>
    <row r="960" spans="5:88" ht="14.25" customHeight="1" x14ac:dyDescent="0.4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</row>
    <row r="961" spans="5:88" ht="14.25" customHeight="1" x14ac:dyDescent="0.4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</row>
    <row r="962" spans="5:88" ht="14.25" customHeight="1" x14ac:dyDescent="0.4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</row>
    <row r="963" spans="5:88" ht="14.25" customHeight="1" x14ac:dyDescent="0.4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</row>
    <row r="964" spans="5:88" ht="14.25" customHeight="1" x14ac:dyDescent="0.4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</row>
    <row r="965" spans="5:88" ht="14.25" customHeight="1" x14ac:dyDescent="0.4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</row>
    <row r="966" spans="5:88" ht="14.25" customHeight="1" x14ac:dyDescent="0.4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</row>
    <row r="967" spans="5:88" ht="14.25" customHeight="1" x14ac:dyDescent="0.4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</row>
    <row r="968" spans="5:88" ht="14.25" customHeight="1" x14ac:dyDescent="0.4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</row>
    <row r="969" spans="5:88" ht="14.25" customHeight="1" x14ac:dyDescent="0.4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</row>
    <row r="970" spans="5:88" ht="14.25" customHeight="1" x14ac:dyDescent="0.4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</row>
    <row r="971" spans="5:88" ht="14.25" customHeight="1" x14ac:dyDescent="0.4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</row>
    <row r="972" spans="5:88" ht="14.25" customHeight="1" x14ac:dyDescent="0.4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</row>
    <row r="973" spans="5:88" ht="14.25" customHeight="1" x14ac:dyDescent="0.4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</row>
    <row r="974" spans="5:88" ht="14.25" customHeight="1" x14ac:dyDescent="0.4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</row>
    <row r="975" spans="5:88" ht="14.25" customHeight="1" x14ac:dyDescent="0.4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</row>
    <row r="976" spans="5:88" ht="14.25" customHeight="1" x14ac:dyDescent="0.4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</row>
    <row r="977" spans="5:88" ht="14.25" customHeight="1" x14ac:dyDescent="0.4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</row>
    <row r="978" spans="5:88" ht="14.25" customHeight="1" x14ac:dyDescent="0.4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</row>
    <row r="979" spans="5:88" ht="14.25" customHeight="1" x14ac:dyDescent="0.4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</row>
    <row r="980" spans="5:88" ht="14.25" customHeight="1" x14ac:dyDescent="0.4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</row>
    <row r="981" spans="5:88" ht="14.25" customHeight="1" x14ac:dyDescent="0.4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</row>
    <row r="982" spans="5:88" ht="14.25" customHeight="1" x14ac:dyDescent="0.4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</row>
    <row r="983" spans="5:88" ht="14.25" customHeight="1" x14ac:dyDescent="0.4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</row>
    <row r="984" spans="5:88" ht="14.25" customHeight="1" x14ac:dyDescent="0.4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</row>
    <row r="985" spans="5:88" ht="14.25" customHeight="1" x14ac:dyDescent="0.4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</row>
    <row r="986" spans="5:88" ht="14.25" customHeight="1" x14ac:dyDescent="0.4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</row>
    <row r="987" spans="5:88" ht="14.25" customHeight="1" x14ac:dyDescent="0.4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</row>
    <row r="988" spans="5:88" ht="14.25" customHeight="1" x14ac:dyDescent="0.4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</row>
    <row r="989" spans="5:88" ht="14.25" customHeight="1" x14ac:dyDescent="0.4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</row>
    <row r="990" spans="5:88" ht="14.25" customHeight="1" x14ac:dyDescent="0.4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</row>
    <row r="991" spans="5:88" ht="14.25" customHeight="1" x14ac:dyDescent="0.4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</row>
    <row r="992" spans="5:88" ht="14.25" customHeight="1" x14ac:dyDescent="0.4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</row>
    <row r="993" spans="5:88" ht="14.25" customHeight="1" x14ac:dyDescent="0.4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</row>
    <row r="994" spans="5:88" ht="14.25" customHeight="1" x14ac:dyDescent="0.4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</row>
    <row r="995" spans="5:88" ht="14.25" customHeight="1" x14ac:dyDescent="0.4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</row>
    <row r="996" spans="5:88" ht="14.25" customHeight="1" x14ac:dyDescent="0.4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</row>
    <row r="997" spans="5:88" ht="14.25" customHeight="1" x14ac:dyDescent="0.4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</row>
    <row r="998" spans="5:88" ht="14.25" customHeight="1" x14ac:dyDescent="0.4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</row>
    <row r="999" spans="5:88" ht="14.25" customHeight="1" x14ac:dyDescent="0.4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</row>
    <row r="1000" spans="5:88" ht="14.25" customHeight="1" x14ac:dyDescent="0.4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</row>
  </sheetData>
  <mergeCells count="7">
    <mergeCell ref="BM3:BX3"/>
    <mergeCell ref="BY3:CJ3"/>
    <mergeCell ref="E3:P3"/>
    <mergeCell ref="Q3:AB3"/>
    <mergeCell ref="AC3:AN3"/>
    <mergeCell ref="AO3:AZ3"/>
    <mergeCell ref="BA3:BL3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A8D08D"/>
  </sheetPr>
  <dimension ref="B1:CM990"/>
  <sheetViews>
    <sheetView workbookViewId="0">
      <pane xSplit="4" ySplit="4" topLeftCell="E11" activePane="bottomRight" state="frozen"/>
      <selection pane="topRight" activeCell="E1" sqref="E1"/>
      <selection pane="bottomLeft" activeCell="A5" sqref="A5"/>
      <selection pane="bottomRight" activeCell="F32" sqref="F32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3.3984375" customWidth="1"/>
    <col min="4" max="4" width="7.73046875" customWidth="1"/>
    <col min="5" max="86" width="17" customWidth="1"/>
    <col min="87" max="87" width="21" customWidth="1"/>
    <col min="88" max="88" width="22.3984375" customWidth="1"/>
    <col min="89" max="89" width="13.3984375" customWidth="1"/>
    <col min="90" max="90" width="19.59765625" customWidth="1"/>
    <col min="91" max="91" width="15.73046875" customWidth="1"/>
  </cols>
  <sheetData>
    <row r="1" spans="2:91" ht="14.25" customHeight="1" x14ac:dyDescent="0.45"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L1" s="3"/>
      <c r="CM1" s="13"/>
    </row>
    <row r="2" spans="2:91" ht="14.25" customHeight="1" x14ac:dyDescent="0.45">
      <c r="B2" s="2" t="s">
        <v>33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L2" s="3"/>
      <c r="CM2" s="13"/>
    </row>
    <row r="3" spans="2:91" ht="14.25" customHeight="1" x14ac:dyDescent="0.45">
      <c r="E3" s="192" t="s">
        <v>7</v>
      </c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90"/>
      <c r="Q3" s="193" t="s">
        <v>9</v>
      </c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90"/>
      <c r="AC3" s="194" t="s">
        <v>9</v>
      </c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90"/>
      <c r="AO3" s="195" t="s">
        <v>10</v>
      </c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90"/>
      <c r="BA3" s="196" t="s">
        <v>11</v>
      </c>
      <c r="BB3" s="189"/>
      <c r="BC3" s="189"/>
      <c r="BD3" s="189"/>
      <c r="BE3" s="189"/>
      <c r="BF3" s="189"/>
      <c r="BG3" s="189"/>
      <c r="BH3" s="189"/>
      <c r="BI3" s="189"/>
      <c r="BJ3" s="189"/>
      <c r="BK3" s="189"/>
      <c r="BL3" s="190"/>
      <c r="BM3" s="188" t="s">
        <v>12</v>
      </c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90"/>
      <c r="BY3" s="191" t="s">
        <v>13</v>
      </c>
      <c r="BZ3" s="189"/>
      <c r="CA3" s="189"/>
      <c r="CB3" s="189"/>
      <c r="CC3" s="189"/>
      <c r="CD3" s="189"/>
      <c r="CE3" s="189"/>
      <c r="CF3" s="189"/>
      <c r="CG3" s="189"/>
      <c r="CH3" s="189"/>
      <c r="CI3" s="189"/>
      <c r="CJ3" s="190"/>
      <c r="CL3" s="3"/>
      <c r="CM3" s="13"/>
    </row>
    <row r="4" spans="2:91" ht="14.25" customHeight="1" x14ac:dyDescent="0.45"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4" t="s">
        <v>22</v>
      </c>
      <c r="N4" s="4" t="s">
        <v>23</v>
      </c>
      <c r="O4" s="4" t="s">
        <v>24</v>
      </c>
      <c r="P4" s="4" t="s">
        <v>25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5" t="s">
        <v>25</v>
      </c>
      <c r="AC4" s="6" t="s">
        <v>14</v>
      </c>
      <c r="AD4" s="6" t="s">
        <v>15</v>
      </c>
      <c r="AE4" s="6" t="s">
        <v>16</v>
      </c>
      <c r="AF4" s="6" t="s">
        <v>17</v>
      </c>
      <c r="AG4" s="6" t="s">
        <v>18</v>
      </c>
      <c r="AH4" s="6" t="s">
        <v>19</v>
      </c>
      <c r="AI4" s="6" t="s">
        <v>20</v>
      </c>
      <c r="AJ4" s="6" t="s">
        <v>21</v>
      </c>
      <c r="AK4" s="6" t="s">
        <v>22</v>
      </c>
      <c r="AL4" s="6" t="s">
        <v>23</v>
      </c>
      <c r="AM4" s="6" t="s">
        <v>24</v>
      </c>
      <c r="AN4" s="6" t="s">
        <v>25</v>
      </c>
      <c r="AO4" s="7" t="s">
        <v>14</v>
      </c>
      <c r="AP4" s="7" t="s">
        <v>15</v>
      </c>
      <c r="AQ4" s="7" t="s">
        <v>16</v>
      </c>
      <c r="AR4" s="7" t="s">
        <v>17</v>
      </c>
      <c r="AS4" s="7" t="s">
        <v>18</v>
      </c>
      <c r="AT4" s="7" t="s">
        <v>19</v>
      </c>
      <c r="AU4" s="7" t="s">
        <v>20</v>
      </c>
      <c r="AV4" s="7" t="s">
        <v>21</v>
      </c>
      <c r="AW4" s="7" t="s">
        <v>22</v>
      </c>
      <c r="AX4" s="7" t="s">
        <v>23</v>
      </c>
      <c r="AY4" s="7" t="s">
        <v>24</v>
      </c>
      <c r="AZ4" s="7" t="s">
        <v>25</v>
      </c>
      <c r="BA4" s="8" t="s">
        <v>14</v>
      </c>
      <c r="BB4" s="8" t="s">
        <v>15</v>
      </c>
      <c r="BC4" s="8" t="s">
        <v>16</v>
      </c>
      <c r="BD4" s="8" t="s">
        <v>17</v>
      </c>
      <c r="BE4" s="8" t="s">
        <v>18</v>
      </c>
      <c r="BF4" s="8" t="s">
        <v>19</v>
      </c>
      <c r="BG4" s="8" t="s">
        <v>20</v>
      </c>
      <c r="BH4" s="8" t="s">
        <v>21</v>
      </c>
      <c r="BI4" s="8" t="s">
        <v>22</v>
      </c>
      <c r="BJ4" s="8" t="s">
        <v>23</v>
      </c>
      <c r="BK4" s="8" t="s">
        <v>24</v>
      </c>
      <c r="BL4" s="8" t="s">
        <v>25</v>
      </c>
      <c r="BM4" s="9" t="s">
        <v>14</v>
      </c>
      <c r="BN4" s="9" t="s">
        <v>15</v>
      </c>
      <c r="BO4" s="9" t="s">
        <v>16</v>
      </c>
      <c r="BP4" s="9" t="s">
        <v>17</v>
      </c>
      <c r="BQ4" s="9" t="s">
        <v>18</v>
      </c>
      <c r="BR4" s="9" t="s">
        <v>19</v>
      </c>
      <c r="BS4" s="9" t="s">
        <v>20</v>
      </c>
      <c r="BT4" s="9" t="s">
        <v>21</v>
      </c>
      <c r="BU4" s="9" t="s">
        <v>22</v>
      </c>
      <c r="BV4" s="9" t="s">
        <v>23</v>
      </c>
      <c r="BW4" s="9" t="s">
        <v>24</v>
      </c>
      <c r="BX4" s="9" t="s">
        <v>25</v>
      </c>
      <c r="BY4" s="10" t="s">
        <v>14</v>
      </c>
      <c r="BZ4" s="10" t="s">
        <v>15</v>
      </c>
      <c r="CA4" s="10" t="s">
        <v>16</v>
      </c>
      <c r="CB4" s="10" t="s">
        <v>17</v>
      </c>
      <c r="CC4" s="10" t="s">
        <v>18</v>
      </c>
      <c r="CD4" s="10" t="s">
        <v>19</v>
      </c>
      <c r="CE4" s="10" t="s">
        <v>20</v>
      </c>
      <c r="CF4" s="10" t="s">
        <v>21</v>
      </c>
      <c r="CG4" s="10" t="s">
        <v>22</v>
      </c>
      <c r="CH4" s="10" t="s">
        <v>23</v>
      </c>
      <c r="CI4" s="10" t="s">
        <v>24</v>
      </c>
      <c r="CJ4" s="10" t="s">
        <v>25</v>
      </c>
      <c r="CL4" s="14" t="s">
        <v>34</v>
      </c>
      <c r="CM4" s="13"/>
    </row>
    <row r="5" spans="2:91" ht="14.25" customHeight="1" x14ac:dyDescent="0.5">
      <c r="B5" s="2" t="s">
        <v>35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L5" s="3"/>
      <c r="CM5" s="13"/>
    </row>
    <row r="6" spans="2:91" ht="14.25" customHeight="1" x14ac:dyDescent="0.45">
      <c r="B6" s="2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L6" s="3"/>
      <c r="CM6" s="13"/>
    </row>
    <row r="7" spans="2:91" ht="14.25" customHeight="1" x14ac:dyDescent="0.45">
      <c r="B7" s="2" t="s">
        <v>40</v>
      </c>
      <c r="E7" s="18">
        <f>Old_Revenue!G15</f>
        <v>0</v>
      </c>
      <c r="F7" s="18">
        <f>Old_Revenue!H15</f>
        <v>0</v>
      </c>
      <c r="G7" s="18">
        <f>Old_Revenue!I15</f>
        <v>0</v>
      </c>
      <c r="H7" s="18">
        <f>Old_Revenue!J15</f>
        <v>0</v>
      </c>
      <c r="I7" s="18">
        <f>Old_Revenue!K15</f>
        <v>0</v>
      </c>
      <c r="J7" s="18">
        <f>Old_Revenue!L15</f>
        <v>0</v>
      </c>
      <c r="K7" s="18">
        <f>MKT_Forecast!P47</f>
        <v>184968000</v>
      </c>
      <c r="L7" s="18">
        <f>MKT_Forecast!Q47</f>
        <v>369936000</v>
      </c>
      <c r="M7" s="18">
        <f>MKT_Forecast!R47</f>
        <v>601880000</v>
      </c>
      <c r="N7" s="18">
        <f>MKT_Forecast!S47</f>
        <v>786848000</v>
      </c>
      <c r="O7" s="18">
        <f>MKT_Forecast!T47</f>
        <v>960806000</v>
      </c>
      <c r="P7" s="18">
        <f>MKT_Forecast!U47</f>
        <v>1192750000</v>
      </c>
      <c r="Q7" s="18">
        <f>MKT_Forecast!V47</f>
        <v>1464697000</v>
      </c>
      <c r="R7" s="18">
        <f>MKT_Forecast!W47</f>
        <v>1725634000</v>
      </c>
      <c r="S7" s="18">
        <f>MKT_Forecast!X47</f>
        <v>2073550000</v>
      </c>
      <c r="T7" s="18">
        <f>MKT_Forecast!Y47</f>
        <v>2345497000</v>
      </c>
      <c r="U7" s="18">
        <f>MKT_Forecast!Z47</f>
        <v>2606434000</v>
      </c>
      <c r="V7" s="18">
        <f>MKT_Forecast!AA47</f>
        <v>2954350000</v>
      </c>
      <c r="W7" s="18">
        <f>MKT_Forecast!AB47</f>
        <v>3313276000</v>
      </c>
      <c r="X7" s="18">
        <f>MKT_Forecast!AC47</f>
        <v>3661192000</v>
      </c>
      <c r="Y7" s="18">
        <f>MKT_Forecast!AD47</f>
        <v>4125080000</v>
      </c>
      <c r="Z7" s="18">
        <f>MKT_Forecast!AE47</f>
        <v>4484006000</v>
      </c>
      <c r="AA7" s="18">
        <f>MKT_Forecast!AF47</f>
        <v>4831922000</v>
      </c>
      <c r="AB7" s="18">
        <f>MKT_Forecast!AG47</f>
        <v>5295810000</v>
      </c>
      <c r="AC7" s="18">
        <f>MKT_Forecast!AH47</f>
        <v>5567757000</v>
      </c>
      <c r="AD7" s="18">
        <f>MKT_Forecast!AI47</f>
        <v>5842236300</v>
      </c>
      <c r="AE7" s="18">
        <f>MKT_Forecast!AJ47</f>
        <v>6129703730</v>
      </c>
      <c r="AF7" s="18">
        <f>MKT_Forecast!AK47</f>
        <v>6442672155</v>
      </c>
      <c r="AG7" s="18">
        <f>MKT_Forecast!AL47</f>
        <v>6759561975</v>
      </c>
      <c r="AH7" s="18">
        <f>MKT_Forecast!AM47</f>
        <v>7092814490</v>
      </c>
      <c r="AI7" s="18">
        <f>MKT_Forecast!AN47</f>
        <v>7453959005</v>
      </c>
      <c r="AJ7" s="18">
        <f>MKT_Forecast!AO47</f>
        <v>7821566390</v>
      </c>
      <c r="AK7" s="18">
        <f>MKT_Forecast!AP47</f>
        <v>8207169620</v>
      </c>
      <c r="AL7" s="18">
        <f>MKT_Forecast!AQ47</f>
        <v>8623402670</v>
      </c>
      <c r="AM7" s="18">
        <f>MKT_Forecast!AR47</f>
        <v>9048917150</v>
      </c>
      <c r="AN7" s="18">
        <f>MKT_Forecast!AS47</f>
        <v>9495326775</v>
      </c>
      <c r="AO7" s="18">
        <f>MKT_Forecast!AT47</f>
        <v>9975344425</v>
      </c>
      <c r="AP7" s="18">
        <f>MKT_Forecast!AU47</f>
        <v>10467706120</v>
      </c>
      <c r="AQ7" s="18">
        <f>MKT_Forecast!AV47</f>
        <v>10984214580</v>
      </c>
      <c r="AR7" s="18">
        <f>MKT_Forecast!AW47</f>
        <v>11526728660</v>
      </c>
      <c r="AS7" s="18">
        <f>MKT_Forecast!AX47</f>
        <v>12096857655</v>
      </c>
      <c r="AT7" s="18">
        <f>MKT_Forecast!AY47</f>
        <v>12694632760</v>
      </c>
      <c r="AU7" s="18">
        <f>MKT_Forecast!AZ47</f>
        <v>13323098240</v>
      </c>
      <c r="AV7" s="18">
        <f>MKT_Forecast!BA47</f>
        <v>13983026630</v>
      </c>
      <c r="AW7" s="18">
        <f>MKT_Forecast!BB47</f>
        <v>14675709770</v>
      </c>
      <c r="AX7" s="18">
        <f>MKT_Forecast!BC47</f>
        <v>15402918435</v>
      </c>
      <c r="AY7" s="18">
        <f>MKT_Forecast!BD47</f>
        <v>16165951805</v>
      </c>
      <c r="AZ7" s="18">
        <f>MKT_Forecast!BE47</f>
        <v>16968021130</v>
      </c>
      <c r="BA7" s="18">
        <f>MKT_Forecast!BF47</f>
        <v>17809333765</v>
      </c>
      <c r="BB7" s="18">
        <f>MKT_Forecast!BG47</f>
        <v>18693183535</v>
      </c>
      <c r="BC7" s="18">
        <f>MKT_Forecast!BH47</f>
        <v>19620961370</v>
      </c>
      <c r="BD7" s="18">
        <f>MKT_Forecast!BI47</f>
        <v>20595128005</v>
      </c>
      <c r="BE7" s="18">
        <f>MKT_Forecast!BJ47</f>
        <v>21618333180</v>
      </c>
      <c r="BF7" s="18">
        <f>MKT_Forecast!BK47</f>
        <v>22692938540</v>
      </c>
      <c r="BG7" s="18">
        <f>MKT_Forecast!BL47</f>
        <v>23820762570</v>
      </c>
      <c r="BH7" s="18">
        <f>MKT_Forecast!BM47</f>
        <v>25005464260</v>
      </c>
      <c r="BI7" s="18">
        <f>MKT_Forecast!BN47</f>
        <v>26249095140</v>
      </c>
      <c r="BJ7" s="18">
        <f>MKT_Forecast!BO47</f>
        <v>27555400445</v>
      </c>
      <c r="BK7" s="18">
        <f>MKT_Forecast!BP47</f>
        <v>28926519785</v>
      </c>
      <c r="BL7" s="18">
        <f>MKT_Forecast!BQ47</f>
        <v>30366436945</v>
      </c>
      <c r="BM7" s="18">
        <f>MKT_Forecast!BR47</f>
        <v>31273405880</v>
      </c>
      <c r="BN7" s="18">
        <f>MKT_Forecast!BS47</f>
        <v>32207330965</v>
      </c>
      <c r="BO7" s="18">
        <f>MKT_Forecast!BT47</f>
        <v>33169650840</v>
      </c>
      <c r="BP7" s="18">
        <f>MKT_Forecast!BU47</f>
        <v>34160699475</v>
      </c>
      <c r="BQ7" s="18">
        <f>MKT_Forecast!BV47</f>
        <v>35181254910</v>
      </c>
      <c r="BR7" s="18">
        <f>MKT_Forecast!BW47</f>
        <v>36233014520</v>
      </c>
      <c r="BS7" s="18">
        <f>MKT_Forecast!BX47</f>
        <v>37316317780</v>
      </c>
      <c r="BT7" s="18">
        <f>MKT_Forecast!BY47</f>
        <v>38431946400</v>
      </c>
      <c r="BU7" s="18">
        <f>MKT_Forecast!BZ47</f>
        <v>39580502260</v>
      </c>
      <c r="BV7" s="18">
        <f>MKT_Forecast!CA47</f>
        <v>40763684570</v>
      </c>
      <c r="BW7" s="18">
        <f>MKT_Forecast!CB47</f>
        <v>41983089780</v>
      </c>
      <c r="BX7" s="18">
        <f>MKT_Forecast!CC47</f>
        <v>43238404105</v>
      </c>
      <c r="BY7" s="18">
        <f>MKT_Forecast!CD47</f>
        <v>44531407495</v>
      </c>
      <c r="BZ7" s="18">
        <f>MKT_Forecast!CE47</f>
        <v>45863881735</v>
      </c>
      <c r="CA7" s="18">
        <f>MKT_Forecast!CF47</f>
        <v>47235518545</v>
      </c>
      <c r="CB7" s="18">
        <f>MKT_Forecast!CG47</f>
        <v>48649096115</v>
      </c>
      <c r="CC7" s="18">
        <f>MKT_Forecast!CH47</f>
        <v>50104381400</v>
      </c>
      <c r="CD7" s="18">
        <f>MKT_Forecast!CI47</f>
        <v>51603238760</v>
      </c>
      <c r="CE7" s="18">
        <f>MKT_Forecast!CJ47</f>
        <v>53147530720</v>
      </c>
      <c r="CF7" s="18">
        <f>MKT_Forecast!CK47</f>
        <v>54738134410</v>
      </c>
      <c r="CG7" s="18">
        <f>MKT_Forecast!CL47</f>
        <v>56376073760</v>
      </c>
      <c r="CH7" s="18">
        <f>MKT_Forecast!CM47</f>
        <v>58063220470</v>
      </c>
      <c r="CI7" s="18">
        <f>MKT_Forecast!CN47</f>
        <v>59801519640</v>
      </c>
      <c r="CJ7" s="18">
        <f>MKT_Forecast!CO47</f>
        <v>61592004375</v>
      </c>
      <c r="CL7" s="3"/>
      <c r="CM7" s="13"/>
    </row>
    <row r="8" spans="2:91" ht="14.25" customHeight="1" x14ac:dyDescent="0.45"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L8" s="3"/>
      <c r="CM8" s="13"/>
    </row>
    <row r="9" spans="2:91" ht="14.25" customHeight="1" x14ac:dyDescent="0.45">
      <c r="B9" s="2" t="s">
        <v>41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L9" s="3"/>
      <c r="CM9" s="13"/>
    </row>
    <row r="10" spans="2:91" ht="14.25" customHeight="1" x14ac:dyDescent="0.45">
      <c r="B10" s="1" t="s">
        <v>44</v>
      </c>
      <c r="E10" s="19">
        <f>Old_Revenue!G23</f>
        <v>0</v>
      </c>
      <c r="F10" s="19">
        <f>Old_Revenue!H23</f>
        <v>0</v>
      </c>
      <c r="G10" s="19">
        <f>Old_Revenue!I23</f>
        <v>0</v>
      </c>
      <c r="H10" s="19">
        <f>Old_Revenue!J23</f>
        <v>0</v>
      </c>
      <c r="I10" s="19">
        <f>Old_Revenue!K23</f>
        <v>0</v>
      </c>
      <c r="J10" s="19">
        <f>Old_Revenue!L23</f>
        <v>0</v>
      </c>
      <c r="K10" s="19">
        <f>K7*0.3</f>
        <v>55490400</v>
      </c>
      <c r="L10" s="19">
        <f t="shared" ref="L10:BW10" si="0">L7*0.3</f>
        <v>110980800</v>
      </c>
      <c r="M10" s="19">
        <f t="shared" si="0"/>
        <v>180564000</v>
      </c>
      <c r="N10" s="19">
        <f t="shared" si="0"/>
        <v>236054400</v>
      </c>
      <c r="O10" s="19">
        <f t="shared" si="0"/>
        <v>288241800</v>
      </c>
      <c r="P10" s="19">
        <f t="shared" si="0"/>
        <v>357825000</v>
      </c>
      <c r="Q10" s="19">
        <f t="shared" si="0"/>
        <v>439409100</v>
      </c>
      <c r="R10" s="19">
        <f t="shared" si="0"/>
        <v>517690200</v>
      </c>
      <c r="S10" s="19">
        <f t="shared" si="0"/>
        <v>622065000</v>
      </c>
      <c r="T10" s="19">
        <f t="shared" si="0"/>
        <v>703649100</v>
      </c>
      <c r="U10" s="19">
        <f t="shared" si="0"/>
        <v>781930200</v>
      </c>
      <c r="V10" s="19">
        <f t="shared" si="0"/>
        <v>886305000</v>
      </c>
      <c r="W10" s="19">
        <f t="shared" si="0"/>
        <v>993982800</v>
      </c>
      <c r="X10" s="19">
        <f t="shared" si="0"/>
        <v>1098357600</v>
      </c>
      <c r="Y10" s="19">
        <f t="shared" si="0"/>
        <v>1237524000</v>
      </c>
      <c r="Z10" s="19">
        <f t="shared" si="0"/>
        <v>1345201800</v>
      </c>
      <c r="AA10" s="19">
        <f t="shared" si="0"/>
        <v>1449576600</v>
      </c>
      <c r="AB10" s="19">
        <f t="shared" si="0"/>
        <v>1588743000</v>
      </c>
      <c r="AC10" s="19">
        <f t="shared" si="0"/>
        <v>1670327100</v>
      </c>
      <c r="AD10" s="19">
        <f t="shared" si="0"/>
        <v>1752670890</v>
      </c>
      <c r="AE10" s="19">
        <f t="shared" si="0"/>
        <v>1838911119</v>
      </c>
      <c r="AF10" s="19">
        <f t="shared" si="0"/>
        <v>1932801646.5</v>
      </c>
      <c r="AG10" s="19">
        <f t="shared" si="0"/>
        <v>2027868592.5</v>
      </c>
      <c r="AH10" s="19">
        <f t="shared" si="0"/>
        <v>2127844347</v>
      </c>
      <c r="AI10" s="19">
        <f t="shared" si="0"/>
        <v>2236187701.5</v>
      </c>
      <c r="AJ10" s="19">
        <f t="shared" si="0"/>
        <v>2346469917</v>
      </c>
      <c r="AK10" s="19">
        <f t="shared" si="0"/>
        <v>2462150886</v>
      </c>
      <c r="AL10" s="19">
        <f t="shared" si="0"/>
        <v>2587020801</v>
      </c>
      <c r="AM10" s="19">
        <f t="shared" si="0"/>
        <v>2714675145</v>
      </c>
      <c r="AN10" s="19">
        <f t="shared" si="0"/>
        <v>2848598032.5</v>
      </c>
      <c r="AO10" s="19">
        <f t="shared" si="0"/>
        <v>2992603327.5</v>
      </c>
      <c r="AP10" s="19">
        <f t="shared" si="0"/>
        <v>3140311836</v>
      </c>
      <c r="AQ10" s="19">
        <f t="shared" si="0"/>
        <v>3295264374</v>
      </c>
      <c r="AR10" s="19">
        <f t="shared" si="0"/>
        <v>3458018598</v>
      </c>
      <c r="AS10" s="19">
        <f t="shared" si="0"/>
        <v>3629057296.5</v>
      </c>
      <c r="AT10" s="19">
        <f t="shared" si="0"/>
        <v>3808389828</v>
      </c>
      <c r="AU10" s="19">
        <f t="shared" si="0"/>
        <v>3996929472</v>
      </c>
      <c r="AV10" s="19">
        <f t="shared" si="0"/>
        <v>4194907989</v>
      </c>
      <c r="AW10" s="19">
        <f t="shared" si="0"/>
        <v>4402712931</v>
      </c>
      <c r="AX10" s="19">
        <f t="shared" si="0"/>
        <v>4620875530.5</v>
      </c>
      <c r="AY10" s="19">
        <f t="shared" si="0"/>
        <v>4849785541.5</v>
      </c>
      <c r="AZ10" s="19">
        <f t="shared" si="0"/>
        <v>5090406339</v>
      </c>
      <c r="BA10" s="19">
        <f t="shared" si="0"/>
        <v>5342800129.5</v>
      </c>
      <c r="BB10" s="19">
        <f t="shared" si="0"/>
        <v>5607955060.5</v>
      </c>
      <c r="BC10" s="19">
        <f t="shared" si="0"/>
        <v>5886288411</v>
      </c>
      <c r="BD10" s="19">
        <f t="shared" si="0"/>
        <v>6178538401.5</v>
      </c>
      <c r="BE10" s="19">
        <f t="shared" si="0"/>
        <v>6485499954</v>
      </c>
      <c r="BF10" s="19">
        <f t="shared" si="0"/>
        <v>6807881562</v>
      </c>
      <c r="BG10" s="19">
        <f t="shared" si="0"/>
        <v>7146228771</v>
      </c>
      <c r="BH10" s="19">
        <f t="shared" si="0"/>
        <v>7501639278</v>
      </c>
      <c r="BI10" s="19">
        <f t="shared" si="0"/>
        <v>7874728542</v>
      </c>
      <c r="BJ10" s="19">
        <f t="shared" si="0"/>
        <v>8266620133.5</v>
      </c>
      <c r="BK10" s="19">
        <f t="shared" si="0"/>
        <v>8677955935.5</v>
      </c>
      <c r="BL10" s="19">
        <f t="shared" si="0"/>
        <v>9109931083.5</v>
      </c>
      <c r="BM10" s="19">
        <f t="shared" si="0"/>
        <v>9382021764</v>
      </c>
      <c r="BN10" s="19">
        <f t="shared" si="0"/>
        <v>9662199289.5</v>
      </c>
      <c r="BO10" s="19">
        <f t="shared" si="0"/>
        <v>9950895252</v>
      </c>
      <c r="BP10" s="19">
        <f t="shared" si="0"/>
        <v>10248209842.5</v>
      </c>
      <c r="BQ10" s="19">
        <f t="shared" si="0"/>
        <v>10554376473</v>
      </c>
      <c r="BR10" s="19">
        <f t="shared" si="0"/>
        <v>10869904356</v>
      </c>
      <c r="BS10" s="19">
        <f t="shared" si="0"/>
        <v>11194895334</v>
      </c>
      <c r="BT10" s="19">
        <f t="shared" si="0"/>
        <v>11529583920</v>
      </c>
      <c r="BU10" s="19">
        <f t="shared" si="0"/>
        <v>11874150678</v>
      </c>
      <c r="BV10" s="19">
        <f t="shared" si="0"/>
        <v>12229105371</v>
      </c>
      <c r="BW10" s="19">
        <f t="shared" si="0"/>
        <v>12594926934</v>
      </c>
      <c r="BX10" s="19">
        <f t="shared" ref="BX10:CJ10" si="1">BX7*0.3</f>
        <v>12971521231.5</v>
      </c>
      <c r="BY10" s="19">
        <f t="shared" si="1"/>
        <v>13359422248.5</v>
      </c>
      <c r="BZ10" s="19">
        <f t="shared" si="1"/>
        <v>13759164520.5</v>
      </c>
      <c r="CA10" s="19">
        <f t="shared" si="1"/>
        <v>14170655563.5</v>
      </c>
      <c r="CB10" s="19">
        <f t="shared" si="1"/>
        <v>14594728834.5</v>
      </c>
      <c r="CC10" s="19">
        <f t="shared" si="1"/>
        <v>15031314420</v>
      </c>
      <c r="CD10" s="19">
        <f t="shared" si="1"/>
        <v>15480971628</v>
      </c>
      <c r="CE10" s="19">
        <f t="shared" si="1"/>
        <v>15944259216</v>
      </c>
      <c r="CF10" s="19">
        <f t="shared" si="1"/>
        <v>16421440323</v>
      </c>
      <c r="CG10" s="19">
        <f t="shared" si="1"/>
        <v>16912822128</v>
      </c>
      <c r="CH10" s="19">
        <f t="shared" si="1"/>
        <v>17418966141</v>
      </c>
      <c r="CI10" s="19">
        <f t="shared" si="1"/>
        <v>17940455892</v>
      </c>
      <c r="CJ10" s="19">
        <f t="shared" si="1"/>
        <v>18477601312.5</v>
      </c>
      <c r="CL10" s="3"/>
      <c r="CM10" s="13"/>
    </row>
    <row r="11" spans="2:91" ht="14.25" customHeight="1" x14ac:dyDescent="0.45">
      <c r="B11" s="1" t="s">
        <v>45</v>
      </c>
      <c r="C11" s="20">
        <v>2E-3</v>
      </c>
      <c r="E11" s="21">
        <f>Old_Revenue!G24</f>
        <v>0</v>
      </c>
      <c r="F11" s="21">
        <f>Old_Revenue!H24</f>
        <v>0</v>
      </c>
      <c r="G11" s="21">
        <f>Old_Revenue!I24</f>
        <v>0</v>
      </c>
      <c r="H11" s="21">
        <f>Old_Revenue!J24</f>
        <v>0</v>
      </c>
      <c r="I11" s="21">
        <f>Old_Revenue!K24</f>
        <v>0</v>
      </c>
      <c r="J11" s="21">
        <f>Old_Revenue!L24</f>
        <v>0</v>
      </c>
      <c r="K11" s="21">
        <f>K10*0.2%</f>
        <v>110980.8</v>
      </c>
      <c r="L11" s="21">
        <f t="shared" ref="L11:BW11" si="2">L10*0.2%</f>
        <v>221961.60000000001</v>
      </c>
      <c r="M11" s="21">
        <f t="shared" si="2"/>
        <v>361128</v>
      </c>
      <c r="N11" s="21">
        <f t="shared" si="2"/>
        <v>472108.79999999999</v>
      </c>
      <c r="O11" s="21">
        <f t="shared" si="2"/>
        <v>576483.6</v>
      </c>
      <c r="P11" s="21">
        <f t="shared" si="2"/>
        <v>715650</v>
      </c>
      <c r="Q11" s="21">
        <f t="shared" si="2"/>
        <v>878818.20000000007</v>
      </c>
      <c r="R11" s="21">
        <f t="shared" si="2"/>
        <v>1035380.4</v>
      </c>
      <c r="S11" s="21">
        <f t="shared" si="2"/>
        <v>1244130</v>
      </c>
      <c r="T11" s="21">
        <f t="shared" si="2"/>
        <v>1407298.2</v>
      </c>
      <c r="U11" s="21">
        <f t="shared" si="2"/>
        <v>1563860.4000000001</v>
      </c>
      <c r="V11" s="21">
        <f t="shared" si="2"/>
        <v>1772610</v>
      </c>
      <c r="W11" s="21">
        <f t="shared" si="2"/>
        <v>1987965.6</v>
      </c>
      <c r="X11" s="21">
        <f t="shared" si="2"/>
        <v>2196715.2000000002</v>
      </c>
      <c r="Y11" s="21">
        <f t="shared" si="2"/>
        <v>2475048</v>
      </c>
      <c r="Z11" s="21">
        <f t="shared" si="2"/>
        <v>2690403.6</v>
      </c>
      <c r="AA11" s="21">
        <f t="shared" si="2"/>
        <v>2899153.2</v>
      </c>
      <c r="AB11" s="21">
        <f t="shared" si="2"/>
        <v>3177486</v>
      </c>
      <c r="AC11" s="21">
        <f t="shared" si="2"/>
        <v>3340654.2</v>
      </c>
      <c r="AD11" s="21">
        <f t="shared" si="2"/>
        <v>3505341.7800000003</v>
      </c>
      <c r="AE11" s="21">
        <f t="shared" si="2"/>
        <v>3677822.2379999999</v>
      </c>
      <c r="AF11" s="21">
        <f t="shared" si="2"/>
        <v>3865603.2930000001</v>
      </c>
      <c r="AG11" s="21">
        <f t="shared" si="2"/>
        <v>4055737.1850000001</v>
      </c>
      <c r="AH11" s="21">
        <f t="shared" si="2"/>
        <v>4255688.6940000001</v>
      </c>
      <c r="AI11" s="21">
        <f t="shared" si="2"/>
        <v>4472375.4029999999</v>
      </c>
      <c r="AJ11" s="21">
        <f t="shared" si="2"/>
        <v>4692939.8339999998</v>
      </c>
      <c r="AK11" s="21">
        <f t="shared" si="2"/>
        <v>4924301.7719999999</v>
      </c>
      <c r="AL11" s="21">
        <f t="shared" si="2"/>
        <v>5174041.602</v>
      </c>
      <c r="AM11" s="21">
        <f t="shared" si="2"/>
        <v>5429350.29</v>
      </c>
      <c r="AN11" s="21">
        <f t="shared" si="2"/>
        <v>5697196.0650000004</v>
      </c>
      <c r="AO11" s="21">
        <f t="shared" si="2"/>
        <v>5985206.6550000003</v>
      </c>
      <c r="AP11" s="21">
        <f t="shared" si="2"/>
        <v>6280623.6720000003</v>
      </c>
      <c r="AQ11" s="21">
        <f t="shared" si="2"/>
        <v>6590528.7479999997</v>
      </c>
      <c r="AR11" s="21">
        <f t="shared" si="2"/>
        <v>6916037.1960000005</v>
      </c>
      <c r="AS11" s="21">
        <f t="shared" si="2"/>
        <v>7258114.5930000003</v>
      </c>
      <c r="AT11" s="21">
        <f t="shared" si="2"/>
        <v>7616779.6560000004</v>
      </c>
      <c r="AU11" s="21">
        <f t="shared" si="2"/>
        <v>7993858.9440000001</v>
      </c>
      <c r="AV11" s="21">
        <f t="shared" si="2"/>
        <v>8389815.9780000001</v>
      </c>
      <c r="AW11" s="21">
        <f t="shared" si="2"/>
        <v>8805425.8619999997</v>
      </c>
      <c r="AX11" s="21">
        <f t="shared" si="2"/>
        <v>9241751.0610000007</v>
      </c>
      <c r="AY11" s="21">
        <f t="shared" si="2"/>
        <v>9699571.0830000006</v>
      </c>
      <c r="AZ11" s="21">
        <f t="shared" si="2"/>
        <v>10180812.677999999</v>
      </c>
      <c r="BA11" s="21">
        <f t="shared" si="2"/>
        <v>10685600.259</v>
      </c>
      <c r="BB11" s="21">
        <f t="shared" si="2"/>
        <v>11215910.120999999</v>
      </c>
      <c r="BC11" s="21">
        <f t="shared" si="2"/>
        <v>11772576.822000001</v>
      </c>
      <c r="BD11" s="21">
        <f t="shared" si="2"/>
        <v>12357076.802999999</v>
      </c>
      <c r="BE11" s="21">
        <f t="shared" si="2"/>
        <v>12970999.908</v>
      </c>
      <c r="BF11" s="21">
        <f t="shared" si="2"/>
        <v>13615763.124</v>
      </c>
      <c r="BG11" s="21">
        <f t="shared" si="2"/>
        <v>14292457.541999999</v>
      </c>
      <c r="BH11" s="21">
        <f t="shared" si="2"/>
        <v>15003278.556</v>
      </c>
      <c r="BI11" s="21">
        <f t="shared" si="2"/>
        <v>15749457.084000001</v>
      </c>
      <c r="BJ11" s="21">
        <f t="shared" si="2"/>
        <v>16533240.267000001</v>
      </c>
      <c r="BK11" s="21">
        <f t="shared" si="2"/>
        <v>17355911.870999999</v>
      </c>
      <c r="BL11" s="21">
        <f t="shared" si="2"/>
        <v>18219862.166999999</v>
      </c>
      <c r="BM11" s="21">
        <f t="shared" si="2"/>
        <v>18764043.528000001</v>
      </c>
      <c r="BN11" s="21">
        <f t="shared" si="2"/>
        <v>19324398.579</v>
      </c>
      <c r="BO11" s="21">
        <f t="shared" si="2"/>
        <v>19901790.504000001</v>
      </c>
      <c r="BP11" s="21">
        <f t="shared" si="2"/>
        <v>20496419.684999999</v>
      </c>
      <c r="BQ11" s="21">
        <f t="shared" si="2"/>
        <v>21108752.945999999</v>
      </c>
      <c r="BR11" s="21">
        <f t="shared" si="2"/>
        <v>21739808.712000001</v>
      </c>
      <c r="BS11" s="21">
        <f t="shared" si="2"/>
        <v>22389790.668000001</v>
      </c>
      <c r="BT11" s="21">
        <f t="shared" si="2"/>
        <v>23059167.84</v>
      </c>
      <c r="BU11" s="21">
        <f t="shared" si="2"/>
        <v>23748301.355999999</v>
      </c>
      <c r="BV11" s="21">
        <f t="shared" si="2"/>
        <v>24458210.741999999</v>
      </c>
      <c r="BW11" s="21">
        <f t="shared" si="2"/>
        <v>25189853.868000001</v>
      </c>
      <c r="BX11" s="21">
        <f t="shared" ref="BX11:CJ11" si="3">BX10*0.2%</f>
        <v>25943042.463</v>
      </c>
      <c r="BY11" s="21">
        <f t="shared" si="3"/>
        <v>26718844.497000001</v>
      </c>
      <c r="BZ11" s="21">
        <f t="shared" si="3"/>
        <v>27518329.041000001</v>
      </c>
      <c r="CA11" s="21">
        <f t="shared" si="3"/>
        <v>28341311.127</v>
      </c>
      <c r="CB11" s="21">
        <f t="shared" si="3"/>
        <v>29189457.669</v>
      </c>
      <c r="CC11" s="21">
        <f t="shared" si="3"/>
        <v>30062628.84</v>
      </c>
      <c r="CD11" s="21">
        <f t="shared" si="3"/>
        <v>30961943.256000001</v>
      </c>
      <c r="CE11" s="21">
        <f t="shared" si="3"/>
        <v>31888518.432</v>
      </c>
      <c r="CF11" s="21">
        <f t="shared" si="3"/>
        <v>32842880.646000002</v>
      </c>
      <c r="CG11" s="21">
        <f t="shared" si="3"/>
        <v>33825644.255999997</v>
      </c>
      <c r="CH11" s="21">
        <f t="shared" si="3"/>
        <v>34837932.281999998</v>
      </c>
      <c r="CI11" s="21">
        <f t="shared" si="3"/>
        <v>35880911.784000002</v>
      </c>
      <c r="CJ11" s="21">
        <f t="shared" si="3"/>
        <v>36955202.625</v>
      </c>
      <c r="CL11" s="3"/>
      <c r="CM11" s="13"/>
    </row>
    <row r="12" spans="2:91" ht="14.25" customHeight="1" x14ac:dyDescent="0.45"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L12" s="3"/>
      <c r="CM12" s="13"/>
    </row>
    <row r="13" spans="2:91" ht="14.25" customHeight="1" x14ac:dyDescent="0.45"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L13" s="3"/>
      <c r="CM13" s="13"/>
    </row>
    <row r="14" spans="2:91" ht="14.25" customHeight="1" x14ac:dyDescent="0.45">
      <c r="B14" s="2" t="s">
        <v>46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L14" s="3"/>
      <c r="CM14" s="13"/>
    </row>
    <row r="15" spans="2:91" ht="14.25" customHeight="1" x14ac:dyDescent="0.4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L15" s="3"/>
      <c r="CM15" s="13"/>
    </row>
    <row r="16" spans="2:91" ht="14.25" customHeight="1" x14ac:dyDescent="0.45">
      <c r="B16" s="2" t="s">
        <v>47</v>
      </c>
      <c r="C16" s="20"/>
      <c r="E16" s="19">
        <f>Old_Revenue!G31</f>
        <v>0</v>
      </c>
      <c r="F16" s="19">
        <f>Old_Revenue!H31</f>
        <v>0</v>
      </c>
      <c r="G16" s="19">
        <f>Old_Revenue!I31</f>
        <v>0</v>
      </c>
      <c r="H16" s="19">
        <f>Old_Revenue!J31</f>
        <v>0</v>
      </c>
      <c r="I16" s="19">
        <f>Old_Revenue!K31</f>
        <v>0</v>
      </c>
      <c r="J16" s="19">
        <f>Old_Revenue!L31</f>
        <v>0</v>
      </c>
      <c r="K16" s="19">
        <f>K7*0.7</f>
        <v>129477599.99999999</v>
      </c>
      <c r="L16" s="19">
        <f t="shared" ref="L16:BW16" si="4">L7*0.7</f>
        <v>258955199.99999997</v>
      </c>
      <c r="M16" s="19">
        <f t="shared" si="4"/>
        <v>421316000</v>
      </c>
      <c r="N16" s="19">
        <f t="shared" si="4"/>
        <v>550793600</v>
      </c>
      <c r="O16" s="19">
        <f t="shared" si="4"/>
        <v>672564200</v>
      </c>
      <c r="P16" s="19">
        <f t="shared" si="4"/>
        <v>834925000</v>
      </c>
      <c r="Q16" s="19">
        <f t="shared" si="4"/>
        <v>1025287899.9999999</v>
      </c>
      <c r="R16" s="19">
        <f t="shared" si="4"/>
        <v>1207943800</v>
      </c>
      <c r="S16" s="19">
        <f t="shared" si="4"/>
        <v>1451485000</v>
      </c>
      <c r="T16" s="19">
        <f t="shared" si="4"/>
        <v>1641847900</v>
      </c>
      <c r="U16" s="19">
        <f t="shared" si="4"/>
        <v>1824503800</v>
      </c>
      <c r="V16" s="19">
        <f t="shared" si="4"/>
        <v>2068044999.9999998</v>
      </c>
      <c r="W16" s="19">
        <f t="shared" si="4"/>
        <v>2319293200</v>
      </c>
      <c r="X16" s="19">
        <f t="shared" si="4"/>
        <v>2562834400</v>
      </c>
      <c r="Y16" s="19">
        <f t="shared" si="4"/>
        <v>2887556000</v>
      </c>
      <c r="Z16" s="19">
        <f t="shared" si="4"/>
        <v>3138804200</v>
      </c>
      <c r="AA16" s="19">
        <f t="shared" si="4"/>
        <v>3382345400</v>
      </c>
      <c r="AB16" s="19">
        <f t="shared" si="4"/>
        <v>3707067000</v>
      </c>
      <c r="AC16" s="19">
        <f t="shared" si="4"/>
        <v>3897429899.9999995</v>
      </c>
      <c r="AD16" s="19">
        <f t="shared" si="4"/>
        <v>4089565409.9999995</v>
      </c>
      <c r="AE16" s="19">
        <f t="shared" si="4"/>
        <v>4290792610.9999995</v>
      </c>
      <c r="AF16" s="19">
        <f t="shared" si="4"/>
        <v>4509870508.5</v>
      </c>
      <c r="AG16" s="19">
        <f t="shared" si="4"/>
        <v>4731693382.5</v>
      </c>
      <c r="AH16" s="19">
        <f t="shared" si="4"/>
        <v>4964970143</v>
      </c>
      <c r="AI16" s="19">
        <f t="shared" si="4"/>
        <v>5217771303.5</v>
      </c>
      <c r="AJ16" s="19">
        <f t="shared" si="4"/>
        <v>5475096473</v>
      </c>
      <c r="AK16" s="19">
        <f t="shared" si="4"/>
        <v>5745018734</v>
      </c>
      <c r="AL16" s="19">
        <f t="shared" si="4"/>
        <v>6036381869</v>
      </c>
      <c r="AM16" s="19">
        <f t="shared" si="4"/>
        <v>6334242005</v>
      </c>
      <c r="AN16" s="19">
        <f t="shared" si="4"/>
        <v>6646728742.5</v>
      </c>
      <c r="AO16" s="19">
        <f t="shared" si="4"/>
        <v>6982741097.5</v>
      </c>
      <c r="AP16" s="19">
        <f t="shared" si="4"/>
        <v>7327394284</v>
      </c>
      <c r="AQ16" s="19">
        <f t="shared" si="4"/>
        <v>7688950205.999999</v>
      </c>
      <c r="AR16" s="19">
        <f t="shared" si="4"/>
        <v>8068710061.999999</v>
      </c>
      <c r="AS16" s="19">
        <f t="shared" si="4"/>
        <v>8467800358.499999</v>
      </c>
      <c r="AT16" s="19">
        <f t="shared" si="4"/>
        <v>8886242932</v>
      </c>
      <c r="AU16" s="19">
        <f t="shared" si="4"/>
        <v>9326168768</v>
      </c>
      <c r="AV16" s="19">
        <f t="shared" si="4"/>
        <v>9788118641</v>
      </c>
      <c r="AW16" s="19">
        <f t="shared" si="4"/>
        <v>10272996839</v>
      </c>
      <c r="AX16" s="19">
        <f t="shared" si="4"/>
        <v>10782042904.5</v>
      </c>
      <c r="AY16" s="19">
        <f t="shared" si="4"/>
        <v>11316166263.5</v>
      </c>
      <c r="AZ16" s="19">
        <f t="shared" si="4"/>
        <v>11877614791</v>
      </c>
      <c r="BA16" s="19">
        <f t="shared" si="4"/>
        <v>12466533635.5</v>
      </c>
      <c r="BB16" s="19">
        <f t="shared" si="4"/>
        <v>13085228474.5</v>
      </c>
      <c r="BC16" s="19">
        <f t="shared" si="4"/>
        <v>13734672959</v>
      </c>
      <c r="BD16" s="19">
        <f t="shared" si="4"/>
        <v>14416589603.5</v>
      </c>
      <c r="BE16" s="19">
        <f t="shared" si="4"/>
        <v>15132833225.999998</v>
      </c>
      <c r="BF16" s="19">
        <f t="shared" si="4"/>
        <v>15885056977.999998</v>
      </c>
      <c r="BG16" s="19">
        <f t="shared" si="4"/>
        <v>16674533798.999998</v>
      </c>
      <c r="BH16" s="19">
        <f t="shared" si="4"/>
        <v>17503824982</v>
      </c>
      <c r="BI16" s="19">
        <f t="shared" si="4"/>
        <v>18374366598</v>
      </c>
      <c r="BJ16" s="19">
        <f t="shared" si="4"/>
        <v>19288780311.5</v>
      </c>
      <c r="BK16" s="19">
        <f t="shared" si="4"/>
        <v>20248563849.5</v>
      </c>
      <c r="BL16" s="19">
        <f t="shared" si="4"/>
        <v>21256505861.5</v>
      </c>
      <c r="BM16" s="19">
        <f t="shared" si="4"/>
        <v>21891384116</v>
      </c>
      <c r="BN16" s="19">
        <f t="shared" si="4"/>
        <v>22545131675.5</v>
      </c>
      <c r="BO16" s="19">
        <f t="shared" si="4"/>
        <v>23218755588</v>
      </c>
      <c r="BP16" s="19">
        <f t="shared" si="4"/>
        <v>23912489632.5</v>
      </c>
      <c r="BQ16" s="19">
        <f t="shared" si="4"/>
        <v>24626878437</v>
      </c>
      <c r="BR16" s="19">
        <f t="shared" si="4"/>
        <v>25363110164</v>
      </c>
      <c r="BS16" s="19">
        <f t="shared" si="4"/>
        <v>26121422446</v>
      </c>
      <c r="BT16" s="19">
        <f t="shared" si="4"/>
        <v>26902362480</v>
      </c>
      <c r="BU16" s="19">
        <f t="shared" si="4"/>
        <v>27706351582</v>
      </c>
      <c r="BV16" s="19">
        <f t="shared" si="4"/>
        <v>28534579199</v>
      </c>
      <c r="BW16" s="19">
        <f t="shared" si="4"/>
        <v>29388162846</v>
      </c>
      <c r="BX16" s="19">
        <f t="shared" ref="BX16:CJ16" si="5">BX7*0.7</f>
        <v>30266882873.499996</v>
      </c>
      <c r="BY16" s="19">
        <f t="shared" si="5"/>
        <v>31171985246.499996</v>
      </c>
      <c r="BZ16" s="19">
        <f t="shared" si="5"/>
        <v>32104717214.499996</v>
      </c>
      <c r="CA16" s="19">
        <f t="shared" si="5"/>
        <v>33064862981.499996</v>
      </c>
      <c r="CB16" s="19">
        <f t="shared" si="5"/>
        <v>34054367280.499996</v>
      </c>
      <c r="CC16" s="19">
        <f t="shared" si="5"/>
        <v>35073066980</v>
      </c>
      <c r="CD16" s="19">
        <f t="shared" si="5"/>
        <v>36122267132</v>
      </c>
      <c r="CE16" s="19">
        <f t="shared" si="5"/>
        <v>37203271504</v>
      </c>
      <c r="CF16" s="19">
        <f t="shared" si="5"/>
        <v>38316694087</v>
      </c>
      <c r="CG16" s="19">
        <f t="shared" si="5"/>
        <v>39463251632</v>
      </c>
      <c r="CH16" s="19">
        <f t="shared" si="5"/>
        <v>40644254329</v>
      </c>
      <c r="CI16" s="19">
        <f t="shared" si="5"/>
        <v>41861063748</v>
      </c>
      <c r="CJ16" s="19">
        <f t="shared" si="5"/>
        <v>43114403062.5</v>
      </c>
      <c r="CL16" s="3"/>
      <c r="CM16" s="13"/>
    </row>
    <row r="17" spans="2:91" ht="14.25" customHeight="1" x14ac:dyDescent="0.45">
      <c r="B17" s="1" t="s">
        <v>48</v>
      </c>
      <c r="C17" s="20">
        <v>2E-3</v>
      </c>
      <c r="E17" s="22">
        <f>Old_Revenue!G32</f>
        <v>0</v>
      </c>
      <c r="F17" s="22">
        <f>Old_Revenue!H32</f>
        <v>0</v>
      </c>
      <c r="G17" s="22">
        <f>Old_Revenue!I32</f>
        <v>0</v>
      </c>
      <c r="H17" s="22">
        <f>Old_Revenue!J32</f>
        <v>0</v>
      </c>
      <c r="I17" s="22">
        <f>Old_Revenue!K32</f>
        <v>0</v>
      </c>
      <c r="J17" s="22">
        <f>Old_Revenue!L32</f>
        <v>0</v>
      </c>
      <c r="K17" s="22">
        <f>K16*0.2%</f>
        <v>258955.19999999998</v>
      </c>
      <c r="L17" s="22">
        <f t="shared" ref="L17:BW17" si="6">L16*0.2%</f>
        <v>517910.39999999997</v>
      </c>
      <c r="M17" s="22">
        <f t="shared" si="6"/>
        <v>842632</v>
      </c>
      <c r="N17" s="22">
        <f t="shared" si="6"/>
        <v>1101587.2</v>
      </c>
      <c r="O17" s="22">
        <f t="shared" si="6"/>
        <v>1345128.4000000001</v>
      </c>
      <c r="P17" s="22">
        <f t="shared" si="6"/>
        <v>1669850</v>
      </c>
      <c r="Q17" s="22">
        <f t="shared" si="6"/>
        <v>2050575.7999999998</v>
      </c>
      <c r="R17" s="22">
        <f t="shared" si="6"/>
        <v>2415887.6</v>
      </c>
      <c r="S17" s="22">
        <f t="shared" si="6"/>
        <v>2902970</v>
      </c>
      <c r="T17" s="22">
        <f t="shared" si="6"/>
        <v>3283695.8000000003</v>
      </c>
      <c r="U17" s="22">
        <f t="shared" si="6"/>
        <v>3649007.6</v>
      </c>
      <c r="V17" s="22">
        <f t="shared" si="6"/>
        <v>4136089.9999999995</v>
      </c>
      <c r="W17" s="22">
        <f t="shared" si="6"/>
        <v>4638586.4000000004</v>
      </c>
      <c r="X17" s="22">
        <f t="shared" si="6"/>
        <v>5125668.8</v>
      </c>
      <c r="Y17" s="22">
        <f t="shared" si="6"/>
        <v>5775112</v>
      </c>
      <c r="Z17" s="22">
        <f t="shared" si="6"/>
        <v>6277608.4000000004</v>
      </c>
      <c r="AA17" s="22">
        <f t="shared" si="6"/>
        <v>6764690.7999999998</v>
      </c>
      <c r="AB17" s="22">
        <f t="shared" si="6"/>
        <v>7414134</v>
      </c>
      <c r="AC17" s="22">
        <f t="shared" si="6"/>
        <v>7794859.7999999989</v>
      </c>
      <c r="AD17" s="22">
        <f t="shared" si="6"/>
        <v>8179130.8199999994</v>
      </c>
      <c r="AE17" s="22">
        <f t="shared" si="6"/>
        <v>8581585.2219999991</v>
      </c>
      <c r="AF17" s="22">
        <f t="shared" si="6"/>
        <v>9019741.0170000009</v>
      </c>
      <c r="AG17" s="22">
        <f t="shared" si="6"/>
        <v>9463386.7650000006</v>
      </c>
      <c r="AH17" s="22">
        <f t="shared" si="6"/>
        <v>9929940.2860000003</v>
      </c>
      <c r="AI17" s="22">
        <f t="shared" si="6"/>
        <v>10435542.607000001</v>
      </c>
      <c r="AJ17" s="22">
        <f t="shared" si="6"/>
        <v>10950192.946</v>
      </c>
      <c r="AK17" s="22">
        <f t="shared" si="6"/>
        <v>11490037.468</v>
      </c>
      <c r="AL17" s="22">
        <f t="shared" si="6"/>
        <v>12072763.738</v>
      </c>
      <c r="AM17" s="22">
        <f t="shared" si="6"/>
        <v>12668484.01</v>
      </c>
      <c r="AN17" s="22">
        <f t="shared" si="6"/>
        <v>13293457.484999999</v>
      </c>
      <c r="AO17" s="22">
        <f t="shared" si="6"/>
        <v>13965482.195</v>
      </c>
      <c r="AP17" s="22">
        <f t="shared" si="6"/>
        <v>14654788.568</v>
      </c>
      <c r="AQ17" s="22">
        <f t="shared" si="6"/>
        <v>15377900.411999999</v>
      </c>
      <c r="AR17" s="22">
        <f t="shared" si="6"/>
        <v>16137420.123999998</v>
      </c>
      <c r="AS17" s="22">
        <f t="shared" si="6"/>
        <v>16935600.717</v>
      </c>
      <c r="AT17" s="22">
        <f t="shared" si="6"/>
        <v>17772485.864</v>
      </c>
      <c r="AU17" s="22">
        <f t="shared" si="6"/>
        <v>18652337.536000002</v>
      </c>
      <c r="AV17" s="22">
        <f t="shared" si="6"/>
        <v>19576237.282000002</v>
      </c>
      <c r="AW17" s="22">
        <f t="shared" si="6"/>
        <v>20545993.677999999</v>
      </c>
      <c r="AX17" s="22">
        <f t="shared" si="6"/>
        <v>21564085.809</v>
      </c>
      <c r="AY17" s="22">
        <f t="shared" si="6"/>
        <v>22632332.526999999</v>
      </c>
      <c r="AZ17" s="22">
        <f t="shared" si="6"/>
        <v>23755229.582000002</v>
      </c>
      <c r="BA17" s="22">
        <f t="shared" si="6"/>
        <v>24933067.271000002</v>
      </c>
      <c r="BB17" s="22">
        <f t="shared" si="6"/>
        <v>26170456.949000001</v>
      </c>
      <c r="BC17" s="22">
        <f t="shared" si="6"/>
        <v>27469345.918000001</v>
      </c>
      <c r="BD17" s="22">
        <f t="shared" si="6"/>
        <v>28833179.207000002</v>
      </c>
      <c r="BE17" s="22">
        <f t="shared" si="6"/>
        <v>30265666.451999996</v>
      </c>
      <c r="BF17" s="22">
        <f t="shared" si="6"/>
        <v>31770113.955999997</v>
      </c>
      <c r="BG17" s="22">
        <f t="shared" si="6"/>
        <v>33349067.597999997</v>
      </c>
      <c r="BH17" s="22">
        <f t="shared" si="6"/>
        <v>35007649.964000002</v>
      </c>
      <c r="BI17" s="22">
        <f t="shared" si="6"/>
        <v>36748733.196000002</v>
      </c>
      <c r="BJ17" s="22">
        <f t="shared" si="6"/>
        <v>38577560.623000003</v>
      </c>
      <c r="BK17" s="22">
        <f t="shared" si="6"/>
        <v>40497127.699000001</v>
      </c>
      <c r="BL17" s="22">
        <f t="shared" si="6"/>
        <v>42513011.722999997</v>
      </c>
      <c r="BM17" s="22">
        <f t="shared" si="6"/>
        <v>43782768.232000001</v>
      </c>
      <c r="BN17" s="22">
        <f t="shared" si="6"/>
        <v>45090263.351000004</v>
      </c>
      <c r="BO17" s="22">
        <f t="shared" si="6"/>
        <v>46437511.175999999</v>
      </c>
      <c r="BP17" s="22">
        <f t="shared" si="6"/>
        <v>47824979.265000001</v>
      </c>
      <c r="BQ17" s="22">
        <f t="shared" si="6"/>
        <v>49253756.873999998</v>
      </c>
      <c r="BR17" s="22">
        <f t="shared" si="6"/>
        <v>50726220.328000002</v>
      </c>
      <c r="BS17" s="22">
        <f t="shared" si="6"/>
        <v>52242844.892000005</v>
      </c>
      <c r="BT17" s="22">
        <f t="shared" si="6"/>
        <v>53804724.960000001</v>
      </c>
      <c r="BU17" s="22">
        <f t="shared" si="6"/>
        <v>55412703.164000005</v>
      </c>
      <c r="BV17" s="22">
        <f t="shared" si="6"/>
        <v>57069158.398000002</v>
      </c>
      <c r="BW17" s="22">
        <f t="shared" si="6"/>
        <v>58776325.692000002</v>
      </c>
      <c r="BX17" s="22">
        <f t="shared" ref="BX17:CJ17" si="7">BX16*0.2%</f>
        <v>60533765.746999994</v>
      </c>
      <c r="BY17" s="22">
        <f t="shared" si="7"/>
        <v>62343970.492999993</v>
      </c>
      <c r="BZ17" s="22">
        <f t="shared" si="7"/>
        <v>64209434.42899999</v>
      </c>
      <c r="CA17" s="22">
        <f t="shared" si="7"/>
        <v>66129725.962999992</v>
      </c>
      <c r="CB17" s="22">
        <f t="shared" si="7"/>
        <v>68108734.56099999</v>
      </c>
      <c r="CC17" s="22">
        <f t="shared" si="7"/>
        <v>70146133.960000008</v>
      </c>
      <c r="CD17" s="22">
        <f t="shared" si="7"/>
        <v>72244534.263999999</v>
      </c>
      <c r="CE17" s="22">
        <f t="shared" si="7"/>
        <v>74406543.008000001</v>
      </c>
      <c r="CF17" s="22">
        <f t="shared" si="7"/>
        <v>76633388.173999995</v>
      </c>
      <c r="CG17" s="22">
        <f t="shared" si="7"/>
        <v>78926503.263999999</v>
      </c>
      <c r="CH17" s="22">
        <f t="shared" si="7"/>
        <v>81288508.658000007</v>
      </c>
      <c r="CI17" s="22">
        <f t="shared" si="7"/>
        <v>83722127.496000007</v>
      </c>
      <c r="CJ17" s="22">
        <f t="shared" si="7"/>
        <v>86228806.125</v>
      </c>
      <c r="CL17" s="3"/>
      <c r="CM17" s="13"/>
    </row>
    <row r="18" spans="2:91" ht="14.25" customHeight="1" x14ac:dyDescent="0.45">
      <c r="B18" s="1" t="s">
        <v>49</v>
      </c>
      <c r="C18" s="20">
        <v>1E-3</v>
      </c>
      <c r="E18" s="23">
        <f>Old_Revenue!G33</f>
        <v>0</v>
      </c>
      <c r="F18" s="23">
        <f>Old_Revenue!H33</f>
        <v>0</v>
      </c>
      <c r="G18" s="23">
        <f>Old_Revenue!I33</f>
        <v>0</v>
      </c>
      <c r="H18" s="23">
        <f>Old_Revenue!J33</f>
        <v>0</v>
      </c>
      <c r="I18" s="23">
        <f>Old_Revenue!K33</f>
        <v>0</v>
      </c>
      <c r="J18" s="23">
        <f>Old_Revenue!L33</f>
        <v>0</v>
      </c>
      <c r="K18" s="23">
        <f>K16*0.1%</f>
        <v>129477.59999999999</v>
      </c>
      <c r="L18" s="23">
        <f t="shared" ref="L18:BW18" si="8">L16*0.1%</f>
        <v>258955.19999999998</v>
      </c>
      <c r="M18" s="23">
        <f t="shared" si="8"/>
        <v>421316</v>
      </c>
      <c r="N18" s="23">
        <f t="shared" si="8"/>
        <v>550793.6</v>
      </c>
      <c r="O18" s="23">
        <f t="shared" si="8"/>
        <v>672564.20000000007</v>
      </c>
      <c r="P18" s="23">
        <f t="shared" si="8"/>
        <v>834925</v>
      </c>
      <c r="Q18" s="23">
        <f t="shared" si="8"/>
        <v>1025287.8999999999</v>
      </c>
      <c r="R18" s="23">
        <f t="shared" si="8"/>
        <v>1207943.8</v>
      </c>
      <c r="S18" s="23">
        <f t="shared" si="8"/>
        <v>1451485</v>
      </c>
      <c r="T18" s="23">
        <f t="shared" si="8"/>
        <v>1641847.9000000001</v>
      </c>
      <c r="U18" s="23">
        <f t="shared" si="8"/>
        <v>1824503.8</v>
      </c>
      <c r="V18" s="23">
        <f t="shared" si="8"/>
        <v>2068044.9999999998</v>
      </c>
      <c r="W18" s="23">
        <f t="shared" si="8"/>
        <v>2319293.2000000002</v>
      </c>
      <c r="X18" s="23">
        <f t="shared" si="8"/>
        <v>2562834.4</v>
      </c>
      <c r="Y18" s="23">
        <f t="shared" si="8"/>
        <v>2887556</v>
      </c>
      <c r="Z18" s="23">
        <f t="shared" si="8"/>
        <v>3138804.2</v>
      </c>
      <c r="AA18" s="23">
        <f t="shared" si="8"/>
        <v>3382345.4</v>
      </c>
      <c r="AB18" s="23">
        <f t="shared" si="8"/>
        <v>3707067</v>
      </c>
      <c r="AC18" s="23">
        <f t="shared" si="8"/>
        <v>3897429.8999999994</v>
      </c>
      <c r="AD18" s="23">
        <f t="shared" si="8"/>
        <v>4089565.4099999997</v>
      </c>
      <c r="AE18" s="23">
        <f t="shared" si="8"/>
        <v>4290792.6109999996</v>
      </c>
      <c r="AF18" s="23">
        <f t="shared" si="8"/>
        <v>4509870.5085000005</v>
      </c>
      <c r="AG18" s="23">
        <f t="shared" si="8"/>
        <v>4731693.3825000003</v>
      </c>
      <c r="AH18" s="23">
        <f t="shared" si="8"/>
        <v>4964970.1430000002</v>
      </c>
      <c r="AI18" s="23">
        <f t="shared" si="8"/>
        <v>5217771.3035000004</v>
      </c>
      <c r="AJ18" s="23">
        <f t="shared" si="8"/>
        <v>5475096.4730000002</v>
      </c>
      <c r="AK18" s="23">
        <f t="shared" si="8"/>
        <v>5745018.7340000002</v>
      </c>
      <c r="AL18" s="23">
        <f t="shared" si="8"/>
        <v>6036381.8689999999</v>
      </c>
      <c r="AM18" s="23">
        <f t="shared" si="8"/>
        <v>6334242.0049999999</v>
      </c>
      <c r="AN18" s="23">
        <f t="shared" si="8"/>
        <v>6646728.7424999997</v>
      </c>
      <c r="AO18" s="23">
        <f t="shared" si="8"/>
        <v>6982741.0975000001</v>
      </c>
      <c r="AP18" s="23">
        <f t="shared" si="8"/>
        <v>7327394.284</v>
      </c>
      <c r="AQ18" s="23">
        <f t="shared" si="8"/>
        <v>7688950.2059999993</v>
      </c>
      <c r="AR18" s="23">
        <f t="shared" si="8"/>
        <v>8068710.061999999</v>
      </c>
      <c r="AS18" s="23">
        <f t="shared" si="8"/>
        <v>8467800.3585000001</v>
      </c>
      <c r="AT18" s="23">
        <f t="shared" si="8"/>
        <v>8886242.932</v>
      </c>
      <c r="AU18" s="23">
        <f t="shared" si="8"/>
        <v>9326168.7680000011</v>
      </c>
      <c r="AV18" s="23">
        <f t="shared" si="8"/>
        <v>9788118.6410000008</v>
      </c>
      <c r="AW18" s="23">
        <f t="shared" si="8"/>
        <v>10272996.839</v>
      </c>
      <c r="AX18" s="23">
        <f t="shared" si="8"/>
        <v>10782042.9045</v>
      </c>
      <c r="AY18" s="23">
        <f t="shared" si="8"/>
        <v>11316166.263499999</v>
      </c>
      <c r="AZ18" s="23">
        <f t="shared" si="8"/>
        <v>11877614.791000001</v>
      </c>
      <c r="BA18" s="23">
        <f t="shared" si="8"/>
        <v>12466533.635500001</v>
      </c>
      <c r="BB18" s="23">
        <f t="shared" si="8"/>
        <v>13085228.4745</v>
      </c>
      <c r="BC18" s="23">
        <f t="shared" si="8"/>
        <v>13734672.959000001</v>
      </c>
      <c r="BD18" s="23">
        <f t="shared" si="8"/>
        <v>14416589.603500001</v>
      </c>
      <c r="BE18" s="23">
        <f t="shared" si="8"/>
        <v>15132833.225999998</v>
      </c>
      <c r="BF18" s="23">
        <f t="shared" si="8"/>
        <v>15885056.977999998</v>
      </c>
      <c r="BG18" s="23">
        <f t="shared" si="8"/>
        <v>16674533.798999999</v>
      </c>
      <c r="BH18" s="23">
        <f t="shared" si="8"/>
        <v>17503824.982000001</v>
      </c>
      <c r="BI18" s="23">
        <f t="shared" si="8"/>
        <v>18374366.598000001</v>
      </c>
      <c r="BJ18" s="23">
        <f t="shared" si="8"/>
        <v>19288780.311500002</v>
      </c>
      <c r="BK18" s="23">
        <f t="shared" si="8"/>
        <v>20248563.8495</v>
      </c>
      <c r="BL18" s="23">
        <f t="shared" si="8"/>
        <v>21256505.861499999</v>
      </c>
      <c r="BM18" s="23">
        <f t="shared" si="8"/>
        <v>21891384.116</v>
      </c>
      <c r="BN18" s="23">
        <f t="shared" si="8"/>
        <v>22545131.675500002</v>
      </c>
      <c r="BO18" s="23">
        <f t="shared" si="8"/>
        <v>23218755.588</v>
      </c>
      <c r="BP18" s="23">
        <f t="shared" si="8"/>
        <v>23912489.6325</v>
      </c>
      <c r="BQ18" s="23">
        <f t="shared" si="8"/>
        <v>24626878.436999999</v>
      </c>
      <c r="BR18" s="23">
        <f t="shared" si="8"/>
        <v>25363110.164000001</v>
      </c>
      <c r="BS18" s="23">
        <f t="shared" si="8"/>
        <v>26121422.446000002</v>
      </c>
      <c r="BT18" s="23">
        <f t="shared" si="8"/>
        <v>26902362.48</v>
      </c>
      <c r="BU18" s="23">
        <f t="shared" si="8"/>
        <v>27706351.582000002</v>
      </c>
      <c r="BV18" s="23">
        <f t="shared" si="8"/>
        <v>28534579.199000001</v>
      </c>
      <c r="BW18" s="23">
        <f t="shared" si="8"/>
        <v>29388162.846000001</v>
      </c>
      <c r="BX18" s="23">
        <f t="shared" ref="BX18:CJ18" si="9">BX16*0.1%</f>
        <v>30266882.873499997</v>
      </c>
      <c r="BY18" s="23">
        <f t="shared" si="9"/>
        <v>31171985.246499997</v>
      </c>
      <c r="BZ18" s="23">
        <f t="shared" si="9"/>
        <v>32104717.214499995</v>
      </c>
      <c r="CA18" s="23">
        <f t="shared" si="9"/>
        <v>33064862.981499996</v>
      </c>
      <c r="CB18" s="23">
        <f t="shared" si="9"/>
        <v>34054367.280499995</v>
      </c>
      <c r="CC18" s="23">
        <f t="shared" si="9"/>
        <v>35073066.980000004</v>
      </c>
      <c r="CD18" s="23">
        <f t="shared" si="9"/>
        <v>36122267.131999999</v>
      </c>
      <c r="CE18" s="23">
        <f t="shared" si="9"/>
        <v>37203271.504000001</v>
      </c>
      <c r="CF18" s="23">
        <f t="shared" si="9"/>
        <v>38316694.086999997</v>
      </c>
      <c r="CG18" s="23">
        <f t="shared" si="9"/>
        <v>39463251.631999999</v>
      </c>
      <c r="CH18" s="23">
        <f t="shared" si="9"/>
        <v>40644254.329000004</v>
      </c>
      <c r="CI18" s="23">
        <f t="shared" si="9"/>
        <v>41861063.748000003</v>
      </c>
      <c r="CJ18" s="23">
        <f t="shared" si="9"/>
        <v>43114403.0625</v>
      </c>
      <c r="CL18" s="3"/>
      <c r="CM18" s="13"/>
    </row>
    <row r="19" spans="2:91" ht="14.25" customHeight="1" x14ac:dyDescent="0.45">
      <c r="B19" s="2" t="s">
        <v>50</v>
      </c>
      <c r="C19" s="20">
        <v>1E-3</v>
      </c>
      <c r="E19" s="21">
        <f>Old_Revenue!G34</f>
        <v>0</v>
      </c>
      <c r="F19" s="21">
        <f>Old_Revenue!H34</f>
        <v>0</v>
      </c>
      <c r="G19" s="21">
        <f>Old_Revenue!I34</f>
        <v>0</v>
      </c>
      <c r="H19" s="21">
        <f>Old_Revenue!J34</f>
        <v>0</v>
      </c>
      <c r="I19" s="21">
        <f>Old_Revenue!K34</f>
        <v>0</v>
      </c>
      <c r="J19" s="21">
        <f>Old_Revenue!L34</f>
        <v>0</v>
      </c>
      <c r="K19" s="21">
        <f>K17-K18</f>
        <v>129477.59999999999</v>
      </c>
      <c r="L19" s="21">
        <f t="shared" ref="L19:BW19" si="10">L17-L18</f>
        <v>258955.19999999998</v>
      </c>
      <c r="M19" s="21">
        <f t="shared" si="10"/>
        <v>421316</v>
      </c>
      <c r="N19" s="21">
        <f t="shared" si="10"/>
        <v>550793.6</v>
      </c>
      <c r="O19" s="21">
        <f t="shared" si="10"/>
        <v>672564.20000000007</v>
      </c>
      <c r="P19" s="21">
        <f t="shared" si="10"/>
        <v>834925</v>
      </c>
      <c r="Q19" s="21">
        <f t="shared" si="10"/>
        <v>1025287.8999999999</v>
      </c>
      <c r="R19" s="21">
        <f t="shared" si="10"/>
        <v>1207943.8</v>
      </c>
      <c r="S19" s="21">
        <f t="shared" si="10"/>
        <v>1451485</v>
      </c>
      <c r="T19" s="21">
        <f t="shared" si="10"/>
        <v>1641847.9000000001</v>
      </c>
      <c r="U19" s="21">
        <f t="shared" si="10"/>
        <v>1824503.8</v>
      </c>
      <c r="V19" s="21">
        <f t="shared" si="10"/>
        <v>2068044.9999999998</v>
      </c>
      <c r="W19" s="21">
        <f t="shared" si="10"/>
        <v>2319293.2000000002</v>
      </c>
      <c r="X19" s="21">
        <f t="shared" si="10"/>
        <v>2562834.4</v>
      </c>
      <c r="Y19" s="21">
        <f t="shared" si="10"/>
        <v>2887556</v>
      </c>
      <c r="Z19" s="21">
        <f t="shared" si="10"/>
        <v>3138804.2</v>
      </c>
      <c r="AA19" s="21">
        <f t="shared" si="10"/>
        <v>3382345.4</v>
      </c>
      <c r="AB19" s="21">
        <f t="shared" si="10"/>
        <v>3707067</v>
      </c>
      <c r="AC19" s="21">
        <f t="shared" si="10"/>
        <v>3897429.8999999994</v>
      </c>
      <c r="AD19" s="21">
        <f t="shared" si="10"/>
        <v>4089565.4099999997</v>
      </c>
      <c r="AE19" s="21">
        <f t="shared" si="10"/>
        <v>4290792.6109999996</v>
      </c>
      <c r="AF19" s="21">
        <f t="shared" si="10"/>
        <v>4509870.5085000005</v>
      </c>
      <c r="AG19" s="21">
        <f t="shared" si="10"/>
        <v>4731693.3825000003</v>
      </c>
      <c r="AH19" s="21">
        <f t="shared" si="10"/>
        <v>4964970.1430000002</v>
      </c>
      <c r="AI19" s="21">
        <f t="shared" si="10"/>
        <v>5217771.3035000004</v>
      </c>
      <c r="AJ19" s="21">
        <f t="shared" si="10"/>
        <v>5475096.4730000002</v>
      </c>
      <c r="AK19" s="21">
        <f t="shared" si="10"/>
        <v>5745018.7340000002</v>
      </c>
      <c r="AL19" s="21">
        <f t="shared" si="10"/>
        <v>6036381.8689999999</v>
      </c>
      <c r="AM19" s="21">
        <f t="shared" si="10"/>
        <v>6334242.0049999999</v>
      </c>
      <c r="AN19" s="21">
        <f t="shared" si="10"/>
        <v>6646728.7424999997</v>
      </c>
      <c r="AO19" s="21">
        <f t="shared" si="10"/>
        <v>6982741.0975000001</v>
      </c>
      <c r="AP19" s="21">
        <f t="shared" si="10"/>
        <v>7327394.284</v>
      </c>
      <c r="AQ19" s="21">
        <f t="shared" si="10"/>
        <v>7688950.2059999993</v>
      </c>
      <c r="AR19" s="21">
        <f t="shared" si="10"/>
        <v>8068710.061999999</v>
      </c>
      <c r="AS19" s="21">
        <f t="shared" si="10"/>
        <v>8467800.3585000001</v>
      </c>
      <c r="AT19" s="21">
        <f t="shared" si="10"/>
        <v>8886242.932</v>
      </c>
      <c r="AU19" s="21">
        <f t="shared" si="10"/>
        <v>9326168.7680000011</v>
      </c>
      <c r="AV19" s="21">
        <f t="shared" si="10"/>
        <v>9788118.6410000008</v>
      </c>
      <c r="AW19" s="21">
        <f t="shared" si="10"/>
        <v>10272996.839</v>
      </c>
      <c r="AX19" s="21">
        <f t="shared" si="10"/>
        <v>10782042.9045</v>
      </c>
      <c r="AY19" s="21">
        <f t="shared" si="10"/>
        <v>11316166.263499999</v>
      </c>
      <c r="AZ19" s="21">
        <f t="shared" si="10"/>
        <v>11877614.791000001</v>
      </c>
      <c r="BA19" s="21">
        <f t="shared" si="10"/>
        <v>12466533.635500001</v>
      </c>
      <c r="BB19" s="21">
        <f t="shared" si="10"/>
        <v>13085228.4745</v>
      </c>
      <c r="BC19" s="21">
        <f t="shared" si="10"/>
        <v>13734672.959000001</v>
      </c>
      <c r="BD19" s="21">
        <f t="shared" si="10"/>
        <v>14416589.603500001</v>
      </c>
      <c r="BE19" s="21">
        <f t="shared" si="10"/>
        <v>15132833.225999998</v>
      </c>
      <c r="BF19" s="21">
        <f t="shared" si="10"/>
        <v>15885056.977999998</v>
      </c>
      <c r="BG19" s="21">
        <f t="shared" si="10"/>
        <v>16674533.798999999</v>
      </c>
      <c r="BH19" s="21">
        <f t="shared" si="10"/>
        <v>17503824.982000001</v>
      </c>
      <c r="BI19" s="21">
        <f t="shared" si="10"/>
        <v>18374366.598000001</v>
      </c>
      <c r="BJ19" s="21">
        <f t="shared" si="10"/>
        <v>19288780.311500002</v>
      </c>
      <c r="BK19" s="21">
        <f t="shared" si="10"/>
        <v>20248563.8495</v>
      </c>
      <c r="BL19" s="21">
        <f t="shared" si="10"/>
        <v>21256505.861499999</v>
      </c>
      <c r="BM19" s="21">
        <f t="shared" si="10"/>
        <v>21891384.116</v>
      </c>
      <c r="BN19" s="21">
        <f t="shared" si="10"/>
        <v>22545131.675500002</v>
      </c>
      <c r="BO19" s="21">
        <f t="shared" si="10"/>
        <v>23218755.588</v>
      </c>
      <c r="BP19" s="21">
        <f t="shared" si="10"/>
        <v>23912489.6325</v>
      </c>
      <c r="BQ19" s="21">
        <f t="shared" si="10"/>
        <v>24626878.436999999</v>
      </c>
      <c r="BR19" s="21">
        <f t="shared" si="10"/>
        <v>25363110.164000001</v>
      </c>
      <c r="BS19" s="21">
        <f t="shared" si="10"/>
        <v>26121422.446000002</v>
      </c>
      <c r="BT19" s="21">
        <f t="shared" si="10"/>
        <v>26902362.48</v>
      </c>
      <c r="BU19" s="21">
        <f t="shared" si="10"/>
        <v>27706351.582000002</v>
      </c>
      <c r="BV19" s="21">
        <f t="shared" si="10"/>
        <v>28534579.199000001</v>
      </c>
      <c r="BW19" s="21">
        <f t="shared" si="10"/>
        <v>29388162.846000001</v>
      </c>
      <c r="BX19" s="21">
        <f t="shared" ref="BX19:CJ19" si="11">BX17-BX18</f>
        <v>30266882.873499997</v>
      </c>
      <c r="BY19" s="21">
        <f t="shared" si="11"/>
        <v>31171985.246499997</v>
      </c>
      <c r="BZ19" s="21">
        <f t="shared" si="11"/>
        <v>32104717.214499995</v>
      </c>
      <c r="CA19" s="21">
        <f t="shared" si="11"/>
        <v>33064862.981499996</v>
      </c>
      <c r="CB19" s="21">
        <f t="shared" si="11"/>
        <v>34054367.280499995</v>
      </c>
      <c r="CC19" s="21">
        <f t="shared" si="11"/>
        <v>35073066.980000004</v>
      </c>
      <c r="CD19" s="21">
        <f t="shared" si="11"/>
        <v>36122267.131999999</v>
      </c>
      <c r="CE19" s="21">
        <f t="shared" si="11"/>
        <v>37203271.504000001</v>
      </c>
      <c r="CF19" s="21">
        <f t="shared" si="11"/>
        <v>38316694.086999997</v>
      </c>
      <c r="CG19" s="21">
        <f t="shared" si="11"/>
        <v>39463251.631999999</v>
      </c>
      <c r="CH19" s="21">
        <f t="shared" si="11"/>
        <v>40644254.329000004</v>
      </c>
      <c r="CI19" s="21">
        <f t="shared" si="11"/>
        <v>41861063.748000003</v>
      </c>
      <c r="CJ19" s="21">
        <f t="shared" si="11"/>
        <v>43114403.0625</v>
      </c>
      <c r="CL19" s="3"/>
      <c r="CM19" s="13"/>
    </row>
    <row r="20" spans="2:91" ht="14.25" customHeight="1" x14ac:dyDescent="0.45">
      <c r="B20" s="186" t="s">
        <v>467</v>
      </c>
      <c r="C20" s="187">
        <v>0.05</v>
      </c>
      <c r="E20" s="3"/>
      <c r="F20" s="3"/>
      <c r="G20" s="3"/>
      <c r="H20" s="3"/>
      <c r="I20" s="3"/>
      <c r="J20" s="3"/>
      <c r="K20" s="3">
        <f>K19*5%</f>
        <v>6473.88</v>
      </c>
      <c r="L20" s="3">
        <f t="shared" ref="L20:BW20" si="12">L19*5%</f>
        <v>12947.76</v>
      </c>
      <c r="M20" s="3">
        <f t="shared" si="12"/>
        <v>21065.800000000003</v>
      </c>
      <c r="N20" s="3">
        <f t="shared" si="12"/>
        <v>27539.68</v>
      </c>
      <c r="O20" s="3">
        <f t="shared" si="12"/>
        <v>33628.210000000006</v>
      </c>
      <c r="P20" s="3">
        <f t="shared" si="12"/>
        <v>41746.25</v>
      </c>
      <c r="Q20" s="3">
        <f t="shared" si="12"/>
        <v>51264.394999999997</v>
      </c>
      <c r="R20" s="3">
        <f t="shared" si="12"/>
        <v>60397.19</v>
      </c>
      <c r="S20" s="3">
        <f t="shared" si="12"/>
        <v>72574.25</v>
      </c>
      <c r="T20" s="3">
        <f t="shared" si="12"/>
        <v>82092.395000000019</v>
      </c>
      <c r="U20" s="3">
        <f t="shared" si="12"/>
        <v>91225.19</v>
      </c>
      <c r="V20" s="3">
        <f t="shared" si="12"/>
        <v>103402.25</v>
      </c>
      <c r="W20" s="3">
        <f t="shared" si="12"/>
        <v>115964.66000000002</v>
      </c>
      <c r="X20" s="3">
        <f t="shared" si="12"/>
        <v>128141.72</v>
      </c>
      <c r="Y20" s="3">
        <f t="shared" si="12"/>
        <v>144377.80000000002</v>
      </c>
      <c r="Z20" s="3">
        <f t="shared" si="12"/>
        <v>156940.21000000002</v>
      </c>
      <c r="AA20" s="3">
        <f t="shared" si="12"/>
        <v>169117.27000000002</v>
      </c>
      <c r="AB20" s="3">
        <f t="shared" si="12"/>
        <v>185353.35</v>
      </c>
      <c r="AC20" s="3">
        <f t="shared" si="12"/>
        <v>194871.495</v>
      </c>
      <c r="AD20" s="3">
        <f t="shared" si="12"/>
        <v>204478.27049999998</v>
      </c>
      <c r="AE20" s="3">
        <f t="shared" si="12"/>
        <v>214539.63055</v>
      </c>
      <c r="AF20" s="3">
        <f t="shared" si="12"/>
        <v>225493.52542500003</v>
      </c>
      <c r="AG20" s="3">
        <f t="shared" si="12"/>
        <v>236584.66912500001</v>
      </c>
      <c r="AH20" s="3">
        <f t="shared" si="12"/>
        <v>248248.50715000002</v>
      </c>
      <c r="AI20" s="3">
        <f t="shared" si="12"/>
        <v>260888.56517500003</v>
      </c>
      <c r="AJ20" s="3">
        <f t="shared" si="12"/>
        <v>273754.82365000003</v>
      </c>
      <c r="AK20" s="3">
        <f t="shared" si="12"/>
        <v>287250.93670000002</v>
      </c>
      <c r="AL20" s="3">
        <f t="shared" si="12"/>
        <v>301819.09344999999</v>
      </c>
      <c r="AM20" s="3">
        <f t="shared" si="12"/>
        <v>316712.10025000002</v>
      </c>
      <c r="AN20" s="3">
        <f t="shared" si="12"/>
        <v>332336.437125</v>
      </c>
      <c r="AO20" s="3">
        <f t="shared" si="12"/>
        <v>349137.05487500003</v>
      </c>
      <c r="AP20" s="3">
        <f t="shared" si="12"/>
        <v>366369.71420000005</v>
      </c>
      <c r="AQ20" s="3">
        <f t="shared" si="12"/>
        <v>384447.51029999997</v>
      </c>
      <c r="AR20" s="3">
        <f t="shared" si="12"/>
        <v>403435.50309999997</v>
      </c>
      <c r="AS20" s="3">
        <f t="shared" si="12"/>
        <v>423390.01792500005</v>
      </c>
      <c r="AT20" s="3">
        <f t="shared" si="12"/>
        <v>444312.14660000004</v>
      </c>
      <c r="AU20" s="3">
        <f t="shared" si="12"/>
        <v>466308.4384000001</v>
      </c>
      <c r="AV20" s="3">
        <f t="shared" si="12"/>
        <v>489405.93205000006</v>
      </c>
      <c r="AW20" s="3">
        <f t="shared" si="12"/>
        <v>513649.84195000003</v>
      </c>
      <c r="AX20" s="3">
        <f t="shared" si="12"/>
        <v>539102.14522499999</v>
      </c>
      <c r="AY20" s="3">
        <f t="shared" si="12"/>
        <v>565808.31317500002</v>
      </c>
      <c r="AZ20" s="3">
        <f t="shared" si="12"/>
        <v>593880.73955000006</v>
      </c>
      <c r="BA20" s="3">
        <f t="shared" si="12"/>
        <v>623326.68177500006</v>
      </c>
      <c r="BB20" s="3">
        <f t="shared" si="12"/>
        <v>654261.42372500012</v>
      </c>
      <c r="BC20" s="3">
        <f t="shared" si="12"/>
        <v>686733.64795000013</v>
      </c>
      <c r="BD20" s="3">
        <f t="shared" si="12"/>
        <v>720829.48017500015</v>
      </c>
      <c r="BE20" s="3">
        <f t="shared" si="12"/>
        <v>756641.66129999992</v>
      </c>
      <c r="BF20" s="3">
        <f t="shared" si="12"/>
        <v>794252.84889999998</v>
      </c>
      <c r="BG20" s="3">
        <f t="shared" si="12"/>
        <v>833726.68995000003</v>
      </c>
      <c r="BH20" s="3">
        <f t="shared" si="12"/>
        <v>875191.24910000013</v>
      </c>
      <c r="BI20" s="3">
        <f t="shared" si="12"/>
        <v>918718.32990000013</v>
      </c>
      <c r="BJ20" s="3">
        <f t="shared" si="12"/>
        <v>964439.01557500008</v>
      </c>
      <c r="BK20" s="3">
        <f t="shared" si="12"/>
        <v>1012428.192475</v>
      </c>
      <c r="BL20" s="3">
        <f t="shared" si="12"/>
        <v>1062825.2930749999</v>
      </c>
      <c r="BM20" s="3">
        <f t="shared" si="12"/>
        <v>1094569.2058000001</v>
      </c>
      <c r="BN20" s="3">
        <f t="shared" si="12"/>
        <v>1127256.5837750002</v>
      </c>
      <c r="BO20" s="3">
        <f t="shared" si="12"/>
        <v>1160937.7794000001</v>
      </c>
      <c r="BP20" s="3">
        <f t="shared" si="12"/>
        <v>1195624.481625</v>
      </c>
      <c r="BQ20" s="3">
        <f t="shared" si="12"/>
        <v>1231343.92185</v>
      </c>
      <c r="BR20" s="3">
        <f t="shared" si="12"/>
        <v>1268155.5082</v>
      </c>
      <c r="BS20" s="3">
        <f t="shared" si="12"/>
        <v>1306071.1223000002</v>
      </c>
      <c r="BT20" s="3">
        <f t="shared" si="12"/>
        <v>1345118.1240000001</v>
      </c>
      <c r="BU20" s="3">
        <f t="shared" si="12"/>
        <v>1385317.5791000002</v>
      </c>
      <c r="BV20" s="3">
        <f t="shared" si="12"/>
        <v>1426728.95995</v>
      </c>
      <c r="BW20" s="3">
        <f t="shared" si="12"/>
        <v>1469408.1423000002</v>
      </c>
      <c r="BX20" s="3">
        <f t="shared" ref="BX20:CJ20" si="13">BX19*5%</f>
        <v>1513344.1436749999</v>
      </c>
      <c r="BY20" s="3">
        <f t="shared" si="13"/>
        <v>1558599.262325</v>
      </c>
      <c r="BZ20" s="3">
        <f t="shared" si="13"/>
        <v>1605235.8607249998</v>
      </c>
      <c r="CA20" s="3">
        <f t="shared" si="13"/>
        <v>1653243.1490749998</v>
      </c>
      <c r="CB20" s="3">
        <f t="shared" si="13"/>
        <v>1702718.3640249998</v>
      </c>
      <c r="CC20" s="3">
        <f t="shared" si="13"/>
        <v>1753653.3490000004</v>
      </c>
      <c r="CD20" s="3">
        <f t="shared" si="13"/>
        <v>1806113.3566000001</v>
      </c>
      <c r="CE20" s="3">
        <f t="shared" si="13"/>
        <v>1860163.5752000001</v>
      </c>
      <c r="CF20" s="3">
        <f t="shared" si="13"/>
        <v>1915834.70435</v>
      </c>
      <c r="CG20" s="3">
        <f t="shared" si="13"/>
        <v>1973162.5816000002</v>
      </c>
      <c r="CH20" s="3">
        <f t="shared" si="13"/>
        <v>2032212.7164500002</v>
      </c>
      <c r="CI20" s="3">
        <f t="shared" si="13"/>
        <v>2093053.1874000002</v>
      </c>
      <c r="CJ20" s="3">
        <f t="shared" si="13"/>
        <v>2155720.1531250002</v>
      </c>
      <c r="CL20" s="3"/>
      <c r="CM20" s="13"/>
    </row>
    <row r="21" spans="2:91" ht="14.25" customHeight="1" x14ac:dyDescent="0.4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L21" s="3"/>
      <c r="CM21" s="13"/>
    </row>
    <row r="22" spans="2:91" ht="14.25" customHeight="1" x14ac:dyDescent="0.45">
      <c r="B22" s="2" t="s">
        <v>51</v>
      </c>
      <c r="E22" s="24">
        <f t="shared" ref="E22:AJ22" si="14">E11+E19</f>
        <v>0</v>
      </c>
      <c r="F22" s="24">
        <f t="shared" si="14"/>
        <v>0</v>
      </c>
      <c r="G22" s="24">
        <f t="shared" si="14"/>
        <v>0</v>
      </c>
      <c r="H22" s="24">
        <f t="shared" si="14"/>
        <v>0</v>
      </c>
      <c r="I22" s="24">
        <f t="shared" si="14"/>
        <v>0</v>
      </c>
      <c r="J22" s="24">
        <f t="shared" si="14"/>
        <v>0</v>
      </c>
      <c r="K22" s="24">
        <f t="shared" si="14"/>
        <v>240458.4</v>
      </c>
      <c r="L22" s="24">
        <f t="shared" si="14"/>
        <v>480916.8</v>
      </c>
      <c r="M22" s="24">
        <f t="shared" si="14"/>
        <v>782444</v>
      </c>
      <c r="N22" s="24">
        <f t="shared" si="14"/>
        <v>1022902.3999999999</v>
      </c>
      <c r="O22" s="24">
        <f t="shared" si="14"/>
        <v>1249047.8</v>
      </c>
      <c r="P22" s="24">
        <f t="shared" si="14"/>
        <v>1550575</v>
      </c>
      <c r="Q22" s="24">
        <f t="shared" si="14"/>
        <v>1904106.1</v>
      </c>
      <c r="R22" s="24">
        <f t="shared" si="14"/>
        <v>2243324.2000000002</v>
      </c>
      <c r="S22" s="24">
        <f t="shared" si="14"/>
        <v>2695615</v>
      </c>
      <c r="T22" s="24">
        <f t="shared" si="14"/>
        <v>3049146.1</v>
      </c>
      <c r="U22" s="24">
        <f t="shared" si="14"/>
        <v>3388364.2</v>
      </c>
      <c r="V22" s="24">
        <f t="shared" si="14"/>
        <v>3840655</v>
      </c>
      <c r="W22" s="24">
        <f t="shared" si="14"/>
        <v>4307258.8000000007</v>
      </c>
      <c r="X22" s="24">
        <f t="shared" si="14"/>
        <v>4759549.5999999996</v>
      </c>
      <c r="Y22" s="24">
        <f t="shared" si="14"/>
        <v>5362604</v>
      </c>
      <c r="Z22" s="24">
        <f t="shared" si="14"/>
        <v>5829207.8000000007</v>
      </c>
      <c r="AA22" s="24">
        <f t="shared" si="14"/>
        <v>6281498.5999999996</v>
      </c>
      <c r="AB22" s="24">
        <f t="shared" si="14"/>
        <v>6884553</v>
      </c>
      <c r="AC22" s="24">
        <f t="shared" si="14"/>
        <v>7238084.0999999996</v>
      </c>
      <c r="AD22" s="24">
        <f t="shared" si="14"/>
        <v>7594907.1899999995</v>
      </c>
      <c r="AE22" s="24">
        <f t="shared" si="14"/>
        <v>7968614.8489999995</v>
      </c>
      <c r="AF22" s="24">
        <f t="shared" si="14"/>
        <v>8375473.8015000001</v>
      </c>
      <c r="AG22" s="24">
        <f t="shared" si="14"/>
        <v>8787430.5675000008</v>
      </c>
      <c r="AH22" s="24">
        <f t="shared" si="14"/>
        <v>9220658.8370000012</v>
      </c>
      <c r="AI22" s="24">
        <f t="shared" si="14"/>
        <v>9690146.7065000013</v>
      </c>
      <c r="AJ22" s="24">
        <f t="shared" si="14"/>
        <v>10168036.307</v>
      </c>
      <c r="AK22" s="24">
        <f t="shared" ref="AK22:BP22" si="15">AK11+AK19</f>
        <v>10669320.506000001</v>
      </c>
      <c r="AL22" s="24">
        <f t="shared" si="15"/>
        <v>11210423.471000001</v>
      </c>
      <c r="AM22" s="24">
        <f t="shared" si="15"/>
        <v>11763592.295</v>
      </c>
      <c r="AN22" s="24">
        <f t="shared" si="15"/>
        <v>12343924.807500001</v>
      </c>
      <c r="AO22" s="24">
        <f t="shared" si="15"/>
        <v>12967947.752500001</v>
      </c>
      <c r="AP22" s="24">
        <f t="shared" si="15"/>
        <v>13608017.956</v>
      </c>
      <c r="AQ22" s="24">
        <f t="shared" si="15"/>
        <v>14279478.954</v>
      </c>
      <c r="AR22" s="24">
        <f t="shared" si="15"/>
        <v>14984747.257999999</v>
      </c>
      <c r="AS22" s="24">
        <f t="shared" si="15"/>
        <v>15725914.9515</v>
      </c>
      <c r="AT22" s="24">
        <f t="shared" si="15"/>
        <v>16503022.588</v>
      </c>
      <c r="AU22" s="24">
        <f t="shared" si="15"/>
        <v>17320027.712000001</v>
      </c>
      <c r="AV22" s="24">
        <f t="shared" si="15"/>
        <v>18177934.619000003</v>
      </c>
      <c r="AW22" s="24">
        <f t="shared" si="15"/>
        <v>19078422.700999998</v>
      </c>
      <c r="AX22" s="24">
        <f t="shared" si="15"/>
        <v>20023793.965500001</v>
      </c>
      <c r="AY22" s="24">
        <f t="shared" si="15"/>
        <v>21015737.346500002</v>
      </c>
      <c r="AZ22" s="24">
        <f t="shared" si="15"/>
        <v>22058427.469000001</v>
      </c>
      <c r="BA22" s="24">
        <f t="shared" si="15"/>
        <v>23152133.894500002</v>
      </c>
      <c r="BB22" s="24">
        <f t="shared" si="15"/>
        <v>24301138.5955</v>
      </c>
      <c r="BC22" s="24">
        <f t="shared" si="15"/>
        <v>25507249.781000003</v>
      </c>
      <c r="BD22" s="24">
        <f t="shared" si="15"/>
        <v>26773666.406500001</v>
      </c>
      <c r="BE22" s="24">
        <f t="shared" si="15"/>
        <v>28103833.133999996</v>
      </c>
      <c r="BF22" s="24">
        <f t="shared" si="15"/>
        <v>29500820.101999998</v>
      </c>
      <c r="BG22" s="24">
        <f t="shared" si="15"/>
        <v>30966991.340999998</v>
      </c>
      <c r="BH22" s="24">
        <f t="shared" si="15"/>
        <v>32507103.538000003</v>
      </c>
      <c r="BI22" s="24">
        <f t="shared" si="15"/>
        <v>34123823.682000004</v>
      </c>
      <c r="BJ22" s="24">
        <f t="shared" si="15"/>
        <v>35822020.578500003</v>
      </c>
      <c r="BK22" s="24">
        <f t="shared" si="15"/>
        <v>37604475.7205</v>
      </c>
      <c r="BL22" s="24">
        <f t="shared" si="15"/>
        <v>39476368.028499998</v>
      </c>
      <c r="BM22" s="24">
        <f t="shared" si="15"/>
        <v>40655427.644000001</v>
      </c>
      <c r="BN22" s="24">
        <f t="shared" si="15"/>
        <v>41869530.254500002</v>
      </c>
      <c r="BO22" s="24">
        <f t="shared" si="15"/>
        <v>43120546.092</v>
      </c>
      <c r="BP22" s="24">
        <f t="shared" si="15"/>
        <v>44408909.317499995</v>
      </c>
      <c r="BQ22" s="24">
        <f t="shared" ref="BQ22:CJ22" si="16">BQ11+BQ19</f>
        <v>45735631.383000001</v>
      </c>
      <c r="BR22" s="24">
        <f t="shared" si="16"/>
        <v>47102918.876000002</v>
      </c>
      <c r="BS22" s="24">
        <f t="shared" si="16"/>
        <v>48511213.114000008</v>
      </c>
      <c r="BT22" s="24">
        <f t="shared" si="16"/>
        <v>49961530.32</v>
      </c>
      <c r="BU22" s="24">
        <f t="shared" si="16"/>
        <v>51454652.938000001</v>
      </c>
      <c r="BV22" s="24">
        <f t="shared" si="16"/>
        <v>52992789.941</v>
      </c>
      <c r="BW22" s="24">
        <f t="shared" si="16"/>
        <v>54578016.714000002</v>
      </c>
      <c r="BX22" s="24">
        <f t="shared" si="16"/>
        <v>56209925.336499996</v>
      </c>
      <c r="BY22" s="24">
        <f t="shared" si="16"/>
        <v>57890829.743499994</v>
      </c>
      <c r="BZ22" s="24">
        <f t="shared" si="16"/>
        <v>59623046.255499996</v>
      </c>
      <c r="CA22" s="24">
        <f t="shared" si="16"/>
        <v>61406174.108499996</v>
      </c>
      <c r="CB22" s="24">
        <f t="shared" si="16"/>
        <v>63243824.949499995</v>
      </c>
      <c r="CC22" s="24">
        <f t="shared" si="16"/>
        <v>65135695.820000008</v>
      </c>
      <c r="CD22" s="24">
        <f t="shared" si="16"/>
        <v>67084210.387999997</v>
      </c>
      <c r="CE22" s="24">
        <f t="shared" si="16"/>
        <v>69091789.936000004</v>
      </c>
      <c r="CF22" s="24">
        <f t="shared" si="16"/>
        <v>71159574.732999995</v>
      </c>
      <c r="CG22" s="24">
        <f t="shared" si="16"/>
        <v>73288895.887999997</v>
      </c>
      <c r="CH22" s="24">
        <f t="shared" si="16"/>
        <v>75482186.611000001</v>
      </c>
      <c r="CI22" s="24">
        <f t="shared" si="16"/>
        <v>77741975.532000005</v>
      </c>
      <c r="CJ22" s="24">
        <f t="shared" si="16"/>
        <v>80069605.6875</v>
      </c>
      <c r="CL22" s="25">
        <f>SUM(E22:CJ22)</f>
        <v>2142304839.8960004</v>
      </c>
      <c r="CM22" s="13">
        <f>CL22/$CL$22</f>
        <v>1</v>
      </c>
    </row>
    <row r="23" spans="2:91" ht="14.25" customHeight="1" x14ac:dyDescent="0.4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L23" s="3"/>
      <c r="CM23" s="13"/>
    </row>
    <row r="24" spans="2:91" ht="14.25" customHeight="1" x14ac:dyDescent="0.45">
      <c r="B24" s="2" t="s">
        <v>52</v>
      </c>
      <c r="E24" s="26">
        <f>ConsultSetup!J23</f>
        <v>913450</v>
      </c>
      <c r="F24" s="26">
        <f>ConsultSetup!K23</f>
        <v>0</v>
      </c>
      <c r="G24" s="26">
        <f>ConsultSetup!L23</f>
        <v>0</v>
      </c>
      <c r="H24" s="26">
        <f>ConsultSetup!M23</f>
        <v>0</v>
      </c>
      <c r="I24" s="26">
        <f>ConsultSetup!N23</f>
        <v>0</v>
      </c>
      <c r="J24" s="26">
        <f>ConsultSetup!O23</f>
        <v>1608150</v>
      </c>
      <c r="K24" s="26">
        <f>ConsultSetup!P23</f>
        <v>0</v>
      </c>
      <c r="L24" s="26">
        <f>ConsultSetup!Q23</f>
        <v>0</v>
      </c>
      <c r="M24" s="26">
        <f>ConsultSetup!R23</f>
        <v>0</v>
      </c>
      <c r="N24" s="26">
        <f>ConsultSetup!S23</f>
        <v>0</v>
      </c>
      <c r="O24" s="26">
        <f>ConsultSetup!T23</f>
        <v>0</v>
      </c>
      <c r="P24" s="26">
        <f>ConsultSetup!U23</f>
        <v>0</v>
      </c>
      <c r="Q24" s="26">
        <f>ConsultSetup!V23</f>
        <v>0</v>
      </c>
      <c r="R24" s="26">
        <f>ConsultSetup!W23</f>
        <v>0</v>
      </c>
      <c r="S24" s="26">
        <f>ConsultSetup!X23</f>
        <v>0</v>
      </c>
      <c r="T24" s="26">
        <f>ConsultSetup!Y23</f>
        <v>0</v>
      </c>
      <c r="U24" s="26">
        <f>ConsultSetup!Z23</f>
        <v>0</v>
      </c>
      <c r="V24" s="26">
        <f>ConsultSetup!AA23</f>
        <v>0</v>
      </c>
      <c r="W24" s="26">
        <f>ConsultSetup!AB23</f>
        <v>0</v>
      </c>
      <c r="X24" s="26">
        <f>ConsultSetup!AC23</f>
        <v>0</v>
      </c>
      <c r="Y24" s="26">
        <f>ConsultSetup!AD23</f>
        <v>0</v>
      </c>
      <c r="Z24" s="26">
        <f>ConsultSetup!AE23</f>
        <v>0</v>
      </c>
      <c r="AA24" s="26">
        <f>ConsultSetup!AF23</f>
        <v>0</v>
      </c>
      <c r="AB24" s="26">
        <f>ConsultSetup!AG23</f>
        <v>0</v>
      </c>
      <c r="AC24" s="26">
        <f>ConsultSetup!AH23</f>
        <v>0</v>
      </c>
      <c r="AD24" s="26">
        <f>ConsultSetup!AI23</f>
        <v>0</v>
      </c>
      <c r="AE24" s="26">
        <f>ConsultSetup!AJ23</f>
        <v>0</v>
      </c>
      <c r="AF24" s="26">
        <f>ConsultSetup!AK23</f>
        <v>0</v>
      </c>
      <c r="AG24" s="26">
        <f>ConsultSetup!AL23</f>
        <v>0</v>
      </c>
      <c r="AH24" s="26">
        <f>ConsultSetup!AM23</f>
        <v>0</v>
      </c>
      <c r="AI24" s="26">
        <f>ConsultSetup!AN23</f>
        <v>0</v>
      </c>
      <c r="AJ24" s="26">
        <f>ConsultSetup!AO23</f>
        <v>0</v>
      </c>
      <c r="AK24" s="26">
        <f>ConsultSetup!AP23</f>
        <v>0</v>
      </c>
      <c r="AL24" s="26">
        <f>ConsultSetup!AQ23</f>
        <v>0</v>
      </c>
      <c r="AM24" s="26">
        <f>ConsultSetup!AR23</f>
        <v>0</v>
      </c>
      <c r="AN24" s="26">
        <f>ConsultSetup!AS23</f>
        <v>0</v>
      </c>
      <c r="AO24" s="26">
        <f>ConsultSetup!AT23</f>
        <v>0</v>
      </c>
      <c r="AP24" s="26">
        <f>ConsultSetup!AU23</f>
        <v>0</v>
      </c>
      <c r="AQ24" s="26">
        <f>ConsultSetup!AV23</f>
        <v>0</v>
      </c>
      <c r="AR24" s="26">
        <f>ConsultSetup!AW23</f>
        <v>0</v>
      </c>
      <c r="AS24" s="26">
        <f>ConsultSetup!AX23</f>
        <v>0</v>
      </c>
      <c r="AT24" s="26">
        <f>ConsultSetup!AY23</f>
        <v>0</v>
      </c>
      <c r="AU24" s="26">
        <f>ConsultSetup!AZ23</f>
        <v>0</v>
      </c>
      <c r="AV24" s="26">
        <f>ConsultSetup!BA23</f>
        <v>0</v>
      </c>
      <c r="AW24" s="26">
        <f>ConsultSetup!BB23</f>
        <v>0</v>
      </c>
      <c r="AX24" s="26">
        <f>ConsultSetup!BC23</f>
        <v>0</v>
      </c>
      <c r="AY24" s="26">
        <f>ConsultSetup!BD23</f>
        <v>0</v>
      </c>
      <c r="AZ24" s="26">
        <f>ConsultSetup!BE23</f>
        <v>0</v>
      </c>
      <c r="BA24" s="26">
        <f>ConsultSetup!BF23</f>
        <v>0</v>
      </c>
      <c r="BB24" s="26">
        <f>ConsultSetup!BG23</f>
        <v>0</v>
      </c>
      <c r="BC24" s="26">
        <f>ConsultSetup!BH23</f>
        <v>0</v>
      </c>
      <c r="BD24" s="26">
        <f>ConsultSetup!BI23</f>
        <v>0</v>
      </c>
      <c r="BE24" s="26">
        <f>ConsultSetup!BJ23</f>
        <v>0</v>
      </c>
      <c r="BF24" s="26">
        <f>ConsultSetup!BK23</f>
        <v>0</v>
      </c>
      <c r="BG24" s="26">
        <f>ConsultSetup!BL23</f>
        <v>0</v>
      </c>
      <c r="BH24" s="26">
        <f>ConsultSetup!BM23</f>
        <v>0</v>
      </c>
      <c r="BI24" s="26">
        <f>ConsultSetup!BN23</f>
        <v>0</v>
      </c>
      <c r="BJ24" s="26">
        <f>ConsultSetup!BO23</f>
        <v>0</v>
      </c>
      <c r="BK24" s="26">
        <f>ConsultSetup!BP23</f>
        <v>0</v>
      </c>
      <c r="BL24" s="26">
        <f>ConsultSetup!BQ23</f>
        <v>0</v>
      </c>
      <c r="BM24" s="26">
        <f>ConsultSetup!BR23</f>
        <v>0</v>
      </c>
      <c r="BN24" s="26">
        <f>ConsultSetup!BS23</f>
        <v>0</v>
      </c>
      <c r="BO24" s="26">
        <f>ConsultSetup!BT23</f>
        <v>0</v>
      </c>
      <c r="BP24" s="26">
        <f>ConsultSetup!BU23</f>
        <v>0</v>
      </c>
      <c r="BQ24" s="26">
        <f>ConsultSetup!BV23</f>
        <v>0</v>
      </c>
      <c r="BR24" s="26">
        <f>ConsultSetup!BW23</f>
        <v>0</v>
      </c>
      <c r="BS24" s="26">
        <f>ConsultSetup!BX23</f>
        <v>0</v>
      </c>
      <c r="BT24" s="26">
        <f>ConsultSetup!BY23</f>
        <v>0</v>
      </c>
      <c r="BU24" s="26">
        <f>ConsultSetup!BZ23</f>
        <v>0</v>
      </c>
      <c r="BV24" s="26">
        <f>ConsultSetup!CA23</f>
        <v>0</v>
      </c>
      <c r="BW24" s="26">
        <f>ConsultSetup!CB23</f>
        <v>0</v>
      </c>
      <c r="BX24" s="26">
        <f>ConsultSetup!CC23</f>
        <v>0</v>
      </c>
      <c r="BY24" s="26">
        <f>ConsultSetup!CD23</f>
        <v>0</v>
      </c>
      <c r="BZ24" s="26">
        <f>ConsultSetup!CE23</f>
        <v>0</v>
      </c>
      <c r="CA24" s="26">
        <f>ConsultSetup!CF23</f>
        <v>0</v>
      </c>
      <c r="CB24" s="26">
        <f>ConsultSetup!CG23</f>
        <v>0</v>
      </c>
      <c r="CC24" s="26">
        <f>ConsultSetup!CH23</f>
        <v>0</v>
      </c>
      <c r="CD24" s="26">
        <f>ConsultSetup!CI23</f>
        <v>0</v>
      </c>
      <c r="CE24" s="26">
        <f>ConsultSetup!CJ23</f>
        <v>0</v>
      </c>
      <c r="CF24" s="26">
        <f>ConsultSetup!CK23</f>
        <v>0</v>
      </c>
      <c r="CG24" s="26">
        <f>ConsultSetup!CL23</f>
        <v>0</v>
      </c>
      <c r="CH24" s="26">
        <f>ConsultSetup!CM23</f>
        <v>0</v>
      </c>
      <c r="CI24" s="26">
        <f>ConsultSetup!CN23</f>
        <v>0</v>
      </c>
      <c r="CJ24" s="26">
        <f>ConsultSetup!CO23</f>
        <v>0</v>
      </c>
      <c r="CL24" s="26">
        <f>SUM(C24:E24)</f>
        <v>913450</v>
      </c>
      <c r="CM24" s="13">
        <f>CL24/$CL$22</f>
        <v>4.2638656412891454E-4</v>
      </c>
    </row>
    <row r="25" spans="2:91" ht="14.25" customHeight="1" x14ac:dyDescent="0.45">
      <c r="B25" s="2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L25" s="3">
        <f>SUM(E25:BL25)</f>
        <v>0</v>
      </c>
      <c r="CM25" s="13"/>
    </row>
    <row r="26" spans="2:91" ht="14.25" customHeight="1" x14ac:dyDescent="0.45">
      <c r="B26" s="2" t="s">
        <v>53</v>
      </c>
      <c r="E26" s="3">
        <f>'Office RentalCost'!E14</f>
        <v>0</v>
      </c>
      <c r="F26" s="3">
        <f>'Office RentalCost'!F14</f>
        <v>0</v>
      </c>
      <c r="G26" s="3">
        <f>'Office RentalCost'!G14</f>
        <v>0</v>
      </c>
      <c r="H26" s="3">
        <f>'Office RentalCost'!H14</f>
        <v>0</v>
      </c>
      <c r="I26" s="3">
        <f>'Office RentalCost'!I14</f>
        <v>40000</v>
      </c>
      <c r="J26" s="3">
        <f>'Office RentalCost'!J14</f>
        <v>15000</v>
      </c>
      <c r="K26" s="3">
        <f>'Office RentalCost'!K14</f>
        <v>15000</v>
      </c>
      <c r="L26" s="3">
        <f>'Office RentalCost'!L14</f>
        <v>15000</v>
      </c>
      <c r="M26" s="3">
        <f>'Office RentalCost'!M14</f>
        <v>15000</v>
      </c>
      <c r="N26" s="3">
        <f>'Office RentalCost'!N14</f>
        <v>15000</v>
      </c>
      <c r="O26" s="3">
        <f>'Office RentalCost'!O14</f>
        <v>15000</v>
      </c>
      <c r="P26" s="3">
        <f>'Office RentalCost'!P14</f>
        <v>15000</v>
      </c>
      <c r="Q26" s="3">
        <f>'Office RentalCost'!Q14</f>
        <v>15000</v>
      </c>
      <c r="R26" s="3">
        <f>'Office RentalCost'!R14</f>
        <v>15000</v>
      </c>
      <c r="S26" s="3">
        <f>'Office RentalCost'!S14</f>
        <v>15000</v>
      </c>
      <c r="T26" s="3">
        <f>'Office RentalCost'!T14</f>
        <v>15000</v>
      </c>
      <c r="U26" s="3">
        <f>'Office RentalCost'!U14</f>
        <v>15000</v>
      </c>
      <c r="V26" s="3">
        <f>'Office RentalCost'!V14</f>
        <v>15000</v>
      </c>
      <c r="W26" s="3">
        <f>'Office RentalCost'!W14</f>
        <v>15000</v>
      </c>
      <c r="X26" s="3">
        <f>'Office RentalCost'!X14</f>
        <v>15000</v>
      </c>
      <c r="Y26" s="3">
        <f>'Office RentalCost'!Y14</f>
        <v>15000</v>
      </c>
      <c r="Z26" s="3">
        <f>'Office RentalCost'!Z14</f>
        <v>15000</v>
      </c>
      <c r="AA26" s="3">
        <f>'Office RentalCost'!AA14</f>
        <v>15000</v>
      </c>
      <c r="AB26" s="3">
        <f>'Office RentalCost'!AB14</f>
        <v>15000</v>
      </c>
      <c r="AC26" s="3">
        <f>'Office RentalCost'!AC14</f>
        <v>15000</v>
      </c>
      <c r="AD26" s="3">
        <f>'Office RentalCost'!AD14</f>
        <v>15000</v>
      </c>
      <c r="AE26" s="3">
        <f>'Office RentalCost'!AE14</f>
        <v>15000</v>
      </c>
      <c r="AF26" s="3">
        <f>'Office RentalCost'!AF14</f>
        <v>15000</v>
      </c>
      <c r="AG26" s="3">
        <f>'Office RentalCost'!AG14</f>
        <v>15000</v>
      </c>
      <c r="AH26" s="3">
        <f>'Office RentalCost'!AH14</f>
        <v>15000</v>
      </c>
      <c r="AI26" s="3">
        <f>'Office RentalCost'!AI14</f>
        <v>15000</v>
      </c>
      <c r="AJ26" s="3">
        <f>'Office RentalCost'!AJ14</f>
        <v>15000</v>
      </c>
      <c r="AK26" s="3">
        <f>'Office RentalCost'!AK14</f>
        <v>15000</v>
      </c>
      <c r="AL26" s="3">
        <f>'Office RentalCost'!AL14</f>
        <v>15000</v>
      </c>
      <c r="AM26" s="3">
        <f>'Office RentalCost'!AM14</f>
        <v>15000</v>
      </c>
      <c r="AN26" s="3">
        <f>'Office RentalCost'!AN14</f>
        <v>15000</v>
      </c>
      <c r="AO26" s="3">
        <f t="shared" ref="AO26:CJ26" si="17">$AN26</f>
        <v>15000</v>
      </c>
      <c r="AP26" s="3">
        <f t="shared" si="17"/>
        <v>15000</v>
      </c>
      <c r="AQ26" s="3">
        <f t="shared" si="17"/>
        <v>15000</v>
      </c>
      <c r="AR26" s="3">
        <f t="shared" si="17"/>
        <v>15000</v>
      </c>
      <c r="AS26" s="3">
        <f t="shared" si="17"/>
        <v>15000</v>
      </c>
      <c r="AT26" s="3">
        <f t="shared" si="17"/>
        <v>15000</v>
      </c>
      <c r="AU26" s="3">
        <f t="shared" si="17"/>
        <v>15000</v>
      </c>
      <c r="AV26" s="3">
        <f t="shared" si="17"/>
        <v>15000</v>
      </c>
      <c r="AW26" s="3">
        <f t="shared" si="17"/>
        <v>15000</v>
      </c>
      <c r="AX26" s="3">
        <f t="shared" si="17"/>
        <v>15000</v>
      </c>
      <c r="AY26" s="3">
        <f t="shared" si="17"/>
        <v>15000</v>
      </c>
      <c r="AZ26" s="3">
        <f t="shared" si="17"/>
        <v>15000</v>
      </c>
      <c r="BA26" s="3">
        <f t="shared" si="17"/>
        <v>15000</v>
      </c>
      <c r="BB26" s="3">
        <f t="shared" si="17"/>
        <v>15000</v>
      </c>
      <c r="BC26" s="3">
        <f t="shared" si="17"/>
        <v>15000</v>
      </c>
      <c r="BD26" s="3">
        <f t="shared" si="17"/>
        <v>15000</v>
      </c>
      <c r="BE26" s="3">
        <f t="shared" si="17"/>
        <v>15000</v>
      </c>
      <c r="BF26" s="3">
        <f t="shared" si="17"/>
        <v>15000</v>
      </c>
      <c r="BG26" s="3">
        <f t="shared" si="17"/>
        <v>15000</v>
      </c>
      <c r="BH26" s="3">
        <f t="shared" si="17"/>
        <v>15000</v>
      </c>
      <c r="BI26" s="3">
        <f t="shared" si="17"/>
        <v>15000</v>
      </c>
      <c r="BJ26" s="3">
        <f t="shared" si="17"/>
        <v>15000</v>
      </c>
      <c r="BK26" s="3">
        <f t="shared" si="17"/>
        <v>15000</v>
      </c>
      <c r="BL26" s="3">
        <f t="shared" si="17"/>
        <v>15000</v>
      </c>
      <c r="BM26" s="3">
        <f t="shared" si="17"/>
        <v>15000</v>
      </c>
      <c r="BN26" s="3">
        <f t="shared" si="17"/>
        <v>15000</v>
      </c>
      <c r="BO26" s="3">
        <f t="shared" si="17"/>
        <v>15000</v>
      </c>
      <c r="BP26" s="3">
        <f t="shared" si="17"/>
        <v>15000</v>
      </c>
      <c r="BQ26" s="3">
        <f t="shared" si="17"/>
        <v>15000</v>
      </c>
      <c r="BR26" s="3">
        <f t="shared" si="17"/>
        <v>15000</v>
      </c>
      <c r="BS26" s="3">
        <f t="shared" si="17"/>
        <v>15000</v>
      </c>
      <c r="BT26" s="3">
        <f t="shared" si="17"/>
        <v>15000</v>
      </c>
      <c r="BU26" s="3">
        <f t="shared" si="17"/>
        <v>15000</v>
      </c>
      <c r="BV26" s="3">
        <f t="shared" si="17"/>
        <v>15000</v>
      </c>
      <c r="BW26" s="3">
        <f t="shared" si="17"/>
        <v>15000</v>
      </c>
      <c r="BX26" s="3">
        <f t="shared" si="17"/>
        <v>15000</v>
      </c>
      <c r="BY26" s="3">
        <f t="shared" si="17"/>
        <v>15000</v>
      </c>
      <c r="BZ26" s="3">
        <f t="shared" si="17"/>
        <v>15000</v>
      </c>
      <c r="CA26" s="3">
        <f t="shared" si="17"/>
        <v>15000</v>
      </c>
      <c r="CB26" s="3">
        <f t="shared" si="17"/>
        <v>15000</v>
      </c>
      <c r="CC26" s="3">
        <f t="shared" si="17"/>
        <v>15000</v>
      </c>
      <c r="CD26" s="3">
        <f t="shared" si="17"/>
        <v>15000</v>
      </c>
      <c r="CE26" s="3">
        <f t="shared" si="17"/>
        <v>15000</v>
      </c>
      <c r="CF26" s="3">
        <f t="shared" si="17"/>
        <v>15000</v>
      </c>
      <c r="CG26" s="3">
        <f t="shared" si="17"/>
        <v>15000</v>
      </c>
      <c r="CH26" s="3">
        <f t="shared" si="17"/>
        <v>15000</v>
      </c>
      <c r="CI26" s="3">
        <f t="shared" si="17"/>
        <v>15000</v>
      </c>
      <c r="CJ26" s="3">
        <f t="shared" si="17"/>
        <v>15000</v>
      </c>
      <c r="CL26" s="3">
        <f t="shared" ref="CL26:CL44" si="18">SUM(E26:CJ26)</f>
        <v>1225000</v>
      </c>
      <c r="CM26" s="13">
        <f>CL26/$CL$22</f>
        <v>5.71814046809262E-4</v>
      </c>
    </row>
    <row r="27" spans="2:91" ht="14.25" customHeight="1" x14ac:dyDescent="0.45">
      <c r="B27" s="2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L27" s="3">
        <f t="shared" si="18"/>
        <v>0</v>
      </c>
      <c r="CM27" s="13"/>
    </row>
    <row r="28" spans="2:91" ht="14.25" customHeight="1" x14ac:dyDescent="0.45">
      <c r="B28" s="27" t="s">
        <v>54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L28" s="3">
        <f t="shared" si="18"/>
        <v>0</v>
      </c>
      <c r="CM28" s="13"/>
    </row>
    <row r="29" spans="2:91" ht="14.25" customHeight="1" x14ac:dyDescent="0.45">
      <c r="B29" s="2" t="s">
        <v>55</v>
      </c>
      <c r="E29" s="3">
        <f>Mgt_Cost!F18</f>
        <v>40000</v>
      </c>
      <c r="F29" s="3">
        <f>Mgt_Cost!G18</f>
        <v>40000</v>
      </c>
      <c r="G29" s="3">
        <f>Mgt_Cost!H18</f>
        <v>40000</v>
      </c>
      <c r="H29" s="3">
        <f>Mgt_Cost!I18</f>
        <v>40000</v>
      </c>
      <c r="I29" s="3">
        <f>Mgt_Cost!J18</f>
        <v>40000</v>
      </c>
      <c r="J29" s="3">
        <f>Mgt_Cost!K18</f>
        <v>40000</v>
      </c>
      <c r="K29" s="3">
        <f>Mgt_Cost!L18</f>
        <v>75000</v>
      </c>
      <c r="L29" s="3">
        <f>Mgt_Cost!M18</f>
        <v>75000</v>
      </c>
      <c r="M29" s="3">
        <f>Mgt_Cost!N18</f>
        <v>75000</v>
      </c>
      <c r="N29" s="3">
        <f>Mgt_Cost!O18</f>
        <v>75000</v>
      </c>
      <c r="O29" s="3">
        <f>Mgt_Cost!P18</f>
        <v>75000</v>
      </c>
      <c r="P29" s="3">
        <f>Mgt_Cost!Q18</f>
        <v>75000</v>
      </c>
      <c r="Q29" s="3">
        <f>Mgt_Cost!R18</f>
        <v>180000</v>
      </c>
      <c r="R29" s="3">
        <f>Mgt_Cost!S18</f>
        <v>180000</v>
      </c>
      <c r="S29" s="3">
        <f>Mgt_Cost!T18</f>
        <v>180000</v>
      </c>
      <c r="T29" s="3">
        <f>Mgt_Cost!U18</f>
        <v>180000</v>
      </c>
      <c r="U29" s="3">
        <f>Mgt_Cost!V18</f>
        <v>180000</v>
      </c>
      <c r="V29" s="3">
        <f>Mgt_Cost!W18</f>
        <v>180000</v>
      </c>
      <c r="W29" s="3">
        <f>Mgt_Cost!X18</f>
        <v>180000</v>
      </c>
      <c r="X29" s="3">
        <f>Mgt_Cost!Y18</f>
        <v>180000</v>
      </c>
      <c r="Y29" s="3">
        <f>Mgt_Cost!Z18</f>
        <v>180000</v>
      </c>
      <c r="Z29" s="3">
        <f>Mgt_Cost!AA18</f>
        <v>180000</v>
      </c>
      <c r="AA29" s="3">
        <f>Mgt_Cost!AB18</f>
        <v>180000</v>
      </c>
      <c r="AB29" s="3">
        <f>Mgt_Cost!AC18</f>
        <v>180000</v>
      </c>
      <c r="AC29" s="3">
        <f>Mgt_Cost!AD18</f>
        <v>180000</v>
      </c>
      <c r="AD29" s="3">
        <f>Mgt_Cost!AE18</f>
        <v>180000</v>
      </c>
      <c r="AE29" s="3">
        <f>Mgt_Cost!AF18</f>
        <v>180000</v>
      </c>
      <c r="AF29" s="3">
        <f>Mgt_Cost!AG18</f>
        <v>180000</v>
      </c>
      <c r="AG29" s="3">
        <f>Mgt_Cost!AH18</f>
        <v>180000</v>
      </c>
      <c r="AH29" s="3">
        <f>Mgt_Cost!AI18</f>
        <v>180000</v>
      </c>
      <c r="AI29" s="3">
        <f>Mgt_Cost!AJ18</f>
        <v>180000</v>
      </c>
      <c r="AJ29" s="3">
        <f>Mgt_Cost!AK18</f>
        <v>180000</v>
      </c>
      <c r="AK29" s="3">
        <f>Mgt_Cost!AL18</f>
        <v>180000</v>
      </c>
      <c r="AL29" s="3">
        <f>Mgt_Cost!AM18</f>
        <v>180000</v>
      </c>
      <c r="AM29" s="3">
        <f>Mgt_Cost!AN18</f>
        <v>180000</v>
      </c>
      <c r="AN29" s="3">
        <f>Mgt_Cost!AO18</f>
        <v>180000</v>
      </c>
      <c r="AO29" s="3">
        <f t="shared" ref="AO29:CJ29" si="19">$AN29</f>
        <v>180000</v>
      </c>
      <c r="AP29" s="3">
        <f t="shared" si="19"/>
        <v>180000</v>
      </c>
      <c r="AQ29" s="3">
        <f t="shared" si="19"/>
        <v>180000</v>
      </c>
      <c r="AR29" s="3">
        <f t="shared" si="19"/>
        <v>180000</v>
      </c>
      <c r="AS29" s="3">
        <f t="shared" si="19"/>
        <v>180000</v>
      </c>
      <c r="AT29" s="3">
        <f t="shared" si="19"/>
        <v>180000</v>
      </c>
      <c r="AU29" s="3">
        <f t="shared" si="19"/>
        <v>180000</v>
      </c>
      <c r="AV29" s="3">
        <f t="shared" si="19"/>
        <v>180000</v>
      </c>
      <c r="AW29" s="3">
        <f t="shared" si="19"/>
        <v>180000</v>
      </c>
      <c r="AX29" s="3">
        <f t="shared" si="19"/>
        <v>180000</v>
      </c>
      <c r="AY29" s="3">
        <f t="shared" si="19"/>
        <v>180000</v>
      </c>
      <c r="AZ29" s="3">
        <f t="shared" si="19"/>
        <v>180000</v>
      </c>
      <c r="BA29" s="3">
        <f t="shared" si="19"/>
        <v>180000</v>
      </c>
      <c r="BB29" s="3">
        <f t="shared" si="19"/>
        <v>180000</v>
      </c>
      <c r="BC29" s="3">
        <f t="shared" si="19"/>
        <v>180000</v>
      </c>
      <c r="BD29" s="3">
        <f t="shared" si="19"/>
        <v>180000</v>
      </c>
      <c r="BE29" s="3">
        <f t="shared" si="19"/>
        <v>180000</v>
      </c>
      <c r="BF29" s="3">
        <f t="shared" si="19"/>
        <v>180000</v>
      </c>
      <c r="BG29" s="3">
        <f t="shared" si="19"/>
        <v>180000</v>
      </c>
      <c r="BH29" s="3">
        <f t="shared" si="19"/>
        <v>180000</v>
      </c>
      <c r="BI29" s="3">
        <f t="shared" si="19"/>
        <v>180000</v>
      </c>
      <c r="BJ29" s="3">
        <f t="shared" si="19"/>
        <v>180000</v>
      </c>
      <c r="BK29" s="3">
        <f t="shared" si="19"/>
        <v>180000</v>
      </c>
      <c r="BL29" s="3">
        <f t="shared" si="19"/>
        <v>180000</v>
      </c>
      <c r="BM29" s="3">
        <f t="shared" si="19"/>
        <v>180000</v>
      </c>
      <c r="BN29" s="3">
        <f t="shared" si="19"/>
        <v>180000</v>
      </c>
      <c r="BO29" s="3">
        <f t="shared" si="19"/>
        <v>180000</v>
      </c>
      <c r="BP29" s="3">
        <f t="shared" si="19"/>
        <v>180000</v>
      </c>
      <c r="BQ29" s="3">
        <f t="shared" si="19"/>
        <v>180000</v>
      </c>
      <c r="BR29" s="3">
        <f t="shared" si="19"/>
        <v>180000</v>
      </c>
      <c r="BS29" s="3">
        <f t="shared" si="19"/>
        <v>180000</v>
      </c>
      <c r="BT29" s="3">
        <f t="shared" si="19"/>
        <v>180000</v>
      </c>
      <c r="BU29" s="3">
        <f t="shared" si="19"/>
        <v>180000</v>
      </c>
      <c r="BV29" s="3">
        <f t="shared" si="19"/>
        <v>180000</v>
      </c>
      <c r="BW29" s="3">
        <f t="shared" si="19"/>
        <v>180000</v>
      </c>
      <c r="BX29" s="3">
        <f t="shared" si="19"/>
        <v>180000</v>
      </c>
      <c r="BY29" s="3">
        <f t="shared" si="19"/>
        <v>180000</v>
      </c>
      <c r="BZ29" s="3">
        <f t="shared" si="19"/>
        <v>180000</v>
      </c>
      <c r="CA29" s="3">
        <f t="shared" si="19"/>
        <v>180000</v>
      </c>
      <c r="CB29" s="3">
        <f t="shared" si="19"/>
        <v>180000</v>
      </c>
      <c r="CC29" s="3">
        <f t="shared" si="19"/>
        <v>180000</v>
      </c>
      <c r="CD29" s="3">
        <f t="shared" si="19"/>
        <v>180000</v>
      </c>
      <c r="CE29" s="3">
        <f t="shared" si="19"/>
        <v>180000</v>
      </c>
      <c r="CF29" s="3">
        <f t="shared" si="19"/>
        <v>180000</v>
      </c>
      <c r="CG29" s="3">
        <f t="shared" si="19"/>
        <v>180000</v>
      </c>
      <c r="CH29" s="3">
        <f t="shared" si="19"/>
        <v>180000</v>
      </c>
      <c r="CI29" s="3">
        <f t="shared" si="19"/>
        <v>180000</v>
      </c>
      <c r="CJ29" s="3">
        <f t="shared" si="19"/>
        <v>180000</v>
      </c>
      <c r="CL29" s="3">
        <f t="shared" si="18"/>
        <v>13650000</v>
      </c>
      <c r="CM29" s="13">
        <f t="shared" ref="CM29:CM31" si="20">CL29/$CL$22</f>
        <v>6.3716422358746335E-3</v>
      </c>
    </row>
    <row r="30" spans="2:91" ht="14.25" customHeight="1" x14ac:dyDescent="0.45">
      <c r="B30" s="2" t="s">
        <v>56</v>
      </c>
      <c r="E30" s="3">
        <f>Staff_V10!E116</f>
        <v>0</v>
      </c>
      <c r="F30" s="3">
        <f>Staff_V10!F116</f>
        <v>0</v>
      </c>
      <c r="G30" s="3">
        <f>Staff_V10!G116</f>
        <v>0</v>
      </c>
      <c r="H30" s="3">
        <f>Staff_V10!H116</f>
        <v>0</v>
      </c>
      <c r="I30" s="3">
        <f>Staff_V10!I116</f>
        <v>0</v>
      </c>
      <c r="J30" s="3">
        <f>Staff_V10!J116</f>
        <v>25333.333333333332</v>
      </c>
      <c r="K30" s="3">
        <f>Staff_V10!K116</f>
        <v>55333.333333333336</v>
      </c>
      <c r="L30" s="3">
        <f>Staff_V10!L116</f>
        <v>55333.333333333336</v>
      </c>
      <c r="M30" s="3">
        <f>Staff_V10!M116</f>
        <v>55333.333333333336</v>
      </c>
      <c r="N30" s="3">
        <f>Staff_V10!N116</f>
        <v>55333.333333333336</v>
      </c>
      <c r="O30" s="3">
        <f>Staff_V10!O116</f>
        <v>55333.333333333336</v>
      </c>
      <c r="P30" s="3">
        <f>Staff_V10!P116</f>
        <v>55333.333333333336</v>
      </c>
      <c r="Q30" s="3">
        <f>Staff_V10!Q116</f>
        <v>40333.333333333336</v>
      </c>
      <c r="R30" s="3">
        <f>Staff_V10!R116</f>
        <v>40333.333333333336</v>
      </c>
      <c r="S30" s="3">
        <f>Staff_V10!S116</f>
        <v>40333.333333333336</v>
      </c>
      <c r="T30" s="3">
        <f>Staff_V10!T116</f>
        <v>40333.333333333336</v>
      </c>
      <c r="U30" s="3">
        <f>Staff_V10!U116</f>
        <v>40333.333333333336</v>
      </c>
      <c r="V30" s="3">
        <f>Staff_V10!V116</f>
        <v>40333.333333333336</v>
      </c>
      <c r="W30" s="3">
        <f>Staff_V10!W116</f>
        <v>40333.333333333336</v>
      </c>
      <c r="X30" s="3">
        <f>Staff_V10!X116</f>
        <v>40333.333333333336</v>
      </c>
      <c r="Y30" s="3">
        <f>Staff_V10!Y116</f>
        <v>40333.333333333336</v>
      </c>
      <c r="Z30" s="3">
        <f>Staff_V10!Z116</f>
        <v>40333.333333333336</v>
      </c>
      <c r="AA30" s="3">
        <f>Staff_V10!AA116</f>
        <v>40333.333333333336</v>
      </c>
      <c r="AB30" s="3">
        <f>Staff_V10!AB116</f>
        <v>40333.333333333336</v>
      </c>
      <c r="AC30" s="3">
        <f>Staff_V10!AC116</f>
        <v>45333.333333333336</v>
      </c>
      <c r="AD30" s="3">
        <f>Staff_V10!AD116</f>
        <v>45333.333333333336</v>
      </c>
      <c r="AE30" s="3">
        <f>Staff_V10!AE116</f>
        <v>45333.333333333336</v>
      </c>
      <c r="AF30" s="3">
        <f>Staff_V10!AF116</f>
        <v>45333.333333333336</v>
      </c>
      <c r="AG30" s="3">
        <f>Staff_V10!AG116</f>
        <v>45333.333333333336</v>
      </c>
      <c r="AH30" s="3">
        <f>Staff_V10!AH116</f>
        <v>45333.333333333336</v>
      </c>
      <c r="AI30" s="3">
        <f>Staff_V10!AI116</f>
        <v>45333.333333333336</v>
      </c>
      <c r="AJ30" s="3">
        <f>Staff_V10!AJ116</f>
        <v>45333.333333333336</v>
      </c>
      <c r="AK30" s="3">
        <f>Staff_V10!AK116</f>
        <v>45333.333333333336</v>
      </c>
      <c r="AL30" s="3">
        <f>Staff_V10!AL116</f>
        <v>45333.333333333336</v>
      </c>
      <c r="AM30" s="3">
        <f>Staff_V10!AM116</f>
        <v>45333.333333333336</v>
      </c>
      <c r="AN30" s="3">
        <f>Staff_V10!AN116</f>
        <v>45333.333333333336</v>
      </c>
      <c r="AO30" s="3">
        <f t="shared" ref="AO30:CJ30" si="21">$AN30</f>
        <v>45333.333333333336</v>
      </c>
      <c r="AP30" s="3">
        <f t="shared" si="21"/>
        <v>45333.333333333336</v>
      </c>
      <c r="AQ30" s="3">
        <f t="shared" si="21"/>
        <v>45333.333333333336</v>
      </c>
      <c r="AR30" s="3">
        <f t="shared" si="21"/>
        <v>45333.333333333336</v>
      </c>
      <c r="AS30" s="3">
        <f t="shared" si="21"/>
        <v>45333.333333333336</v>
      </c>
      <c r="AT30" s="3">
        <f t="shared" si="21"/>
        <v>45333.333333333336</v>
      </c>
      <c r="AU30" s="3">
        <f t="shared" si="21"/>
        <v>45333.333333333336</v>
      </c>
      <c r="AV30" s="3">
        <f t="shared" si="21"/>
        <v>45333.333333333336</v>
      </c>
      <c r="AW30" s="3">
        <f t="shared" si="21"/>
        <v>45333.333333333336</v>
      </c>
      <c r="AX30" s="3">
        <f t="shared" si="21"/>
        <v>45333.333333333336</v>
      </c>
      <c r="AY30" s="3">
        <f t="shared" si="21"/>
        <v>45333.333333333336</v>
      </c>
      <c r="AZ30" s="3">
        <f t="shared" si="21"/>
        <v>45333.333333333336</v>
      </c>
      <c r="BA30" s="3">
        <f t="shared" si="21"/>
        <v>45333.333333333336</v>
      </c>
      <c r="BB30" s="3">
        <f t="shared" si="21"/>
        <v>45333.333333333336</v>
      </c>
      <c r="BC30" s="3">
        <f t="shared" si="21"/>
        <v>45333.333333333336</v>
      </c>
      <c r="BD30" s="3">
        <f t="shared" si="21"/>
        <v>45333.333333333336</v>
      </c>
      <c r="BE30" s="3">
        <f t="shared" si="21"/>
        <v>45333.333333333336</v>
      </c>
      <c r="BF30" s="3">
        <f t="shared" si="21"/>
        <v>45333.333333333336</v>
      </c>
      <c r="BG30" s="3">
        <f t="shared" si="21"/>
        <v>45333.333333333336</v>
      </c>
      <c r="BH30" s="3">
        <f t="shared" si="21"/>
        <v>45333.333333333336</v>
      </c>
      <c r="BI30" s="3">
        <f t="shared" si="21"/>
        <v>45333.333333333336</v>
      </c>
      <c r="BJ30" s="3">
        <f t="shared" si="21"/>
        <v>45333.333333333336</v>
      </c>
      <c r="BK30" s="3">
        <f t="shared" si="21"/>
        <v>45333.333333333336</v>
      </c>
      <c r="BL30" s="3">
        <f t="shared" si="21"/>
        <v>45333.333333333336</v>
      </c>
      <c r="BM30" s="3">
        <f t="shared" si="21"/>
        <v>45333.333333333336</v>
      </c>
      <c r="BN30" s="3">
        <f t="shared" si="21"/>
        <v>45333.333333333336</v>
      </c>
      <c r="BO30" s="3">
        <f t="shared" si="21"/>
        <v>45333.333333333336</v>
      </c>
      <c r="BP30" s="3">
        <f t="shared" si="21"/>
        <v>45333.333333333336</v>
      </c>
      <c r="BQ30" s="3">
        <f t="shared" si="21"/>
        <v>45333.333333333336</v>
      </c>
      <c r="BR30" s="3">
        <f t="shared" si="21"/>
        <v>45333.333333333336</v>
      </c>
      <c r="BS30" s="3">
        <f t="shared" si="21"/>
        <v>45333.333333333336</v>
      </c>
      <c r="BT30" s="3">
        <f t="shared" si="21"/>
        <v>45333.333333333336</v>
      </c>
      <c r="BU30" s="3">
        <f t="shared" si="21"/>
        <v>45333.333333333336</v>
      </c>
      <c r="BV30" s="3">
        <f t="shared" si="21"/>
        <v>45333.333333333336</v>
      </c>
      <c r="BW30" s="3">
        <f t="shared" si="21"/>
        <v>45333.333333333336</v>
      </c>
      <c r="BX30" s="3">
        <f t="shared" si="21"/>
        <v>45333.333333333336</v>
      </c>
      <c r="BY30" s="3">
        <f t="shared" si="21"/>
        <v>45333.333333333336</v>
      </c>
      <c r="BZ30" s="3">
        <f t="shared" si="21"/>
        <v>45333.333333333336</v>
      </c>
      <c r="CA30" s="3">
        <f t="shared" si="21"/>
        <v>45333.333333333336</v>
      </c>
      <c r="CB30" s="3">
        <f t="shared" si="21"/>
        <v>45333.333333333336</v>
      </c>
      <c r="CC30" s="3">
        <f t="shared" si="21"/>
        <v>45333.333333333336</v>
      </c>
      <c r="CD30" s="3">
        <f t="shared" si="21"/>
        <v>45333.333333333336</v>
      </c>
      <c r="CE30" s="3">
        <f t="shared" si="21"/>
        <v>45333.333333333336</v>
      </c>
      <c r="CF30" s="3">
        <f t="shared" si="21"/>
        <v>45333.333333333336</v>
      </c>
      <c r="CG30" s="3">
        <f t="shared" si="21"/>
        <v>45333.333333333336</v>
      </c>
      <c r="CH30" s="3">
        <f t="shared" si="21"/>
        <v>45333.333333333336</v>
      </c>
      <c r="CI30" s="3">
        <f t="shared" si="21"/>
        <v>45333.333333333336</v>
      </c>
      <c r="CJ30" s="3">
        <f t="shared" si="21"/>
        <v>45333.333333333336</v>
      </c>
      <c r="CL30" s="3">
        <f t="shared" si="18"/>
        <v>3561333.3333333367</v>
      </c>
      <c r="CM30" s="13">
        <f t="shared" si="20"/>
        <v>1.6623840207102478E-3</v>
      </c>
    </row>
    <row r="31" spans="2:91" ht="14.25" customHeight="1" x14ac:dyDescent="0.45">
      <c r="B31" s="2" t="s">
        <v>57</v>
      </c>
      <c r="E31" s="3">
        <f>Staff_V10!E118/3.6</f>
        <v>312500</v>
      </c>
      <c r="F31" s="3">
        <f>Staff_V10!F118/3.6</f>
        <v>312500</v>
      </c>
      <c r="G31" s="3">
        <f>Staff_V10!G118/3.6</f>
        <v>412500</v>
      </c>
      <c r="H31" s="3">
        <f>Staff_V10!H118/3.6</f>
        <v>334722.22222222219</v>
      </c>
      <c r="I31" s="3">
        <f>Staff_V10!I118/3.6</f>
        <v>334722.22222222219</v>
      </c>
      <c r="J31" s="3">
        <f>Staff_V10!J118/3.6</f>
        <v>509722.22222222219</v>
      </c>
      <c r="K31" s="3">
        <f>Staff_V10!K118/3.6</f>
        <v>448611.11111111112</v>
      </c>
      <c r="L31" s="3">
        <f>Staff_V10!L118/3.6</f>
        <v>431944.44444444444</v>
      </c>
      <c r="M31" s="3">
        <f>Staff_V10!M118/3.6</f>
        <v>501388.88888888888</v>
      </c>
      <c r="N31" s="3">
        <f>Staff_V10!N118/3.6</f>
        <v>431944.44444444444</v>
      </c>
      <c r="O31" s="3">
        <f>Staff_V10!O118/3.6</f>
        <v>431944.44444444444</v>
      </c>
      <c r="P31" s="3">
        <f>Staff_V10!P118/3.6</f>
        <v>509722.22222222219</v>
      </c>
      <c r="Q31" s="3">
        <f>Staff_V10!Q118/3.6</f>
        <v>526388.88888888888</v>
      </c>
      <c r="R31" s="3">
        <f>Staff_V10!R118/3.6</f>
        <v>526388.88888888888</v>
      </c>
      <c r="S31" s="3">
        <f>Staff_V10!S118/3.6</f>
        <v>604166.66666666663</v>
      </c>
      <c r="T31" s="3">
        <f>Staff_V10!T118/3.6</f>
        <v>526388.88888888888</v>
      </c>
      <c r="U31" s="3">
        <f>Staff_V10!U118/3.6</f>
        <v>526388.88888888888</v>
      </c>
      <c r="V31" s="3">
        <f>Staff_V10!V118/3.6</f>
        <v>656944.44444444438</v>
      </c>
      <c r="W31" s="3">
        <f>Staff_V10!W118/3.6</f>
        <v>605555.5555555555</v>
      </c>
      <c r="X31" s="3">
        <f>Staff_V10!X118/3.6</f>
        <v>605555.5555555555</v>
      </c>
      <c r="Y31" s="3">
        <f>Staff_V10!Y118/3.6</f>
        <v>683333.33333333337</v>
      </c>
      <c r="Z31" s="3">
        <f>Staff_V10!Z118/3.6</f>
        <v>605555.5555555555</v>
      </c>
      <c r="AA31" s="3">
        <f>Staff_V10!AA118/3.6</f>
        <v>605555.5555555555</v>
      </c>
      <c r="AB31" s="3">
        <f>Staff_V10!AB118/3.6</f>
        <v>683333.33333333337</v>
      </c>
      <c r="AC31" s="3">
        <f>Staff_V10!AC118/3.6</f>
        <v>763888.88888888888</v>
      </c>
      <c r="AD31" s="3">
        <f>Staff_V10!AD118/3.6</f>
        <v>763888.88888888888</v>
      </c>
      <c r="AE31" s="3">
        <f>Staff_V10!AE118/3.6</f>
        <v>833333.33333333326</v>
      </c>
      <c r="AF31" s="3">
        <f>Staff_V10!AF118/3.6</f>
        <v>763888.88888888888</v>
      </c>
      <c r="AG31" s="3">
        <f>Staff_V10!AG118/3.6</f>
        <v>763888.88888888888</v>
      </c>
      <c r="AH31" s="3">
        <f>Staff_V10!AH118/3.6</f>
        <v>841666.66666666663</v>
      </c>
      <c r="AI31" s="3">
        <f>Staff_V10!AI118/3.6</f>
        <v>791666.66666666663</v>
      </c>
      <c r="AJ31" s="3">
        <f>Staff_V10!AJ118/3.6</f>
        <v>791666.66666666663</v>
      </c>
      <c r="AK31" s="3">
        <f>Staff_V10!AK118/3.6</f>
        <v>869444.44444444438</v>
      </c>
      <c r="AL31" s="3">
        <f>Staff_V10!AL118/3.6</f>
        <v>791666.66666666663</v>
      </c>
      <c r="AM31" s="3">
        <f>Staff_V10!AM118/3.6</f>
        <v>791666.66666666663</v>
      </c>
      <c r="AN31" s="3">
        <f>Staff_V10!AN118/3.6</f>
        <v>861111.11111111112</v>
      </c>
      <c r="AO31" s="3">
        <f t="shared" ref="AO31:CJ31" si="22">$AN31</f>
        <v>861111.11111111112</v>
      </c>
      <c r="AP31" s="3">
        <f t="shared" si="22"/>
        <v>861111.11111111112</v>
      </c>
      <c r="AQ31" s="3">
        <f t="shared" si="22"/>
        <v>861111.11111111112</v>
      </c>
      <c r="AR31" s="3">
        <f t="shared" si="22"/>
        <v>861111.11111111112</v>
      </c>
      <c r="AS31" s="3">
        <f t="shared" si="22"/>
        <v>861111.11111111112</v>
      </c>
      <c r="AT31" s="3">
        <f t="shared" si="22"/>
        <v>861111.11111111112</v>
      </c>
      <c r="AU31" s="3">
        <f t="shared" si="22"/>
        <v>861111.11111111112</v>
      </c>
      <c r="AV31" s="3">
        <f t="shared" si="22"/>
        <v>861111.11111111112</v>
      </c>
      <c r="AW31" s="3">
        <f t="shared" si="22"/>
        <v>861111.11111111112</v>
      </c>
      <c r="AX31" s="3">
        <f t="shared" si="22"/>
        <v>861111.11111111112</v>
      </c>
      <c r="AY31" s="3">
        <f t="shared" si="22"/>
        <v>861111.11111111112</v>
      </c>
      <c r="AZ31" s="3">
        <f t="shared" si="22"/>
        <v>861111.11111111112</v>
      </c>
      <c r="BA31" s="3">
        <f t="shared" si="22"/>
        <v>861111.11111111112</v>
      </c>
      <c r="BB31" s="3">
        <f t="shared" si="22"/>
        <v>861111.11111111112</v>
      </c>
      <c r="BC31" s="3">
        <f t="shared" si="22"/>
        <v>861111.11111111112</v>
      </c>
      <c r="BD31" s="3">
        <f t="shared" si="22"/>
        <v>861111.11111111112</v>
      </c>
      <c r="BE31" s="3">
        <f t="shared" si="22"/>
        <v>861111.11111111112</v>
      </c>
      <c r="BF31" s="3">
        <f t="shared" si="22"/>
        <v>861111.11111111112</v>
      </c>
      <c r="BG31" s="3">
        <f t="shared" si="22"/>
        <v>861111.11111111112</v>
      </c>
      <c r="BH31" s="3">
        <f t="shared" si="22"/>
        <v>861111.11111111112</v>
      </c>
      <c r="BI31" s="3">
        <f t="shared" si="22"/>
        <v>861111.11111111112</v>
      </c>
      <c r="BJ31" s="3">
        <f t="shared" si="22"/>
        <v>861111.11111111112</v>
      </c>
      <c r="BK31" s="3">
        <f t="shared" si="22"/>
        <v>861111.11111111112</v>
      </c>
      <c r="BL31" s="3">
        <f t="shared" si="22"/>
        <v>861111.11111111112</v>
      </c>
      <c r="BM31" s="3">
        <f t="shared" si="22"/>
        <v>861111.11111111112</v>
      </c>
      <c r="BN31" s="3">
        <f t="shared" si="22"/>
        <v>861111.11111111112</v>
      </c>
      <c r="BO31" s="3">
        <f t="shared" si="22"/>
        <v>861111.11111111112</v>
      </c>
      <c r="BP31" s="3">
        <f t="shared" si="22"/>
        <v>861111.11111111112</v>
      </c>
      <c r="BQ31" s="3">
        <f t="shared" si="22"/>
        <v>861111.11111111112</v>
      </c>
      <c r="BR31" s="3">
        <f t="shared" si="22"/>
        <v>861111.11111111112</v>
      </c>
      <c r="BS31" s="3">
        <f t="shared" si="22"/>
        <v>861111.11111111112</v>
      </c>
      <c r="BT31" s="3">
        <f t="shared" si="22"/>
        <v>861111.11111111112</v>
      </c>
      <c r="BU31" s="3">
        <f t="shared" si="22"/>
        <v>861111.11111111112</v>
      </c>
      <c r="BV31" s="3">
        <f t="shared" si="22"/>
        <v>861111.11111111112</v>
      </c>
      <c r="BW31" s="3">
        <f t="shared" si="22"/>
        <v>861111.11111111112</v>
      </c>
      <c r="BX31" s="3">
        <f t="shared" si="22"/>
        <v>861111.11111111112</v>
      </c>
      <c r="BY31" s="3">
        <f t="shared" si="22"/>
        <v>861111.11111111112</v>
      </c>
      <c r="BZ31" s="3">
        <f t="shared" si="22"/>
        <v>861111.11111111112</v>
      </c>
      <c r="CA31" s="3">
        <f t="shared" si="22"/>
        <v>861111.11111111112</v>
      </c>
      <c r="CB31" s="3">
        <f t="shared" si="22"/>
        <v>861111.11111111112</v>
      </c>
      <c r="CC31" s="3">
        <f t="shared" si="22"/>
        <v>861111.11111111112</v>
      </c>
      <c r="CD31" s="3">
        <f t="shared" si="22"/>
        <v>861111.11111111112</v>
      </c>
      <c r="CE31" s="3">
        <f t="shared" si="22"/>
        <v>861111.11111111112</v>
      </c>
      <c r="CF31" s="3">
        <f t="shared" si="22"/>
        <v>861111.11111111112</v>
      </c>
      <c r="CG31" s="3">
        <f t="shared" si="22"/>
        <v>861111.11111111112</v>
      </c>
      <c r="CH31" s="3">
        <f t="shared" si="22"/>
        <v>861111.11111111112</v>
      </c>
      <c r="CI31" s="3">
        <f t="shared" si="22"/>
        <v>861111.11111111112</v>
      </c>
      <c r="CJ31" s="3">
        <f t="shared" si="22"/>
        <v>861111.11111111112</v>
      </c>
      <c r="CL31" s="3">
        <f t="shared" si="18"/>
        <v>63088888.888888933</v>
      </c>
      <c r="CM31" s="13">
        <f t="shared" si="20"/>
        <v>2.9449071725922826E-2</v>
      </c>
    </row>
    <row r="32" spans="2:91" ht="14.25" customHeight="1" x14ac:dyDescent="0.4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L32" s="3">
        <f t="shared" si="18"/>
        <v>0</v>
      </c>
      <c r="CM32" s="13"/>
    </row>
    <row r="33" spans="2:91" ht="14.25" customHeight="1" x14ac:dyDescent="0.45">
      <c r="B33" s="27" t="s">
        <v>58</v>
      </c>
      <c r="E33" s="3">
        <f>Platform!L30</f>
        <v>210556.66666666669</v>
      </c>
      <c r="F33" s="3">
        <f>Platform!M30</f>
        <v>210556.66666666669</v>
      </c>
      <c r="G33" s="3">
        <f>Platform!N30</f>
        <v>210556.66666666669</v>
      </c>
      <c r="H33" s="3">
        <f>Platform!O30</f>
        <v>210556.66666666669</v>
      </c>
      <c r="I33" s="3">
        <f>Platform!P30</f>
        <v>210556.66666666669</v>
      </c>
      <c r="J33" s="3">
        <f>Platform!Q30</f>
        <v>210556.66666666669</v>
      </c>
      <c r="K33" s="3">
        <f>Platform!R30</f>
        <v>210556.66666666669</v>
      </c>
      <c r="L33" s="3">
        <f>Platform!S30</f>
        <v>210556.66666666669</v>
      </c>
      <c r="M33" s="3">
        <f>Platform!T30</f>
        <v>210556.66666666669</v>
      </c>
      <c r="N33" s="3">
        <f>Platform!U30</f>
        <v>210556.66666666669</v>
      </c>
      <c r="O33" s="3">
        <f>Platform!V30</f>
        <v>210556.66666666669</v>
      </c>
      <c r="P33" s="3">
        <f>Platform!W30</f>
        <v>210556.66666666669</v>
      </c>
      <c r="Q33" s="3">
        <f>Platform!X30</f>
        <v>210556.66666666669</v>
      </c>
      <c r="R33" s="3">
        <f>Platform!Y30</f>
        <v>210556.66666666669</v>
      </c>
      <c r="S33" s="3">
        <f>Platform!Z30</f>
        <v>210556.66666666669</v>
      </c>
      <c r="T33" s="3">
        <f>Platform!AA30</f>
        <v>210556.66666666669</v>
      </c>
      <c r="U33" s="3">
        <f>Platform!AB30</f>
        <v>210556.66666666669</v>
      </c>
      <c r="V33" s="3">
        <f>Platform!AC30</f>
        <v>210556.66666666669</v>
      </c>
      <c r="W33" s="3">
        <f>Platform!AD30</f>
        <v>210556.66666666669</v>
      </c>
      <c r="X33" s="3">
        <f>Platform!AE30</f>
        <v>210556.66666666669</v>
      </c>
      <c r="Y33" s="3">
        <f>Platform!AF30</f>
        <v>210556.66666666669</v>
      </c>
      <c r="Z33" s="3">
        <f>Platform!AG30</f>
        <v>210556.66666666669</v>
      </c>
      <c r="AA33" s="3">
        <f>Platform!AH30</f>
        <v>210556.66666666669</v>
      </c>
      <c r="AB33" s="3">
        <f>Platform!AI30</f>
        <v>210556.66666666669</v>
      </c>
      <c r="AC33" s="3">
        <f>Platform!AJ30</f>
        <v>210556.66666666669</v>
      </c>
      <c r="AD33" s="3">
        <f>Platform!AK30</f>
        <v>210556.66666666669</v>
      </c>
      <c r="AE33" s="3">
        <f>Platform!AL30</f>
        <v>210556.66666666669</v>
      </c>
      <c r="AF33" s="3">
        <f>Platform!AM30</f>
        <v>210556.66666666669</v>
      </c>
      <c r="AG33" s="3">
        <f>Platform!AN30</f>
        <v>210556.66666666669</v>
      </c>
      <c r="AH33" s="3">
        <f>Platform!AO30</f>
        <v>210556.66666666669</v>
      </c>
      <c r="AI33" s="3">
        <f>Platform!AP30</f>
        <v>210556.66666666669</v>
      </c>
      <c r="AJ33" s="3">
        <f>Platform!AQ30</f>
        <v>210556.66666666669</v>
      </c>
      <c r="AK33" s="3">
        <f>Platform!AR30</f>
        <v>210556.66666666669</v>
      </c>
      <c r="AL33" s="3">
        <f>Platform!AS30</f>
        <v>210556.66666666669</v>
      </c>
      <c r="AM33" s="3">
        <f>Platform!AT30</f>
        <v>210556.66666666669</v>
      </c>
      <c r="AN33" s="3">
        <f>Platform!AU30</f>
        <v>210556.66666666669</v>
      </c>
      <c r="AO33" s="3">
        <f t="shared" ref="AO33:CJ33" si="23">$AN33</f>
        <v>210556.66666666669</v>
      </c>
      <c r="AP33" s="3">
        <f t="shared" si="23"/>
        <v>210556.66666666669</v>
      </c>
      <c r="AQ33" s="3">
        <f t="shared" si="23"/>
        <v>210556.66666666669</v>
      </c>
      <c r="AR33" s="3">
        <f t="shared" si="23"/>
        <v>210556.66666666669</v>
      </c>
      <c r="AS33" s="3">
        <f t="shared" si="23"/>
        <v>210556.66666666669</v>
      </c>
      <c r="AT33" s="3">
        <f t="shared" si="23"/>
        <v>210556.66666666669</v>
      </c>
      <c r="AU33" s="3">
        <f t="shared" si="23"/>
        <v>210556.66666666669</v>
      </c>
      <c r="AV33" s="3">
        <f t="shared" si="23"/>
        <v>210556.66666666669</v>
      </c>
      <c r="AW33" s="3">
        <f t="shared" si="23"/>
        <v>210556.66666666669</v>
      </c>
      <c r="AX33" s="3">
        <f t="shared" si="23"/>
        <v>210556.66666666669</v>
      </c>
      <c r="AY33" s="3">
        <f t="shared" si="23"/>
        <v>210556.66666666669</v>
      </c>
      <c r="AZ33" s="3">
        <f t="shared" si="23"/>
        <v>210556.66666666669</v>
      </c>
      <c r="BA33" s="3">
        <f t="shared" si="23"/>
        <v>210556.66666666669</v>
      </c>
      <c r="BB33" s="3">
        <f t="shared" si="23"/>
        <v>210556.66666666669</v>
      </c>
      <c r="BC33" s="3">
        <f t="shared" si="23"/>
        <v>210556.66666666669</v>
      </c>
      <c r="BD33" s="3">
        <f t="shared" si="23"/>
        <v>210556.66666666669</v>
      </c>
      <c r="BE33" s="3">
        <f t="shared" si="23"/>
        <v>210556.66666666669</v>
      </c>
      <c r="BF33" s="3">
        <f t="shared" si="23"/>
        <v>210556.66666666669</v>
      </c>
      <c r="BG33" s="3">
        <f t="shared" si="23"/>
        <v>210556.66666666669</v>
      </c>
      <c r="BH33" s="3">
        <f t="shared" si="23"/>
        <v>210556.66666666669</v>
      </c>
      <c r="BI33" s="3">
        <f t="shared" si="23"/>
        <v>210556.66666666669</v>
      </c>
      <c r="BJ33" s="3">
        <f t="shared" si="23"/>
        <v>210556.66666666669</v>
      </c>
      <c r="BK33" s="3">
        <f t="shared" si="23"/>
        <v>210556.66666666669</v>
      </c>
      <c r="BL33" s="3">
        <f t="shared" si="23"/>
        <v>210556.66666666669</v>
      </c>
      <c r="BM33" s="3">
        <f t="shared" si="23"/>
        <v>210556.66666666669</v>
      </c>
      <c r="BN33" s="3">
        <f t="shared" si="23"/>
        <v>210556.66666666669</v>
      </c>
      <c r="BO33" s="3">
        <f t="shared" si="23"/>
        <v>210556.66666666669</v>
      </c>
      <c r="BP33" s="3">
        <f t="shared" si="23"/>
        <v>210556.66666666669</v>
      </c>
      <c r="BQ33" s="3">
        <f t="shared" si="23"/>
        <v>210556.66666666669</v>
      </c>
      <c r="BR33" s="3">
        <f t="shared" si="23"/>
        <v>210556.66666666669</v>
      </c>
      <c r="BS33" s="3">
        <f t="shared" si="23"/>
        <v>210556.66666666669</v>
      </c>
      <c r="BT33" s="3">
        <f t="shared" si="23"/>
        <v>210556.66666666669</v>
      </c>
      <c r="BU33" s="3">
        <f t="shared" si="23"/>
        <v>210556.66666666669</v>
      </c>
      <c r="BV33" s="3">
        <f t="shared" si="23"/>
        <v>210556.66666666669</v>
      </c>
      <c r="BW33" s="3">
        <f t="shared" si="23"/>
        <v>210556.66666666669</v>
      </c>
      <c r="BX33" s="3">
        <f t="shared" si="23"/>
        <v>210556.66666666669</v>
      </c>
      <c r="BY33" s="3">
        <f t="shared" si="23"/>
        <v>210556.66666666669</v>
      </c>
      <c r="BZ33" s="3">
        <f t="shared" si="23"/>
        <v>210556.66666666669</v>
      </c>
      <c r="CA33" s="3">
        <f t="shared" si="23"/>
        <v>210556.66666666669</v>
      </c>
      <c r="CB33" s="3">
        <f t="shared" si="23"/>
        <v>210556.66666666669</v>
      </c>
      <c r="CC33" s="3">
        <f t="shared" si="23"/>
        <v>210556.66666666669</v>
      </c>
      <c r="CD33" s="3">
        <f t="shared" si="23"/>
        <v>210556.66666666669</v>
      </c>
      <c r="CE33" s="3">
        <f t="shared" si="23"/>
        <v>210556.66666666669</v>
      </c>
      <c r="CF33" s="3">
        <f t="shared" si="23"/>
        <v>210556.66666666669</v>
      </c>
      <c r="CG33" s="3">
        <f t="shared" si="23"/>
        <v>210556.66666666669</v>
      </c>
      <c r="CH33" s="3">
        <f t="shared" si="23"/>
        <v>210556.66666666669</v>
      </c>
      <c r="CI33" s="3">
        <f t="shared" si="23"/>
        <v>210556.66666666669</v>
      </c>
      <c r="CJ33" s="3">
        <f t="shared" si="23"/>
        <v>210556.66666666669</v>
      </c>
      <c r="CL33" s="3">
        <f t="shared" si="18"/>
        <v>17686759.999999985</v>
      </c>
      <c r="CM33" s="13">
        <f>CL33/$CL$22</f>
        <v>8.2559492330972848E-3</v>
      </c>
    </row>
    <row r="34" spans="2:91" ht="14.25" customHeight="1" x14ac:dyDescent="0.4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>
        <f t="shared" ref="AO34:CJ34" si="24">$AN34</f>
        <v>0</v>
      </c>
      <c r="AP34" s="3">
        <f t="shared" si="24"/>
        <v>0</v>
      </c>
      <c r="AQ34" s="3">
        <f t="shared" si="24"/>
        <v>0</v>
      </c>
      <c r="AR34" s="3">
        <f t="shared" si="24"/>
        <v>0</v>
      </c>
      <c r="AS34" s="3">
        <f t="shared" si="24"/>
        <v>0</v>
      </c>
      <c r="AT34" s="3">
        <f t="shared" si="24"/>
        <v>0</v>
      </c>
      <c r="AU34" s="3">
        <f t="shared" si="24"/>
        <v>0</v>
      </c>
      <c r="AV34" s="3">
        <f t="shared" si="24"/>
        <v>0</v>
      </c>
      <c r="AW34" s="3">
        <f t="shared" si="24"/>
        <v>0</v>
      </c>
      <c r="AX34" s="3">
        <f t="shared" si="24"/>
        <v>0</v>
      </c>
      <c r="AY34" s="3">
        <f t="shared" si="24"/>
        <v>0</v>
      </c>
      <c r="AZ34" s="3">
        <f t="shared" si="24"/>
        <v>0</v>
      </c>
      <c r="BA34" s="3">
        <f t="shared" si="24"/>
        <v>0</v>
      </c>
      <c r="BB34" s="3">
        <f t="shared" si="24"/>
        <v>0</v>
      </c>
      <c r="BC34" s="3">
        <f t="shared" si="24"/>
        <v>0</v>
      </c>
      <c r="BD34" s="3">
        <f t="shared" si="24"/>
        <v>0</v>
      </c>
      <c r="BE34" s="3">
        <f t="shared" si="24"/>
        <v>0</v>
      </c>
      <c r="BF34" s="3">
        <f t="shared" si="24"/>
        <v>0</v>
      </c>
      <c r="BG34" s="3">
        <f t="shared" si="24"/>
        <v>0</v>
      </c>
      <c r="BH34" s="3">
        <f t="shared" si="24"/>
        <v>0</v>
      </c>
      <c r="BI34" s="3">
        <f t="shared" si="24"/>
        <v>0</v>
      </c>
      <c r="BJ34" s="3">
        <f t="shared" si="24"/>
        <v>0</v>
      </c>
      <c r="BK34" s="3">
        <f t="shared" si="24"/>
        <v>0</v>
      </c>
      <c r="BL34" s="3">
        <f t="shared" si="24"/>
        <v>0</v>
      </c>
      <c r="BM34" s="3">
        <f t="shared" si="24"/>
        <v>0</v>
      </c>
      <c r="BN34" s="3">
        <f t="shared" si="24"/>
        <v>0</v>
      </c>
      <c r="BO34" s="3">
        <f t="shared" si="24"/>
        <v>0</v>
      </c>
      <c r="BP34" s="3">
        <f t="shared" si="24"/>
        <v>0</v>
      </c>
      <c r="BQ34" s="3">
        <f t="shared" si="24"/>
        <v>0</v>
      </c>
      <c r="BR34" s="3">
        <f t="shared" si="24"/>
        <v>0</v>
      </c>
      <c r="BS34" s="3">
        <f t="shared" si="24"/>
        <v>0</v>
      </c>
      <c r="BT34" s="3">
        <f t="shared" si="24"/>
        <v>0</v>
      </c>
      <c r="BU34" s="3">
        <f t="shared" si="24"/>
        <v>0</v>
      </c>
      <c r="BV34" s="3">
        <f t="shared" si="24"/>
        <v>0</v>
      </c>
      <c r="BW34" s="3">
        <f t="shared" si="24"/>
        <v>0</v>
      </c>
      <c r="BX34" s="3">
        <f t="shared" si="24"/>
        <v>0</v>
      </c>
      <c r="BY34" s="3">
        <f t="shared" si="24"/>
        <v>0</v>
      </c>
      <c r="BZ34" s="3">
        <f t="shared" si="24"/>
        <v>0</v>
      </c>
      <c r="CA34" s="3">
        <f t="shared" si="24"/>
        <v>0</v>
      </c>
      <c r="CB34" s="3">
        <f t="shared" si="24"/>
        <v>0</v>
      </c>
      <c r="CC34" s="3">
        <f t="shared" si="24"/>
        <v>0</v>
      </c>
      <c r="CD34" s="3">
        <f t="shared" si="24"/>
        <v>0</v>
      </c>
      <c r="CE34" s="3">
        <f t="shared" si="24"/>
        <v>0</v>
      </c>
      <c r="CF34" s="3">
        <f t="shared" si="24"/>
        <v>0</v>
      </c>
      <c r="CG34" s="3">
        <f t="shared" si="24"/>
        <v>0</v>
      </c>
      <c r="CH34" s="3">
        <f t="shared" si="24"/>
        <v>0</v>
      </c>
      <c r="CI34" s="3">
        <f t="shared" si="24"/>
        <v>0</v>
      </c>
      <c r="CJ34" s="3">
        <f t="shared" si="24"/>
        <v>0</v>
      </c>
      <c r="CL34" s="3">
        <f t="shared" si="18"/>
        <v>0</v>
      </c>
      <c r="CM34" s="13"/>
    </row>
    <row r="35" spans="2:91" ht="14.25" customHeight="1" x14ac:dyDescent="0.45">
      <c r="B35" s="27" t="s">
        <v>59</v>
      </c>
      <c r="E35" s="3">
        <f>Security!H17</f>
        <v>0</v>
      </c>
      <c r="F35" s="3">
        <f>Security!I17</f>
        <v>0</v>
      </c>
      <c r="G35" s="3">
        <f>Security!J17</f>
        <v>0</v>
      </c>
      <c r="H35" s="3">
        <f>Security!K17</f>
        <v>51756.756756756746</v>
      </c>
      <c r="I35" s="3">
        <f>Security!L17</f>
        <v>74279.279279279261</v>
      </c>
      <c r="J35" s="3">
        <f>Security!M17</f>
        <v>74279.279279279261</v>
      </c>
      <c r="K35" s="3">
        <f>Security!N17</f>
        <v>74279.279279279261</v>
      </c>
      <c r="L35" s="3">
        <f>Security!O17</f>
        <v>74279.279279279261</v>
      </c>
      <c r="M35" s="3">
        <f>Security!P17</f>
        <v>74279.279279279261</v>
      </c>
      <c r="N35" s="3">
        <f>Security!Q17</f>
        <v>74279.279279279261</v>
      </c>
      <c r="O35" s="3">
        <f>Security!R17</f>
        <v>74279.279279279261</v>
      </c>
      <c r="P35" s="3">
        <f>Security!S17</f>
        <v>74279.279279279261</v>
      </c>
      <c r="Q35" s="3">
        <f>Security!T17</f>
        <v>74279.279279279261</v>
      </c>
      <c r="R35" s="3">
        <f>Security!U17</f>
        <v>74279.279279279261</v>
      </c>
      <c r="S35" s="3">
        <f>Security!V17</f>
        <v>74279.279279279261</v>
      </c>
      <c r="T35" s="3">
        <f>Security!W17</f>
        <v>74279.279279279261</v>
      </c>
      <c r="U35" s="3">
        <f>Security!X17</f>
        <v>74279.279279279261</v>
      </c>
      <c r="V35" s="3">
        <f>Security!Y17</f>
        <v>74279.279279279261</v>
      </c>
      <c r="W35" s="3">
        <f>Security!Z17</f>
        <v>74279.279279279261</v>
      </c>
      <c r="X35" s="3">
        <f>Security!AA17</f>
        <v>74279.279279279261</v>
      </c>
      <c r="Y35" s="3">
        <f>Security!AB17</f>
        <v>74279.279279279261</v>
      </c>
      <c r="Z35" s="3">
        <f>Security!AC17</f>
        <v>74279.279279279261</v>
      </c>
      <c r="AA35" s="3">
        <f>Security!AD17</f>
        <v>74279.279279279261</v>
      </c>
      <c r="AB35" s="3">
        <f>Security!AE17</f>
        <v>74279.279279279261</v>
      </c>
      <c r="AC35" s="3">
        <f>Security!AF17</f>
        <v>74279.279279279261</v>
      </c>
      <c r="AD35" s="3">
        <f>Security!AG17</f>
        <v>74279.279279279261</v>
      </c>
      <c r="AE35" s="3">
        <f>Security!AH17</f>
        <v>74279.279279279261</v>
      </c>
      <c r="AF35" s="3">
        <f>Security!AI17</f>
        <v>74279.279279279261</v>
      </c>
      <c r="AG35" s="3">
        <f>Security!AJ17</f>
        <v>74279.279279279261</v>
      </c>
      <c r="AH35" s="3">
        <f>Security!AK17</f>
        <v>74279.279279279261</v>
      </c>
      <c r="AI35" s="3">
        <f>Security!AL17</f>
        <v>74279.279279279261</v>
      </c>
      <c r="AJ35" s="3">
        <f>Security!AM17</f>
        <v>74279.279279279261</v>
      </c>
      <c r="AK35" s="3">
        <f>Security!AN17</f>
        <v>74279.279279279261</v>
      </c>
      <c r="AL35" s="3">
        <f>Security!AO17</f>
        <v>74279.279279279261</v>
      </c>
      <c r="AM35" s="3">
        <f>Security!AP17</f>
        <v>74279.279279279261</v>
      </c>
      <c r="AN35" s="3">
        <f>Security!AQ17</f>
        <v>74279.279279279261</v>
      </c>
      <c r="AO35" s="3">
        <f t="shared" ref="AO35:CJ35" si="25">$AN35</f>
        <v>74279.279279279261</v>
      </c>
      <c r="AP35" s="3">
        <f t="shared" si="25"/>
        <v>74279.279279279261</v>
      </c>
      <c r="AQ35" s="3">
        <f t="shared" si="25"/>
        <v>74279.279279279261</v>
      </c>
      <c r="AR35" s="3">
        <f t="shared" si="25"/>
        <v>74279.279279279261</v>
      </c>
      <c r="AS35" s="3">
        <f t="shared" si="25"/>
        <v>74279.279279279261</v>
      </c>
      <c r="AT35" s="3">
        <f t="shared" si="25"/>
        <v>74279.279279279261</v>
      </c>
      <c r="AU35" s="3">
        <f t="shared" si="25"/>
        <v>74279.279279279261</v>
      </c>
      <c r="AV35" s="3">
        <f t="shared" si="25"/>
        <v>74279.279279279261</v>
      </c>
      <c r="AW35" s="3">
        <f t="shared" si="25"/>
        <v>74279.279279279261</v>
      </c>
      <c r="AX35" s="3">
        <f t="shared" si="25"/>
        <v>74279.279279279261</v>
      </c>
      <c r="AY35" s="3">
        <f t="shared" si="25"/>
        <v>74279.279279279261</v>
      </c>
      <c r="AZ35" s="3">
        <f t="shared" si="25"/>
        <v>74279.279279279261</v>
      </c>
      <c r="BA35" s="3">
        <f t="shared" si="25"/>
        <v>74279.279279279261</v>
      </c>
      <c r="BB35" s="3">
        <f t="shared" si="25"/>
        <v>74279.279279279261</v>
      </c>
      <c r="BC35" s="3">
        <f t="shared" si="25"/>
        <v>74279.279279279261</v>
      </c>
      <c r="BD35" s="3">
        <f t="shared" si="25"/>
        <v>74279.279279279261</v>
      </c>
      <c r="BE35" s="3">
        <f t="shared" si="25"/>
        <v>74279.279279279261</v>
      </c>
      <c r="BF35" s="3">
        <f t="shared" si="25"/>
        <v>74279.279279279261</v>
      </c>
      <c r="BG35" s="3">
        <f t="shared" si="25"/>
        <v>74279.279279279261</v>
      </c>
      <c r="BH35" s="3">
        <f t="shared" si="25"/>
        <v>74279.279279279261</v>
      </c>
      <c r="BI35" s="3">
        <f t="shared" si="25"/>
        <v>74279.279279279261</v>
      </c>
      <c r="BJ35" s="3">
        <f t="shared" si="25"/>
        <v>74279.279279279261</v>
      </c>
      <c r="BK35" s="3">
        <f t="shared" si="25"/>
        <v>74279.279279279261</v>
      </c>
      <c r="BL35" s="3">
        <f t="shared" si="25"/>
        <v>74279.279279279261</v>
      </c>
      <c r="BM35" s="3">
        <f t="shared" si="25"/>
        <v>74279.279279279261</v>
      </c>
      <c r="BN35" s="3">
        <f t="shared" si="25"/>
        <v>74279.279279279261</v>
      </c>
      <c r="BO35" s="3">
        <f t="shared" si="25"/>
        <v>74279.279279279261</v>
      </c>
      <c r="BP35" s="3">
        <f t="shared" si="25"/>
        <v>74279.279279279261</v>
      </c>
      <c r="BQ35" s="3">
        <f t="shared" si="25"/>
        <v>74279.279279279261</v>
      </c>
      <c r="BR35" s="3">
        <f t="shared" si="25"/>
        <v>74279.279279279261</v>
      </c>
      <c r="BS35" s="3">
        <f t="shared" si="25"/>
        <v>74279.279279279261</v>
      </c>
      <c r="BT35" s="3">
        <f t="shared" si="25"/>
        <v>74279.279279279261</v>
      </c>
      <c r="BU35" s="3">
        <f t="shared" si="25"/>
        <v>74279.279279279261</v>
      </c>
      <c r="BV35" s="3">
        <f t="shared" si="25"/>
        <v>74279.279279279261</v>
      </c>
      <c r="BW35" s="3">
        <f t="shared" si="25"/>
        <v>74279.279279279261</v>
      </c>
      <c r="BX35" s="3">
        <f t="shared" si="25"/>
        <v>74279.279279279261</v>
      </c>
      <c r="BY35" s="3">
        <f t="shared" si="25"/>
        <v>74279.279279279261</v>
      </c>
      <c r="BZ35" s="3">
        <f t="shared" si="25"/>
        <v>74279.279279279261</v>
      </c>
      <c r="CA35" s="3">
        <f t="shared" si="25"/>
        <v>74279.279279279261</v>
      </c>
      <c r="CB35" s="3">
        <f t="shared" si="25"/>
        <v>74279.279279279261</v>
      </c>
      <c r="CC35" s="3">
        <f t="shared" si="25"/>
        <v>74279.279279279261</v>
      </c>
      <c r="CD35" s="3">
        <f t="shared" si="25"/>
        <v>74279.279279279261</v>
      </c>
      <c r="CE35" s="3">
        <f t="shared" si="25"/>
        <v>74279.279279279261</v>
      </c>
      <c r="CF35" s="3">
        <f t="shared" si="25"/>
        <v>74279.279279279261</v>
      </c>
      <c r="CG35" s="3">
        <f t="shared" si="25"/>
        <v>74279.279279279261</v>
      </c>
      <c r="CH35" s="3">
        <f t="shared" si="25"/>
        <v>74279.279279279261</v>
      </c>
      <c r="CI35" s="3">
        <f t="shared" si="25"/>
        <v>74279.279279279261</v>
      </c>
      <c r="CJ35" s="3">
        <f t="shared" si="25"/>
        <v>74279.279279279261</v>
      </c>
      <c r="CL35" s="3">
        <f t="shared" si="18"/>
        <v>5994099.0990990987</v>
      </c>
      <c r="CM35" s="13">
        <f>CL35/$CL$22</f>
        <v>2.7979673982298833E-3</v>
      </c>
    </row>
    <row r="36" spans="2:91" ht="14.25" customHeight="1" x14ac:dyDescent="0.4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L36" s="3">
        <f t="shared" si="18"/>
        <v>0</v>
      </c>
      <c r="CM36" s="13"/>
    </row>
    <row r="37" spans="2:91" ht="14.25" customHeight="1" x14ac:dyDescent="0.45">
      <c r="B37" s="27" t="s">
        <v>453</v>
      </c>
      <c r="E37" s="3">
        <f>MKT_Forecast!I31</f>
        <v>0</v>
      </c>
      <c r="F37" s="3">
        <f>MKT_Forecast!J31</f>
        <v>0</v>
      </c>
      <c r="G37" s="3">
        <f>MKT_Forecast!K31</f>
        <v>7340</v>
      </c>
      <c r="H37" s="3">
        <f>MKT_Forecast!L31</f>
        <v>0</v>
      </c>
      <c r="I37" s="3">
        <f>MKT_Forecast!M31</f>
        <v>14680</v>
      </c>
      <c r="J37" s="3">
        <f>MKT_Forecast!N31</f>
        <v>14680</v>
      </c>
      <c r="K37" s="3">
        <f>MKT_Forecast!O31</f>
        <v>29360</v>
      </c>
      <c r="L37" s="3">
        <f>MKT_Forecast!P31</f>
        <v>38199.635399999999</v>
      </c>
      <c r="M37" s="3">
        <f>MKT_Forecast!Q31</f>
        <v>38199.635399999999</v>
      </c>
      <c r="N37" s="3">
        <f>MKT_Forecast!R31</f>
        <v>38199.635399999999</v>
      </c>
      <c r="O37" s="3">
        <f>MKT_Forecast!S31</f>
        <v>52773.902699999999</v>
      </c>
      <c r="P37" s="3">
        <f>MKT_Forecast!T31</f>
        <v>52773.902699999999</v>
      </c>
      <c r="Q37" s="3">
        <f>MKT_Forecast!U31</f>
        <v>52773.902699999999</v>
      </c>
      <c r="R37" s="3">
        <f>MKT_Forecast!V31</f>
        <v>75942.245699999999</v>
      </c>
      <c r="S37" s="3">
        <f>MKT_Forecast!W31</f>
        <v>75942.245699999999</v>
      </c>
      <c r="T37" s="3">
        <f>MKT_Forecast!X31</f>
        <v>75942.245699999999</v>
      </c>
      <c r="U37" s="3">
        <f>MKT_Forecast!Y31</f>
        <v>91620.045299999998</v>
      </c>
      <c r="V37" s="3">
        <f>MKT_Forecast!Z31</f>
        <v>91620.045299999998</v>
      </c>
      <c r="W37" s="3">
        <f>MKT_Forecast!AA31</f>
        <v>91620.045299999998</v>
      </c>
      <c r="X37" s="3">
        <f>MKT_Forecast!AB31</f>
        <v>118235.50919999999</v>
      </c>
      <c r="Y37" s="3">
        <f>MKT_Forecast!AC31</f>
        <v>118235.50919999999</v>
      </c>
      <c r="Z37" s="3">
        <f>MKT_Forecast!AD31</f>
        <v>118235.50919999999</v>
      </c>
      <c r="AA37" s="3">
        <f>MKT_Forecast!AE31</f>
        <v>146075.7255</v>
      </c>
      <c r="AB37" s="3">
        <f>MKT_Forecast!AF31</f>
        <v>146075.7255</v>
      </c>
      <c r="AC37" s="3">
        <f>MKT_Forecast!AG31</f>
        <v>146075.7255</v>
      </c>
      <c r="AD37" s="3">
        <f>MKT_Forecast!AH31</f>
        <v>44542.056000000004</v>
      </c>
      <c r="AE37" s="3">
        <f>MKT_Forecast!AI31</f>
        <v>46737.890399999997</v>
      </c>
      <c r="AF37" s="3">
        <f>MKT_Forecast!AJ31</f>
        <v>49037.629840000001</v>
      </c>
      <c r="AG37" s="3">
        <f>MKT_Forecast!AK31</f>
        <v>51541.377240000002</v>
      </c>
      <c r="AH37" s="3">
        <f>MKT_Forecast!AL31</f>
        <v>54076.495800000004</v>
      </c>
      <c r="AI37" s="3">
        <f>MKT_Forecast!AM31</f>
        <v>56742.515920000005</v>
      </c>
      <c r="AJ37" s="3">
        <f>MKT_Forecast!AN31</f>
        <v>59631.672039999998</v>
      </c>
      <c r="AK37" s="3">
        <f>MKT_Forecast!AO31</f>
        <v>62572.531120000007</v>
      </c>
      <c r="AL37" s="3">
        <f>MKT_Forecast!AP31</f>
        <v>65657.356960000005</v>
      </c>
      <c r="AM37" s="3">
        <f>MKT_Forecast!AQ31</f>
        <v>68987.221359999996</v>
      </c>
      <c r="AN37" s="3">
        <f>MKT_Forecast!AR31</f>
        <v>72391.337200000009</v>
      </c>
      <c r="AO37" s="3">
        <f>MKT_Forecast!AS31</f>
        <v>75962.614200000011</v>
      </c>
      <c r="AP37" s="3">
        <f>MKT_Forecast!AT31</f>
        <v>79802.755400000009</v>
      </c>
      <c r="AQ37" s="3">
        <f>MKT_Forecast!AU31</f>
        <v>83741.648960000006</v>
      </c>
      <c r="AR37" s="3">
        <f>MKT_Forecast!AV31</f>
        <v>87873.716639999999</v>
      </c>
      <c r="AS37" s="3">
        <f>MKT_Forecast!AW31</f>
        <v>92213.829280000005</v>
      </c>
      <c r="AT37" s="3">
        <f>MKT_Forecast!AX31</f>
        <v>96774.861239999998</v>
      </c>
      <c r="AU37" s="3">
        <f>MKT_Forecast!AY31</f>
        <v>101557.06208</v>
      </c>
      <c r="AV37" s="3">
        <f>MKT_Forecast!AZ31</f>
        <v>106584.78592000001</v>
      </c>
      <c r="AW37" s="3">
        <f>MKT_Forecast!BA31</f>
        <v>111864.21304</v>
      </c>
      <c r="AX37" s="3">
        <f>MKT_Forecast!BB31</f>
        <v>117405.67816</v>
      </c>
      <c r="AY37" s="3">
        <f>MKT_Forecast!BC31</f>
        <v>123223.34748000001</v>
      </c>
      <c r="AZ37" s="3">
        <f>MKT_Forecast!BD31</f>
        <v>129327.61444</v>
      </c>
      <c r="BA37" s="3">
        <f>MKT_Forecast!BE31</f>
        <v>135744.16904000001</v>
      </c>
      <c r="BB37" s="3">
        <f>MKT_Forecast!BF31</f>
        <v>142474.67012</v>
      </c>
      <c r="BC37" s="3">
        <f>MKT_Forecast!BG31</f>
        <v>149545.46828</v>
      </c>
      <c r="BD37" s="3">
        <f>MKT_Forecast!BH31</f>
        <v>156967.69096000001</v>
      </c>
      <c r="BE37" s="3">
        <f>MKT_Forecast!BI31</f>
        <v>164761.02403999999</v>
      </c>
      <c r="BF37" s="3">
        <f>MKT_Forecast!BJ31</f>
        <v>172946.66544000001</v>
      </c>
      <c r="BG37" s="3">
        <f>MKT_Forecast!BK31</f>
        <v>181543.50831999999</v>
      </c>
      <c r="BH37" s="3">
        <f>MKT_Forecast!BL31</f>
        <v>190566.10056000002</v>
      </c>
      <c r="BI37" s="3">
        <f>MKT_Forecast!BM31</f>
        <v>200043.71408000001</v>
      </c>
      <c r="BJ37" s="3">
        <f>MKT_Forecast!BN31</f>
        <v>209992.76112000001</v>
      </c>
      <c r="BK37" s="3">
        <f>MKT_Forecast!BO31</f>
        <v>220443.20355999999</v>
      </c>
      <c r="BL37" s="3">
        <f>MKT_Forecast!BP31</f>
        <v>231412.15828</v>
      </c>
      <c r="BM37" s="3">
        <f>MKT_Forecast!BQ31</f>
        <v>242931.49556000001</v>
      </c>
      <c r="BN37" s="3">
        <f>MKT_Forecast!BR31</f>
        <v>250187.24703999999</v>
      </c>
      <c r="BO37" s="3">
        <f>MKT_Forecast!BS31</f>
        <v>257658.64772000001</v>
      </c>
      <c r="BP37" s="3">
        <f>MKT_Forecast!BT31</f>
        <v>265357.20672000002</v>
      </c>
      <c r="BQ37" s="3">
        <f>MKT_Forecast!BU31</f>
        <v>273285.59580000001</v>
      </c>
      <c r="BR37" s="3">
        <f>MKT_Forecast!BV31</f>
        <v>281450.03928000003</v>
      </c>
      <c r="BS37" s="3">
        <f>MKT_Forecast!BW31</f>
        <v>289864.11616000003</v>
      </c>
      <c r="BT37" s="3">
        <f>MKT_Forecast!BX31</f>
        <v>298530.54224000004</v>
      </c>
      <c r="BU37" s="3">
        <f>MKT_Forecast!BY31</f>
        <v>307455.57120000001</v>
      </c>
      <c r="BV37" s="3">
        <f>MKT_Forecast!BZ31</f>
        <v>316644.01808000001</v>
      </c>
      <c r="BW37" s="3">
        <f>MKT_Forecast!CA31</f>
        <v>326109.47655999998</v>
      </c>
      <c r="BX37" s="3">
        <f>MKT_Forecast!CB31</f>
        <v>335864.71824000002</v>
      </c>
      <c r="BY37" s="3">
        <f>MKT_Forecast!CC31</f>
        <v>345907.23284000001</v>
      </c>
      <c r="BZ37" s="3">
        <f>MKT_Forecast!CD31</f>
        <v>356251.25996</v>
      </c>
      <c r="CA37" s="3">
        <f>MKT_Forecast!CE31</f>
        <v>366911.05388000002</v>
      </c>
      <c r="CB37" s="3">
        <f>MKT_Forecast!CF31</f>
        <v>377884.14836000005</v>
      </c>
      <c r="CC37" s="3">
        <f>MKT_Forecast!CG31</f>
        <v>389192.76892</v>
      </c>
      <c r="CD37" s="3">
        <f>MKT_Forecast!CH31</f>
        <v>400835.05119999999</v>
      </c>
      <c r="CE37" s="3">
        <f>MKT_Forecast!CI31</f>
        <v>412825.91008</v>
      </c>
      <c r="CF37" s="3">
        <f>MKT_Forecast!CJ31</f>
        <v>425180.24576000002</v>
      </c>
      <c r="CG37" s="3">
        <f>MKT_Forecast!CK31</f>
        <v>437905.07528000005</v>
      </c>
      <c r="CH37" s="3">
        <f>MKT_Forecast!CL31</f>
        <v>451008.59007999999</v>
      </c>
      <c r="CI37" s="3">
        <f>MKT_Forecast!CM31</f>
        <v>464505.76376</v>
      </c>
      <c r="CJ37" s="3">
        <f>MKT_Forecast!CN31</f>
        <v>478412.15711999999</v>
      </c>
      <c r="CL37" s="3">
        <f t="shared" si="18"/>
        <v>13981450.467760004</v>
      </c>
      <c r="CM37" s="13">
        <f>CL37/$CL$22</f>
        <v>6.5263589977413031E-3</v>
      </c>
    </row>
    <row r="38" spans="2:91" ht="14.25" customHeight="1" x14ac:dyDescent="0.4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L38" s="3"/>
      <c r="CM38" s="13"/>
    </row>
    <row r="39" spans="2:91" ht="14.25" customHeight="1" x14ac:dyDescent="0.45">
      <c r="B39" s="27" t="s">
        <v>60</v>
      </c>
      <c r="E39" s="3">
        <f>OtherService!H17</f>
        <v>0</v>
      </c>
      <c r="F39" s="3">
        <f>OtherService!I17</f>
        <v>0</v>
      </c>
      <c r="G39" s="3">
        <f>OtherService!J17</f>
        <v>55675.675675675673</v>
      </c>
      <c r="H39" s="3">
        <f>OtherService!K17</f>
        <v>0</v>
      </c>
      <c r="I39" s="3">
        <f>OtherService!L17</f>
        <v>0</v>
      </c>
      <c r="J39" s="3">
        <f>OtherService!M17</f>
        <v>0</v>
      </c>
      <c r="K39" s="3">
        <f>OtherService!N17</f>
        <v>0</v>
      </c>
      <c r="L39" s="3">
        <f>OtherService!O17</f>
        <v>0</v>
      </c>
      <c r="M39" s="3">
        <f>OtherService!P17</f>
        <v>0</v>
      </c>
      <c r="N39" s="3">
        <f>OtherService!Q17</f>
        <v>0</v>
      </c>
      <c r="O39" s="3">
        <f>OtherService!R17</f>
        <v>0</v>
      </c>
      <c r="P39" s="3">
        <f>OtherService!S17</f>
        <v>0</v>
      </c>
      <c r="Q39" s="3">
        <f>OtherService!T17</f>
        <v>0</v>
      </c>
      <c r="R39" s="3">
        <f>OtherService!U17</f>
        <v>0</v>
      </c>
      <c r="S39" s="3">
        <f>OtherService!V17</f>
        <v>0</v>
      </c>
      <c r="T39" s="3">
        <f>OtherService!W17</f>
        <v>0</v>
      </c>
      <c r="U39" s="3">
        <f>OtherService!X17</f>
        <v>0</v>
      </c>
      <c r="V39" s="3">
        <f>OtherService!Y17</f>
        <v>0</v>
      </c>
      <c r="W39" s="3">
        <f>OtherService!Z17</f>
        <v>0</v>
      </c>
      <c r="X39" s="3">
        <f>OtherService!AA17</f>
        <v>0</v>
      </c>
      <c r="Y39" s="3">
        <f>OtherService!AB17</f>
        <v>0</v>
      </c>
      <c r="Z39" s="3">
        <f>OtherService!AC17</f>
        <v>0</v>
      </c>
      <c r="AA39" s="3">
        <f>OtherService!AD17</f>
        <v>0</v>
      </c>
      <c r="AB39" s="3">
        <f>OtherService!AE17</f>
        <v>0</v>
      </c>
      <c r="AC39" s="3">
        <f>OtherService!AF17</f>
        <v>0</v>
      </c>
      <c r="AD39" s="3">
        <f>OtherService!AG17</f>
        <v>0</v>
      </c>
      <c r="AE39" s="3">
        <f>OtherService!AH17</f>
        <v>0</v>
      </c>
      <c r="AF39" s="3">
        <f>OtherService!AI17</f>
        <v>0</v>
      </c>
      <c r="AG39" s="3">
        <f>OtherService!AJ17</f>
        <v>0</v>
      </c>
      <c r="AH39" s="3">
        <f>OtherService!AK17</f>
        <v>0</v>
      </c>
      <c r="AI39" s="3">
        <f>OtherService!AL17</f>
        <v>0</v>
      </c>
      <c r="AJ39" s="3">
        <f>OtherService!AM17</f>
        <v>0</v>
      </c>
      <c r="AK39" s="3">
        <f>OtherService!AN17</f>
        <v>0</v>
      </c>
      <c r="AL39" s="3">
        <f>OtherService!AO17</f>
        <v>0</v>
      </c>
      <c r="AM39" s="3">
        <f>OtherService!AP17</f>
        <v>0</v>
      </c>
      <c r="AN39" s="3">
        <f>OtherService!AQ17</f>
        <v>0</v>
      </c>
      <c r="AO39" s="3">
        <f t="shared" ref="AO39:CJ39" si="26">$AN39</f>
        <v>0</v>
      </c>
      <c r="AP39" s="3">
        <f t="shared" si="26"/>
        <v>0</v>
      </c>
      <c r="AQ39" s="3">
        <f t="shared" si="26"/>
        <v>0</v>
      </c>
      <c r="AR39" s="3">
        <f t="shared" si="26"/>
        <v>0</v>
      </c>
      <c r="AS39" s="3">
        <f t="shared" si="26"/>
        <v>0</v>
      </c>
      <c r="AT39" s="3">
        <f t="shared" si="26"/>
        <v>0</v>
      </c>
      <c r="AU39" s="3">
        <f t="shared" si="26"/>
        <v>0</v>
      </c>
      <c r="AV39" s="3">
        <f t="shared" si="26"/>
        <v>0</v>
      </c>
      <c r="AW39" s="3">
        <f t="shared" si="26"/>
        <v>0</v>
      </c>
      <c r="AX39" s="3">
        <f t="shared" si="26"/>
        <v>0</v>
      </c>
      <c r="AY39" s="3">
        <f t="shared" si="26"/>
        <v>0</v>
      </c>
      <c r="AZ39" s="3">
        <f t="shared" si="26"/>
        <v>0</v>
      </c>
      <c r="BA39" s="3">
        <f t="shared" si="26"/>
        <v>0</v>
      </c>
      <c r="BB39" s="3">
        <f t="shared" si="26"/>
        <v>0</v>
      </c>
      <c r="BC39" s="3">
        <f t="shared" si="26"/>
        <v>0</v>
      </c>
      <c r="BD39" s="3">
        <f t="shared" si="26"/>
        <v>0</v>
      </c>
      <c r="BE39" s="3">
        <f t="shared" si="26"/>
        <v>0</v>
      </c>
      <c r="BF39" s="3">
        <f t="shared" si="26"/>
        <v>0</v>
      </c>
      <c r="BG39" s="3">
        <f t="shared" si="26"/>
        <v>0</v>
      </c>
      <c r="BH39" s="3">
        <f t="shared" si="26"/>
        <v>0</v>
      </c>
      <c r="BI39" s="3">
        <f t="shared" si="26"/>
        <v>0</v>
      </c>
      <c r="BJ39" s="3">
        <f t="shared" si="26"/>
        <v>0</v>
      </c>
      <c r="BK39" s="3">
        <f t="shared" si="26"/>
        <v>0</v>
      </c>
      <c r="BL39" s="3">
        <f t="shared" si="26"/>
        <v>0</v>
      </c>
      <c r="BM39" s="3">
        <f t="shared" si="26"/>
        <v>0</v>
      </c>
      <c r="BN39" s="3">
        <f t="shared" si="26"/>
        <v>0</v>
      </c>
      <c r="BO39" s="3">
        <f t="shared" si="26"/>
        <v>0</v>
      </c>
      <c r="BP39" s="3">
        <f t="shared" si="26"/>
        <v>0</v>
      </c>
      <c r="BQ39" s="3">
        <f t="shared" si="26"/>
        <v>0</v>
      </c>
      <c r="BR39" s="3">
        <f t="shared" si="26"/>
        <v>0</v>
      </c>
      <c r="BS39" s="3">
        <f t="shared" si="26"/>
        <v>0</v>
      </c>
      <c r="BT39" s="3">
        <f t="shared" si="26"/>
        <v>0</v>
      </c>
      <c r="BU39" s="3">
        <f t="shared" si="26"/>
        <v>0</v>
      </c>
      <c r="BV39" s="3">
        <f t="shared" si="26"/>
        <v>0</v>
      </c>
      <c r="BW39" s="3">
        <f t="shared" si="26"/>
        <v>0</v>
      </c>
      <c r="BX39" s="3">
        <f t="shared" si="26"/>
        <v>0</v>
      </c>
      <c r="BY39" s="3">
        <f t="shared" si="26"/>
        <v>0</v>
      </c>
      <c r="BZ39" s="3">
        <f t="shared" si="26"/>
        <v>0</v>
      </c>
      <c r="CA39" s="3">
        <f t="shared" si="26"/>
        <v>0</v>
      </c>
      <c r="CB39" s="3">
        <f t="shared" si="26"/>
        <v>0</v>
      </c>
      <c r="CC39" s="3">
        <f t="shared" si="26"/>
        <v>0</v>
      </c>
      <c r="CD39" s="3">
        <f t="shared" si="26"/>
        <v>0</v>
      </c>
      <c r="CE39" s="3">
        <f t="shared" si="26"/>
        <v>0</v>
      </c>
      <c r="CF39" s="3">
        <f t="shared" si="26"/>
        <v>0</v>
      </c>
      <c r="CG39" s="3">
        <f t="shared" si="26"/>
        <v>0</v>
      </c>
      <c r="CH39" s="3">
        <f t="shared" si="26"/>
        <v>0</v>
      </c>
      <c r="CI39" s="3">
        <f t="shared" si="26"/>
        <v>0</v>
      </c>
      <c r="CJ39" s="3">
        <f t="shared" si="26"/>
        <v>0</v>
      </c>
      <c r="CL39" s="3">
        <f t="shared" si="18"/>
        <v>55675.675675675673</v>
      </c>
      <c r="CM39" s="13">
        <f>CL39/$CL$22</f>
        <v>2.5988680340365793E-5</v>
      </c>
    </row>
    <row r="40" spans="2:91" ht="13.5" customHeight="1" x14ac:dyDescent="0.4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L40" s="3">
        <f t="shared" si="18"/>
        <v>0</v>
      </c>
      <c r="CM40" s="13"/>
    </row>
    <row r="41" spans="2:91" ht="14.25" customHeight="1" x14ac:dyDescent="0.45">
      <c r="B41" s="28" t="s">
        <v>61</v>
      </c>
      <c r="E41" s="3">
        <f t="shared" ref="E41:CJ41" si="27">SUM(E24:E35)</f>
        <v>1476506.6666666667</v>
      </c>
      <c r="F41" s="3">
        <f t="shared" si="27"/>
        <v>563056.66666666674</v>
      </c>
      <c r="G41" s="3">
        <f t="shared" si="27"/>
        <v>663056.66666666674</v>
      </c>
      <c r="H41" s="3">
        <f t="shared" si="27"/>
        <v>637035.64564564568</v>
      </c>
      <c r="I41" s="3">
        <f t="shared" si="27"/>
        <v>699558.16816816817</v>
      </c>
      <c r="J41" s="3">
        <f t="shared" si="27"/>
        <v>2483041.5015015011</v>
      </c>
      <c r="K41" s="3">
        <f t="shared" si="27"/>
        <v>878780.39039039053</v>
      </c>
      <c r="L41" s="3">
        <f t="shared" si="27"/>
        <v>862113.72372372379</v>
      </c>
      <c r="M41" s="3">
        <f t="shared" si="27"/>
        <v>931558.16816816828</v>
      </c>
      <c r="N41" s="3">
        <f t="shared" si="27"/>
        <v>862113.72372372379</v>
      </c>
      <c r="O41" s="3">
        <f t="shared" si="27"/>
        <v>862113.72372372379</v>
      </c>
      <c r="P41" s="3">
        <f t="shared" si="27"/>
        <v>939891.50150150154</v>
      </c>
      <c r="Q41" s="3">
        <f t="shared" si="27"/>
        <v>1046558.1681681683</v>
      </c>
      <c r="R41" s="3">
        <f t="shared" si="27"/>
        <v>1046558.1681681683</v>
      </c>
      <c r="S41" s="3">
        <f t="shared" si="27"/>
        <v>1124335.945945946</v>
      </c>
      <c r="T41" s="3">
        <f t="shared" si="27"/>
        <v>1046558.1681681683</v>
      </c>
      <c r="U41" s="3">
        <f t="shared" si="27"/>
        <v>1046558.1681681683</v>
      </c>
      <c r="V41" s="3">
        <f t="shared" si="27"/>
        <v>1177113.7237237238</v>
      </c>
      <c r="W41" s="3">
        <f t="shared" si="27"/>
        <v>1125724.8348348348</v>
      </c>
      <c r="X41" s="3">
        <f t="shared" si="27"/>
        <v>1125724.8348348348</v>
      </c>
      <c r="Y41" s="3">
        <f t="shared" si="27"/>
        <v>1203502.6126126128</v>
      </c>
      <c r="Z41" s="3">
        <f t="shared" si="27"/>
        <v>1125724.8348348348</v>
      </c>
      <c r="AA41" s="3">
        <f t="shared" si="27"/>
        <v>1125724.8348348348</v>
      </c>
      <c r="AB41" s="3">
        <f t="shared" si="27"/>
        <v>1203502.6126126128</v>
      </c>
      <c r="AC41" s="3">
        <f t="shared" si="27"/>
        <v>1289058.1681681683</v>
      </c>
      <c r="AD41" s="3">
        <f t="shared" si="27"/>
        <v>1289058.1681681683</v>
      </c>
      <c r="AE41" s="3">
        <f t="shared" si="27"/>
        <v>1358502.6126126125</v>
      </c>
      <c r="AF41" s="3">
        <f t="shared" si="27"/>
        <v>1289058.1681681683</v>
      </c>
      <c r="AG41" s="3">
        <f t="shared" si="27"/>
        <v>1289058.1681681683</v>
      </c>
      <c r="AH41" s="3">
        <f t="shared" si="27"/>
        <v>1366835.945945946</v>
      </c>
      <c r="AI41" s="3">
        <f t="shared" si="27"/>
        <v>1316835.945945946</v>
      </c>
      <c r="AJ41" s="3">
        <f t="shared" si="27"/>
        <v>1316835.945945946</v>
      </c>
      <c r="AK41" s="3">
        <f t="shared" si="27"/>
        <v>1394613.7237237238</v>
      </c>
      <c r="AL41" s="3">
        <f t="shared" si="27"/>
        <v>1316835.945945946</v>
      </c>
      <c r="AM41" s="3">
        <f t="shared" si="27"/>
        <v>1316835.945945946</v>
      </c>
      <c r="AN41" s="3">
        <f t="shared" si="27"/>
        <v>1386280.3903903905</v>
      </c>
      <c r="AO41" s="3">
        <f t="shared" si="27"/>
        <v>1386280.3903903905</v>
      </c>
      <c r="AP41" s="3">
        <f t="shared" si="27"/>
        <v>1386280.3903903905</v>
      </c>
      <c r="AQ41" s="3">
        <f t="shared" si="27"/>
        <v>1386280.3903903905</v>
      </c>
      <c r="AR41" s="3">
        <f t="shared" si="27"/>
        <v>1386280.3903903905</v>
      </c>
      <c r="AS41" s="3">
        <f t="shared" si="27"/>
        <v>1386280.3903903905</v>
      </c>
      <c r="AT41" s="3">
        <f t="shared" si="27"/>
        <v>1386280.3903903905</v>
      </c>
      <c r="AU41" s="3">
        <f t="shared" si="27"/>
        <v>1386280.3903903905</v>
      </c>
      <c r="AV41" s="3">
        <f t="shared" si="27"/>
        <v>1386280.3903903905</v>
      </c>
      <c r="AW41" s="3">
        <f t="shared" si="27"/>
        <v>1386280.3903903905</v>
      </c>
      <c r="AX41" s="3">
        <f t="shared" si="27"/>
        <v>1386280.3903903905</v>
      </c>
      <c r="AY41" s="3">
        <f t="shared" si="27"/>
        <v>1386280.3903903905</v>
      </c>
      <c r="AZ41" s="3">
        <f t="shared" si="27"/>
        <v>1386280.3903903905</v>
      </c>
      <c r="BA41" s="3">
        <f t="shared" si="27"/>
        <v>1386280.3903903905</v>
      </c>
      <c r="BB41" s="3">
        <f t="shared" si="27"/>
        <v>1386280.3903903905</v>
      </c>
      <c r="BC41" s="3">
        <f t="shared" si="27"/>
        <v>1386280.3903903905</v>
      </c>
      <c r="BD41" s="3">
        <f t="shared" si="27"/>
        <v>1386280.3903903905</v>
      </c>
      <c r="BE41" s="3">
        <f t="shared" si="27"/>
        <v>1386280.3903903905</v>
      </c>
      <c r="BF41" s="3">
        <f t="shared" si="27"/>
        <v>1386280.3903903905</v>
      </c>
      <c r="BG41" s="3">
        <f t="shared" si="27"/>
        <v>1386280.3903903905</v>
      </c>
      <c r="BH41" s="3">
        <f t="shared" si="27"/>
        <v>1386280.3903903905</v>
      </c>
      <c r="BI41" s="3">
        <f t="shared" si="27"/>
        <v>1386280.3903903905</v>
      </c>
      <c r="BJ41" s="3">
        <f t="shared" si="27"/>
        <v>1386280.3903903905</v>
      </c>
      <c r="BK41" s="3">
        <f t="shared" si="27"/>
        <v>1386280.3903903905</v>
      </c>
      <c r="BL41" s="3">
        <f t="shared" si="27"/>
        <v>1386280.3903903905</v>
      </c>
      <c r="BM41" s="3">
        <f t="shared" si="27"/>
        <v>1386280.3903903905</v>
      </c>
      <c r="BN41" s="3">
        <f t="shared" si="27"/>
        <v>1386280.3903903905</v>
      </c>
      <c r="BO41" s="3">
        <f t="shared" si="27"/>
        <v>1386280.3903903905</v>
      </c>
      <c r="BP41" s="3">
        <f t="shared" si="27"/>
        <v>1386280.3903903905</v>
      </c>
      <c r="BQ41" s="3">
        <f t="shared" si="27"/>
        <v>1386280.3903903905</v>
      </c>
      <c r="BR41" s="3">
        <f t="shared" si="27"/>
        <v>1386280.3903903905</v>
      </c>
      <c r="BS41" s="3">
        <f t="shared" si="27"/>
        <v>1386280.3903903905</v>
      </c>
      <c r="BT41" s="3">
        <f t="shared" si="27"/>
        <v>1386280.3903903905</v>
      </c>
      <c r="BU41" s="3">
        <f t="shared" si="27"/>
        <v>1386280.3903903905</v>
      </c>
      <c r="BV41" s="3">
        <f t="shared" si="27"/>
        <v>1386280.3903903905</v>
      </c>
      <c r="BW41" s="3">
        <f t="shared" si="27"/>
        <v>1386280.3903903905</v>
      </c>
      <c r="BX41" s="3">
        <f t="shared" si="27"/>
        <v>1386280.3903903905</v>
      </c>
      <c r="BY41" s="3">
        <f t="shared" si="27"/>
        <v>1386280.3903903905</v>
      </c>
      <c r="BZ41" s="3">
        <f t="shared" si="27"/>
        <v>1386280.3903903905</v>
      </c>
      <c r="CA41" s="3">
        <f t="shared" si="27"/>
        <v>1386280.3903903905</v>
      </c>
      <c r="CB41" s="3">
        <f t="shared" si="27"/>
        <v>1386280.3903903905</v>
      </c>
      <c r="CC41" s="3">
        <f t="shared" si="27"/>
        <v>1386280.3903903905</v>
      </c>
      <c r="CD41" s="3">
        <f t="shared" si="27"/>
        <v>1386280.3903903905</v>
      </c>
      <c r="CE41" s="3">
        <f t="shared" si="27"/>
        <v>1386280.3903903905</v>
      </c>
      <c r="CF41" s="3">
        <f t="shared" si="27"/>
        <v>1386280.3903903905</v>
      </c>
      <c r="CG41" s="3">
        <f t="shared" si="27"/>
        <v>1386280.3903903905</v>
      </c>
      <c r="CH41" s="3">
        <f t="shared" si="27"/>
        <v>1386280.3903903905</v>
      </c>
      <c r="CI41" s="3">
        <f t="shared" si="27"/>
        <v>1386280.3903903905</v>
      </c>
      <c r="CJ41" s="3">
        <f t="shared" si="27"/>
        <v>1386280.3903903905</v>
      </c>
      <c r="CL41" s="3">
        <f t="shared" si="18"/>
        <v>107727681.32132147</v>
      </c>
      <c r="CM41" s="13">
        <f>CL41/$CL$22</f>
        <v>5.0285878701814994E-2</v>
      </c>
    </row>
    <row r="42" spans="2:91" ht="14.25" customHeight="1" x14ac:dyDescent="0.4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L42" s="3">
        <f t="shared" si="18"/>
        <v>0</v>
      </c>
      <c r="CM42" s="13"/>
    </row>
    <row r="43" spans="2:91" ht="14.25" customHeight="1" x14ac:dyDescent="0.45">
      <c r="B43" s="29" t="s">
        <v>62</v>
      </c>
      <c r="E43" s="181">
        <f t="shared" ref="E43:CJ43" si="28">E22-E41</f>
        <v>-1476506.6666666667</v>
      </c>
      <c r="F43" s="181">
        <f t="shared" si="28"/>
        <v>-563056.66666666674</v>
      </c>
      <c r="G43" s="181">
        <f t="shared" si="28"/>
        <v>-663056.66666666674</v>
      </c>
      <c r="H43" s="181">
        <f t="shared" si="28"/>
        <v>-637035.64564564568</v>
      </c>
      <c r="I43" s="181">
        <f t="shared" si="28"/>
        <v>-699558.16816816817</v>
      </c>
      <c r="J43" s="181">
        <f t="shared" si="28"/>
        <v>-2483041.5015015011</v>
      </c>
      <c r="K43" s="181">
        <f t="shared" si="28"/>
        <v>-638321.99039039051</v>
      </c>
      <c r="L43" s="181">
        <f t="shared" si="28"/>
        <v>-381196.9237237238</v>
      </c>
      <c r="M43" s="181">
        <f t="shared" si="28"/>
        <v>-149114.16816816828</v>
      </c>
      <c r="N43" s="182">
        <f t="shared" si="28"/>
        <v>160788.67627627612</v>
      </c>
      <c r="O43" s="182">
        <f t="shared" si="28"/>
        <v>386934.07627627626</v>
      </c>
      <c r="P43" s="182">
        <f t="shared" si="28"/>
        <v>610683.49849849846</v>
      </c>
      <c r="Q43" s="182">
        <f t="shared" si="28"/>
        <v>857547.93183183181</v>
      </c>
      <c r="R43" s="182">
        <f t="shared" si="28"/>
        <v>1196766.0318318319</v>
      </c>
      <c r="S43" s="182">
        <f t="shared" si="28"/>
        <v>1571279.054054054</v>
      </c>
      <c r="T43" s="182">
        <f t="shared" si="28"/>
        <v>2002587.9318318318</v>
      </c>
      <c r="U43" s="182">
        <f t="shared" si="28"/>
        <v>2341806.0318318317</v>
      </c>
      <c r="V43" s="182">
        <f t="shared" si="28"/>
        <v>2663541.2762762764</v>
      </c>
      <c r="W43" s="182">
        <f t="shared" si="28"/>
        <v>3181533.9651651662</v>
      </c>
      <c r="X43" s="182">
        <f t="shared" si="28"/>
        <v>3633824.7651651651</v>
      </c>
      <c r="Y43" s="182">
        <f t="shared" si="28"/>
        <v>4159101.3873873875</v>
      </c>
      <c r="Z43" s="182">
        <f t="shared" si="28"/>
        <v>4703482.9651651662</v>
      </c>
      <c r="AA43" s="182">
        <f t="shared" si="28"/>
        <v>5155773.7651651651</v>
      </c>
      <c r="AB43" s="182">
        <f t="shared" si="28"/>
        <v>5681050.3873873875</v>
      </c>
      <c r="AC43" s="182">
        <f t="shared" si="28"/>
        <v>5949025.9318318311</v>
      </c>
      <c r="AD43" s="182">
        <f t="shared" si="28"/>
        <v>6305849.021831831</v>
      </c>
      <c r="AE43" s="182">
        <f t="shared" si="28"/>
        <v>6610112.2363873869</v>
      </c>
      <c r="AF43" s="182">
        <f t="shared" si="28"/>
        <v>7086415.6333318315</v>
      </c>
      <c r="AG43" s="182">
        <f t="shared" si="28"/>
        <v>7498372.3993318323</v>
      </c>
      <c r="AH43" s="182">
        <f t="shared" si="28"/>
        <v>7853822.8910540547</v>
      </c>
      <c r="AI43" s="182">
        <f t="shared" si="28"/>
        <v>8373310.7605540548</v>
      </c>
      <c r="AJ43" s="182">
        <f t="shared" si="28"/>
        <v>8851200.3610540535</v>
      </c>
      <c r="AK43" s="182">
        <f t="shared" si="28"/>
        <v>9274706.7822762765</v>
      </c>
      <c r="AL43" s="182">
        <f t="shared" si="28"/>
        <v>9893587.5250540543</v>
      </c>
      <c r="AM43" s="182">
        <f t="shared" si="28"/>
        <v>10446756.349054053</v>
      </c>
      <c r="AN43" s="182">
        <f t="shared" si="28"/>
        <v>10957644.417109611</v>
      </c>
      <c r="AO43" s="182">
        <f t="shared" si="28"/>
        <v>11581667.362109611</v>
      </c>
      <c r="AP43" s="182">
        <f t="shared" si="28"/>
        <v>12221737.56560961</v>
      </c>
      <c r="AQ43" s="182">
        <f t="shared" si="28"/>
        <v>12893198.563609609</v>
      </c>
      <c r="AR43" s="182">
        <f t="shared" si="28"/>
        <v>13598466.867609609</v>
      </c>
      <c r="AS43" s="182">
        <f t="shared" si="28"/>
        <v>14339634.56110961</v>
      </c>
      <c r="AT43" s="182">
        <f t="shared" si="28"/>
        <v>15116742.197609609</v>
      </c>
      <c r="AU43" s="182">
        <f t="shared" si="28"/>
        <v>15933747.321609611</v>
      </c>
      <c r="AV43" s="182">
        <f t="shared" si="28"/>
        <v>16791654.228609614</v>
      </c>
      <c r="AW43" s="183">
        <f t="shared" si="28"/>
        <v>17692142.310609609</v>
      </c>
      <c r="AX43" s="183">
        <f t="shared" si="28"/>
        <v>18637513.575109608</v>
      </c>
      <c r="AY43" s="183">
        <f t="shared" si="28"/>
        <v>19629456.956109613</v>
      </c>
      <c r="AZ43" s="183">
        <f t="shared" si="28"/>
        <v>20672147.078609608</v>
      </c>
      <c r="BA43" s="183">
        <f t="shared" si="28"/>
        <v>21765853.504109614</v>
      </c>
      <c r="BB43" s="183">
        <f t="shared" si="28"/>
        <v>22914858.205109611</v>
      </c>
      <c r="BC43" s="183">
        <f t="shared" si="28"/>
        <v>24120969.390609615</v>
      </c>
      <c r="BD43" s="183">
        <f t="shared" si="28"/>
        <v>25387386.016109608</v>
      </c>
      <c r="BE43" s="183">
        <f t="shared" si="28"/>
        <v>26717552.743609607</v>
      </c>
      <c r="BF43" s="183">
        <f t="shared" si="28"/>
        <v>28114539.711609609</v>
      </c>
      <c r="BG43" s="183">
        <f t="shared" si="28"/>
        <v>29580710.950609609</v>
      </c>
      <c r="BH43" s="183">
        <f t="shared" si="28"/>
        <v>31120823.147609614</v>
      </c>
      <c r="BI43" s="183">
        <f t="shared" si="28"/>
        <v>32737543.291609615</v>
      </c>
      <c r="BJ43" s="183">
        <f t="shared" si="28"/>
        <v>34435740.188109614</v>
      </c>
      <c r="BK43" s="183">
        <f t="shared" si="28"/>
        <v>36218195.330109611</v>
      </c>
      <c r="BL43" s="183">
        <f t="shared" si="28"/>
        <v>38090087.638109609</v>
      </c>
      <c r="BM43" s="182">
        <f t="shared" si="28"/>
        <v>39269147.253609613</v>
      </c>
      <c r="BN43" s="182">
        <f t="shared" si="28"/>
        <v>40483249.864109613</v>
      </c>
      <c r="BO43" s="182">
        <f t="shared" si="28"/>
        <v>41734265.701609612</v>
      </c>
      <c r="BP43" s="182">
        <f t="shared" si="28"/>
        <v>43022628.927109607</v>
      </c>
      <c r="BQ43" s="182">
        <f t="shared" si="28"/>
        <v>44349350.992609613</v>
      </c>
      <c r="BR43" s="182">
        <f t="shared" si="28"/>
        <v>45716638.485609613</v>
      </c>
      <c r="BS43" s="182">
        <f t="shared" si="28"/>
        <v>47124932.723609619</v>
      </c>
      <c r="BT43" s="182">
        <f t="shared" si="28"/>
        <v>48575249.929609612</v>
      </c>
      <c r="BU43" s="183">
        <f t="shared" si="28"/>
        <v>50068372.547609612</v>
      </c>
      <c r="BV43" s="183">
        <f t="shared" si="28"/>
        <v>51606509.550609611</v>
      </c>
      <c r="BW43" s="183">
        <f t="shared" si="28"/>
        <v>53191736.323609613</v>
      </c>
      <c r="BX43" s="183">
        <f t="shared" si="28"/>
        <v>54823644.946109608</v>
      </c>
      <c r="BY43" s="183">
        <f t="shared" si="28"/>
        <v>56504549.353109606</v>
      </c>
      <c r="BZ43" s="183">
        <f t="shared" si="28"/>
        <v>58236765.865109608</v>
      </c>
      <c r="CA43" s="183">
        <f t="shared" si="28"/>
        <v>60019893.718109608</v>
      </c>
      <c r="CB43" s="183">
        <f t="shared" si="28"/>
        <v>61857544.559109606</v>
      </c>
      <c r="CC43" s="183">
        <f t="shared" si="28"/>
        <v>63749415.429609619</v>
      </c>
      <c r="CD43" s="183">
        <f t="shared" si="28"/>
        <v>65697929.997609608</v>
      </c>
      <c r="CE43" s="183">
        <f t="shared" si="28"/>
        <v>67705509.545609608</v>
      </c>
      <c r="CF43" s="183">
        <f t="shared" si="28"/>
        <v>69773294.342609599</v>
      </c>
      <c r="CG43" s="183">
        <f t="shared" si="28"/>
        <v>71902615.4976096</v>
      </c>
      <c r="CH43" s="183">
        <f t="shared" si="28"/>
        <v>74095906.220609605</v>
      </c>
      <c r="CI43" s="183">
        <f t="shared" si="28"/>
        <v>76355695.141609609</v>
      </c>
      <c r="CJ43" s="183">
        <f t="shared" si="28"/>
        <v>78683325.297109604</v>
      </c>
      <c r="CK43" s="3"/>
      <c r="CL43" s="31">
        <f t="shared" si="18"/>
        <v>2034577158.5746789</v>
      </c>
      <c r="CM43" s="13">
        <f>CL43/$CL$22</f>
        <v>0.949714121298185</v>
      </c>
    </row>
    <row r="44" spans="2:91" ht="14.25" customHeight="1" x14ac:dyDescent="0.45">
      <c r="B44" s="179" t="s">
        <v>465</v>
      </c>
      <c r="C44" s="180" t="s">
        <v>466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>
        <f>U43*9%</f>
        <v>210762.54286486484</v>
      </c>
      <c r="V44" s="30">
        <f>V43*9%</f>
        <v>239718.71486486486</v>
      </c>
      <c r="W44" s="30">
        <f t="shared" ref="W44:CH44" si="29">W43*9%</f>
        <v>286338.05686486495</v>
      </c>
      <c r="X44" s="30">
        <f t="shared" si="29"/>
        <v>327044.22886486485</v>
      </c>
      <c r="Y44" s="30">
        <f t="shared" si="29"/>
        <v>374319.12486486486</v>
      </c>
      <c r="Z44" s="30">
        <f t="shared" si="29"/>
        <v>423313.46686486492</v>
      </c>
      <c r="AA44" s="30">
        <f t="shared" si="29"/>
        <v>464019.63886486483</v>
      </c>
      <c r="AB44" s="30">
        <f t="shared" si="29"/>
        <v>511294.53486486484</v>
      </c>
      <c r="AC44" s="30">
        <f t="shared" si="29"/>
        <v>535412.33386486478</v>
      </c>
      <c r="AD44" s="30">
        <f t="shared" si="29"/>
        <v>567526.41196486482</v>
      </c>
      <c r="AE44" s="30">
        <f t="shared" si="29"/>
        <v>594910.10127486475</v>
      </c>
      <c r="AF44" s="30">
        <f t="shared" si="29"/>
        <v>637777.40699986485</v>
      </c>
      <c r="AG44" s="30">
        <f t="shared" si="29"/>
        <v>674853.51593986491</v>
      </c>
      <c r="AH44" s="30">
        <f t="shared" si="29"/>
        <v>706844.06019486487</v>
      </c>
      <c r="AI44" s="30">
        <f t="shared" si="29"/>
        <v>753597.96844986489</v>
      </c>
      <c r="AJ44" s="30">
        <f t="shared" si="29"/>
        <v>796608.03249486478</v>
      </c>
      <c r="AK44" s="30">
        <f t="shared" si="29"/>
        <v>834723.61040486488</v>
      </c>
      <c r="AL44" s="30">
        <f t="shared" si="29"/>
        <v>890422.8772548649</v>
      </c>
      <c r="AM44" s="30">
        <f t="shared" si="29"/>
        <v>940208.07141486474</v>
      </c>
      <c r="AN44" s="30">
        <f t="shared" si="29"/>
        <v>986187.99753986485</v>
      </c>
      <c r="AO44" s="30">
        <f t="shared" si="29"/>
        <v>1042350.0625898649</v>
      </c>
      <c r="AP44" s="30">
        <f t="shared" si="29"/>
        <v>1099956.3809048648</v>
      </c>
      <c r="AQ44" s="30">
        <f t="shared" si="29"/>
        <v>1160387.8707248648</v>
      </c>
      <c r="AR44" s="30">
        <f t="shared" si="29"/>
        <v>1223862.0180848648</v>
      </c>
      <c r="AS44" s="30">
        <f t="shared" si="29"/>
        <v>1290567.1104998649</v>
      </c>
      <c r="AT44" s="30">
        <f t="shared" si="29"/>
        <v>1360506.7977848647</v>
      </c>
      <c r="AU44" s="30">
        <f t="shared" si="29"/>
        <v>1434037.2589448649</v>
      </c>
      <c r="AV44" s="30">
        <f t="shared" si="29"/>
        <v>1511248.8805748653</v>
      </c>
      <c r="AW44" s="30">
        <f t="shared" si="29"/>
        <v>1592292.8079548648</v>
      </c>
      <c r="AX44" s="30">
        <f t="shared" si="29"/>
        <v>1677376.2217598646</v>
      </c>
      <c r="AY44" s="30">
        <f t="shared" si="29"/>
        <v>1766651.126049865</v>
      </c>
      <c r="AZ44" s="30">
        <f t="shared" si="29"/>
        <v>1860493.2370748646</v>
      </c>
      <c r="BA44" s="30">
        <f t="shared" si="29"/>
        <v>1958926.8153698652</v>
      </c>
      <c r="BB44" s="30">
        <f t="shared" si="29"/>
        <v>2062337.2384598649</v>
      </c>
      <c r="BC44" s="30">
        <f t="shared" si="29"/>
        <v>2170887.2451548651</v>
      </c>
      <c r="BD44" s="30">
        <f t="shared" si="29"/>
        <v>2284864.7414498646</v>
      </c>
      <c r="BE44" s="30">
        <f t="shared" si="29"/>
        <v>2404579.7469248646</v>
      </c>
      <c r="BF44" s="30">
        <f t="shared" si="29"/>
        <v>2530308.5740448646</v>
      </c>
      <c r="BG44" s="30">
        <f t="shared" si="29"/>
        <v>2662263.9855548646</v>
      </c>
      <c r="BH44" s="30">
        <f t="shared" si="29"/>
        <v>2800874.0832848651</v>
      </c>
      <c r="BI44" s="30">
        <f t="shared" si="29"/>
        <v>2946378.8962448654</v>
      </c>
      <c r="BJ44" s="30">
        <f t="shared" si="29"/>
        <v>3099216.616929865</v>
      </c>
      <c r="BK44" s="30">
        <f t="shared" si="29"/>
        <v>3259637.5797098647</v>
      </c>
      <c r="BL44" s="30">
        <f t="shared" si="29"/>
        <v>3428107.8874298646</v>
      </c>
      <c r="BM44" s="30">
        <f t="shared" si="29"/>
        <v>3534223.2528248648</v>
      </c>
      <c r="BN44" s="30">
        <f t="shared" si="29"/>
        <v>3643492.487769865</v>
      </c>
      <c r="BO44" s="30">
        <f t="shared" si="29"/>
        <v>3756083.9131448651</v>
      </c>
      <c r="BP44" s="30">
        <f t="shared" si="29"/>
        <v>3872036.6034398642</v>
      </c>
      <c r="BQ44" s="30">
        <f t="shared" si="29"/>
        <v>3991441.5893348651</v>
      </c>
      <c r="BR44" s="30">
        <f t="shared" si="29"/>
        <v>4114497.463704865</v>
      </c>
      <c r="BS44" s="30">
        <f t="shared" si="29"/>
        <v>4241243.9451248655</v>
      </c>
      <c r="BT44" s="30">
        <f t="shared" si="29"/>
        <v>4371772.4936648645</v>
      </c>
      <c r="BU44" s="30">
        <f t="shared" si="29"/>
        <v>4506153.5292848647</v>
      </c>
      <c r="BV44" s="30">
        <f t="shared" si="29"/>
        <v>4644585.8595548645</v>
      </c>
      <c r="BW44" s="30">
        <f t="shared" si="29"/>
        <v>4787256.2691248646</v>
      </c>
      <c r="BX44" s="30">
        <f t="shared" si="29"/>
        <v>4934128.0451498646</v>
      </c>
      <c r="BY44" s="30">
        <f t="shared" si="29"/>
        <v>5085409.441779864</v>
      </c>
      <c r="BZ44" s="30">
        <f t="shared" si="29"/>
        <v>5241308.9278598642</v>
      </c>
      <c r="CA44" s="30">
        <f t="shared" si="29"/>
        <v>5401790.4346298641</v>
      </c>
      <c r="CB44" s="30">
        <f t="shared" si="29"/>
        <v>5567179.0103198644</v>
      </c>
      <c r="CC44" s="30">
        <f t="shared" si="29"/>
        <v>5737447.3886648659</v>
      </c>
      <c r="CD44" s="30">
        <f t="shared" si="29"/>
        <v>5912813.6997848647</v>
      </c>
      <c r="CE44" s="30">
        <f t="shared" si="29"/>
        <v>6093495.8591048643</v>
      </c>
      <c r="CF44" s="30">
        <f t="shared" si="29"/>
        <v>6279596.4908348639</v>
      </c>
      <c r="CG44" s="30">
        <f t="shared" si="29"/>
        <v>6471235.394784864</v>
      </c>
      <c r="CH44" s="30">
        <f t="shared" si="29"/>
        <v>6668631.5598548641</v>
      </c>
      <c r="CI44" s="30">
        <f t="shared" ref="CI44:CJ44" si="30">CI43*9%</f>
        <v>6872012.5627448643</v>
      </c>
      <c r="CJ44" s="30">
        <f t="shared" si="30"/>
        <v>7081499.2767398637</v>
      </c>
      <c r="CK44" s="3"/>
      <c r="CL44" s="31">
        <f t="shared" si="18"/>
        <v>183193331.3794508</v>
      </c>
      <c r="CM44" s="13"/>
    </row>
    <row r="45" spans="2:91" ht="14.25" customHeight="1" x14ac:dyDescent="0.45">
      <c r="B45" s="176" t="s">
        <v>464</v>
      </c>
      <c r="E45" s="185">
        <f t="shared" ref="E45:T45" si="31">SUM($E43:E43)</f>
        <v>-1476506.6666666667</v>
      </c>
      <c r="F45" s="185">
        <f t="shared" si="31"/>
        <v>-2039563.3333333335</v>
      </c>
      <c r="G45" s="185">
        <f t="shared" si="31"/>
        <v>-2702620</v>
      </c>
      <c r="H45" s="185">
        <f t="shared" si="31"/>
        <v>-3339655.6456456454</v>
      </c>
      <c r="I45" s="185">
        <f t="shared" si="31"/>
        <v>-4039213.8138138135</v>
      </c>
      <c r="J45" s="185">
        <f t="shared" si="31"/>
        <v>-6522255.3153153146</v>
      </c>
      <c r="K45" s="185">
        <f t="shared" si="31"/>
        <v>-7160577.3057057047</v>
      </c>
      <c r="L45" s="185">
        <f t="shared" si="31"/>
        <v>-7541774.2294294285</v>
      </c>
      <c r="M45" s="185">
        <f t="shared" si="31"/>
        <v>-7690888.397597597</v>
      </c>
      <c r="N45" s="185">
        <f t="shared" si="31"/>
        <v>-7530099.7213213211</v>
      </c>
      <c r="O45" s="185">
        <f t="shared" si="31"/>
        <v>-7143165.6450450448</v>
      </c>
      <c r="P45" s="185">
        <f t="shared" si="31"/>
        <v>-6532482.1465465464</v>
      </c>
      <c r="Q45" s="185">
        <f t="shared" si="31"/>
        <v>-5674934.2147147143</v>
      </c>
      <c r="R45" s="185">
        <f t="shared" si="31"/>
        <v>-4478168.1828828827</v>
      </c>
      <c r="S45" s="185">
        <f t="shared" si="31"/>
        <v>-2906889.1288288287</v>
      </c>
      <c r="T45" s="185">
        <f t="shared" si="31"/>
        <v>-904301.19699699688</v>
      </c>
      <c r="U45" s="184">
        <f>U43-U44</f>
        <v>2131043.488966967</v>
      </c>
      <c r="V45" s="184">
        <f t="shared" ref="V45:CG45" si="32">V43-V44</f>
        <v>2423822.5614114115</v>
      </c>
      <c r="W45" s="184">
        <f t="shared" si="32"/>
        <v>2895195.9083003011</v>
      </c>
      <c r="X45" s="184">
        <f t="shared" si="32"/>
        <v>3306780.5363003002</v>
      </c>
      <c r="Y45" s="184">
        <f t="shared" si="32"/>
        <v>3784782.2625225224</v>
      </c>
      <c r="Z45" s="184">
        <f t="shared" si="32"/>
        <v>4280169.4983003009</v>
      </c>
      <c r="AA45" s="184">
        <f t="shared" si="32"/>
        <v>4691754.1263003005</v>
      </c>
      <c r="AB45" s="184">
        <f t="shared" si="32"/>
        <v>5169755.8525225222</v>
      </c>
      <c r="AC45" s="184">
        <f t="shared" si="32"/>
        <v>5413613.5979669662</v>
      </c>
      <c r="AD45" s="184">
        <f t="shared" si="32"/>
        <v>5738322.6098669665</v>
      </c>
      <c r="AE45" s="184">
        <f t="shared" si="32"/>
        <v>6015202.1351125222</v>
      </c>
      <c r="AF45" s="184">
        <f t="shared" si="32"/>
        <v>6448638.2263319669</v>
      </c>
      <c r="AG45" s="184">
        <f t="shared" si="32"/>
        <v>6823518.883391967</v>
      </c>
      <c r="AH45" s="184">
        <f t="shared" si="32"/>
        <v>7146978.8308591899</v>
      </c>
      <c r="AI45" s="184">
        <f t="shared" si="32"/>
        <v>7619712.7921041902</v>
      </c>
      <c r="AJ45" s="184">
        <f t="shared" si="32"/>
        <v>8054592.3285591891</v>
      </c>
      <c r="AK45" s="184">
        <f t="shared" si="32"/>
        <v>8439983.1718714125</v>
      </c>
      <c r="AL45" s="184">
        <f t="shared" si="32"/>
        <v>9003164.6477991901</v>
      </c>
      <c r="AM45" s="184">
        <f t="shared" si="32"/>
        <v>9506548.2776391879</v>
      </c>
      <c r="AN45" s="184">
        <f t="shared" si="32"/>
        <v>9971456.4195697457</v>
      </c>
      <c r="AO45" s="184">
        <f t="shared" si="32"/>
        <v>10539317.299519746</v>
      </c>
      <c r="AP45" s="184">
        <f t="shared" si="32"/>
        <v>11121781.184704745</v>
      </c>
      <c r="AQ45" s="184">
        <f t="shared" si="32"/>
        <v>11732810.692884745</v>
      </c>
      <c r="AR45" s="184">
        <f t="shared" si="32"/>
        <v>12374604.849524744</v>
      </c>
      <c r="AS45" s="184">
        <f t="shared" si="32"/>
        <v>13049067.450609745</v>
      </c>
      <c r="AT45" s="184">
        <f t="shared" si="32"/>
        <v>13756235.399824744</v>
      </c>
      <c r="AU45" s="184">
        <f t="shared" si="32"/>
        <v>14499710.062664745</v>
      </c>
      <c r="AV45" s="184">
        <f t="shared" si="32"/>
        <v>15280405.348034749</v>
      </c>
      <c r="AW45" s="184">
        <f t="shared" si="32"/>
        <v>16099849.502654744</v>
      </c>
      <c r="AX45" s="184">
        <f t="shared" si="32"/>
        <v>16960137.353349745</v>
      </c>
      <c r="AY45" s="184">
        <f t="shared" si="32"/>
        <v>17862805.830059748</v>
      </c>
      <c r="AZ45" s="184">
        <f t="shared" si="32"/>
        <v>18811653.841534745</v>
      </c>
      <c r="BA45" s="184">
        <f t="shared" si="32"/>
        <v>19806926.688739747</v>
      </c>
      <c r="BB45" s="184">
        <f t="shared" si="32"/>
        <v>20852520.966649745</v>
      </c>
      <c r="BC45" s="184">
        <f t="shared" si="32"/>
        <v>21950082.145454749</v>
      </c>
      <c r="BD45" s="184">
        <f t="shared" si="32"/>
        <v>23102521.274659745</v>
      </c>
      <c r="BE45" s="184">
        <f t="shared" si="32"/>
        <v>24312972.996684741</v>
      </c>
      <c r="BF45" s="184">
        <f t="shared" si="32"/>
        <v>25584231.137564745</v>
      </c>
      <c r="BG45" s="184">
        <f t="shared" si="32"/>
        <v>26918446.965054743</v>
      </c>
      <c r="BH45" s="184">
        <f t="shared" si="32"/>
        <v>28319949.064324748</v>
      </c>
      <c r="BI45" s="184">
        <f t="shared" si="32"/>
        <v>29791164.39536475</v>
      </c>
      <c r="BJ45" s="184">
        <f t="shared" si="32"/>
        <v>31336523.571179748</v>
      </c>
      <c r="BK45" s="184">
        <f t="shared" si="32"/>
        <v>32958557.750399746</v>
      </c>
      <c r="BL45" s="184">
        <f t="shared" si="32"/>
        <v>34661979.750679746</v>
      </c>
      <c r="BM45" s="184">
        <f t="shared" si="32"/>
        <v>35734924.000784747</v>
      </c>
      <c r="BN45" s="184">
        <f t="shared" si="32"/>
        <v>36839757.376339749</v>
      </c>
      <c r="BO45" s="184">
        <f t="shared" si="32"/>
        <v>37978181.788464747</v>
      </c>
      <c r="BP45" s="184">
        <f t="shared" si="32"/>
        <v>39150592.323669739</v>
      </c>
      <c r="BQ45" s="184">
        <f t="shared" si="32"/>
        <v>40357909.403274745</v>
      </c>
      <c r="BR45" s="184">
        <f t="shared" si="32"/>
        <v>41602141.021904752</v>
      </c>
      <c r="BS45" s="184">
        <f t="shared" si="32"/>
        <v>42883688.778484754</v>
      </c>
      <c r="BT45" s="184">
        <f t="shared" si="32"/>
        <v>44203477.435944751</v>
      </c>
      <c r="BU45" s="184">
        <f t="shared" si="32"/>
        <v>45562219.018324748</v>
      </c>
      <c r="BV45" s="184">
        <f t="shared" si="32"/>
        <v>46961923.691054747</v>
      </c>
      <c r="BW45" s="184">
        <f t="shared" si="32"/>
        <v>48404480.054484747</v>
      </c>
      <c r="BX45" s="184">
        <f t="shared" si="32"/>
        <v>49889516.900959745</v>
      </c>
      <c r="BY45" s="184">
        <f t="shared" si="32"/>
        <v>51419139.911329739</v>
      </c>
      <c r="BZ45" s="184">
        <f t="shared" si="32"/>
        <v>52995456.937249742</v>
      </c>
      <c r="CA45" s="184">
        <f t="shared" si="32"/>
        <v>54618103.283479743</v>
      </c>
      <c r="CB45" s="184">
        <f t="shared" si="32"/>
        <v>56290365.54878974</v>
      </c>
      <c r="CC45" s="184">
        <f t="shared" si="32"/>
        <v>58011968.040944755</v>
      </c>
      <c r="CD45" s="184">
        <f t="shared" si="32"/>
        <v>59785116.29782474</v>
      </c>
      <c r="CE45" s="184">
        <f t="shared" si="32"/>
        <v>61612013.686504744</v>
      </c>
      <c r="CF45" s="184">
        <f t="shared" si="32"/>
        <v>63493697.851774737</v>
      </c>
      <c r="CG45" s="184">
        <f t="shared" si="32"/>
        <v>65431380.102824733</v>
      </c>
      <c r="CH45" s="184">
        <f t="shared" ref="CH45:CJ45" si="33">CH43-CH44</f>
        <v>67427274.66075474</v>
      </c>
      <c r="CI45" s="184">
        <f t="shared" si="33"/>
        <v>69483682.578864738</v>
      </c>
      <c r="CJ45" s="184">
        <f t="shared" si="33"/>
        <v>71601826.020369738</v>
      </c>
      <c r="CL45" s="3"/>
      <c r="CM45" s="13"/>
    </row>
    <row r="46" spans="2:91" ht="14.25" customHeight="1" x14ac:dyDescent="0.45">
      <c r="B46" s="2" t="s">
        <v>63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2">
        <f t="shared" ref="BI46:BK46" si="34">(BJ43-BI43)/BI43</f>
        <v>5.1873070663040068E-2</v>
      </c>
      <c r="BJ46" s="32">
        <f t="shared" si="34"/>
        <v>5.1761778090527726E-2</v>
      </c>
      <c r="BK46" s="32">
        <f t="shared" si="34"/>
        <v>5.1683754282583497E-2</v>
      </c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2">
        <f t="shared" ref="CG46:CI46" si="35">(CH43-CG43)/CG43</f>
        <v>3.0503629218785799E-2</v>
      </c>
      <c r="CH46" s="32">
        <f t="shared" si="35"/>
        <v>3.0498161589006232E-2</v>
      </c>
      <c r="CI46" s="32">
        <f t="shared" si="35"/>
        <v>3.0484041186229285E-2</v>
      </c>
      <c r="CJ46" s="3"/>
      <c r="CL46" s="3"/>
      <c r="CM46" s="13"/>
    </row>
    <row r="47" spans="2:91" ht="14.25" customHeight="1" x14ac:dyDescent="0.45">
      <c r="B47" s="33" t="s">
        <v>64</v>
      </c>
      <c r="C47" s="34">
        <v>367000</v>
      </c>
      <c r="D47" s="1" t="s">
        <v>3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L47" s="3"/>
      <c r="CM47" s="13"/>
    </row>
    <row r="48" spans="2:91" ht="14.25" customHeight="1" x14ac:dyDescent="0.45">
      <c r="B48" s="33" t="s">
        <v>65</v>
      </c>
      <c r="C48" s="34">
        <v>12000000</v>
      </c>
      <c r="D48" s="1" t="s">
        <v>3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L48" s="3"/>
      <c r="CM48" s="13"/>
    </row>
    <row r="49" spans="5:91" ht="14.25" customHeight="1" x14ac:dyDescent="0.4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L49" s="3"/>
      <c r="CM49" s="13"/>
    </row>
    <row r="50" spans="5:91" ht="14.25" customHeight="1" x14ac:dyDescent="0.4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L50" s="3"/>
      <c r="CM50" s="13"/>
    </row>
    <row r="51" spans="5:91" ht="14.25" customHeight="1" x14ac:dyDescent="0.4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L51" s="3"/>
      <c r="CM51" s="13"/>
    </row>
    <row r="52" spans="5:91" ht="14.25" customHeight="1" x14ac:dyDescent="0.4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L52" s="3"/>
      <c r="CM52" s="13"/>
    </row>
    <row r="53" spans="5:91" ht="14.25" customHeight="1" x14ac:dyDescent="0.4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L53" s="3"/>
      <c r="CM53" s="13"/>
    </row>
    <row r="54" spans="5:91" ht="14.25" customHeight="1" x14ac:dyDescent="0.4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L54" s="3"/>
      <c r="CM54" s="13"/>
    </row>
    <row r="55" spans="5:91" ht="14.25" customHeight="1" x14ac:dyDescent="0.4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L55" s="3"/>
      <c r="CM55" s="13"/>
    </row>
    <row r="56" spans="5:91" ht="14.25" customHeight="1" x14ac:dyDescent="0.4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L56" s="3"/>
      <c r="CM56" s="13"/>
    </row>
    <row r="57" spans="5:91" ht="14.25" customHeight="1" x14ac:dyDescent="0.4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L57" s="3"/>
      <c r="CM57" s="13"/>
    </row>
    <row r="58" spans="5:91" ht="14.25" customHeight="1" x14ac:dyDescent="0.4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L58" s="3"/>
      <c r="CM58" s="13"/>
    </row>
    <row r="59" spans="5:91" ht="14.25" customHeight="1" x14ac:dyDescent="0.4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L59" s="3"/>
      <c r="CM59" s="13"/>
    </row>
    <row r="60" spans="5:91" ht="14.25" customHeight="1" x14ac:dyDescent="0.4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L60" s="3"/>
      <c r="CM60" s="13"/>
    </row>
    <row r="61" spans="5:91" ht="14.25" customHeight="1" x14ac:dyDescent="0.4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L61" s="3"/>
      <c r="CM61" s="13"/>
    </row>
    <row r="62" spans="5:91" ht="14.25" customHeight="1" x14ac:dyDescent="0.4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L62" s="3"/>
      <c r="CM62" s="13"/>
    </row>
    <row r="63" spans="5:91" ht="14.25" customHeight="1" x14ac:dyDescent="0.4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L63" s="3"/>
      <c r="CM63" s="13"/>
    </row>
    <row r="64" spans="5:91" ht="14.25" customHeight="1" x14ac:dyDescent="0.4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L64" s="3"/>
      <c r="CM64" s="13"/>
    </row>
    <row r="65" spans="5:91" ht="14.25" customHeight="1" x14ac:dyDescent="0.4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L65" s="3"/>
      <c r="CM65" s="13"/>
    </row>
    <row r="66" spans="5:91" ht="14.25" customHeight="1" x14ac:dyDescent="0.4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L66" s="3"/>
      <c r="CM66" s="13"/>
    </row>
    <row r="67" spans="5:91" ht="14.25" customHeight="1" x14ac:dyDescent="0.4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L67" s="3"/>
      <c r="CM67" s="13"/>
    </row>
    <row r="68" spans="5:91" ht="14.25" customHeight="1" x14ac:dyDescent="0.4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L68" s="3"/>
      <c r="CM68" s="13"/>
    </row>
    <row r="69" spans="5:91" ht="14.25" customHeight="1" x14ac:dyDescent="0.4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L69" s="3"/>
      <c r="CM69" s="13"/>
    </row>
    <row r="70" spans="5:91" ht="14.25" customHeight="1" x14ac:dyDescent="0.4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L70" s="3"/>
      <c r="CM70" s="13"/>
    </row>
    <row r="71" spans="5:91" ht="14.25" customHeight="1" x14ac:dyDescent="0.4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L71" s="3"/>
      <c r="CM71" s="13"/>
    </row>
    <row r="72" spans="5:91" ht="14.25" customHeight="1" x14ac:dyDescent="0.4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L72" s="3"/>
      <c r="CM72" s="13"/>
    </row>
    <row r="73" spans="5:91" ht="14.25" customHeight="1" x14ac:dyDescent="0.4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L73" s="3"/>
      <c r="CM73" s="13"/>
    </row>
    <row r="74" spans="5:91" ht="14.25" customHeight="1" x14ac:dyDescent="0.4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L74" s="3"/>
      <c r="CM74" s="13"/>
    </row>
    <row r="75" spans="5:91" ht="14.25" customHeight="1" x14ac:dyDescent="0.4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L75" s="3"/>
      <c r="CM75" s="13"/>
    </row>
    <row r="76" spans="5:91" ht="14.25" customHeight="1" x14ac:dyDescent="0.4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L76" s="3"/>
      <c r="CM76" s="13"/>
    </row>
    <row r="77" spans="5:91" ht="14.25" customHeight="1" x14ac:dyDescent="0.4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L77" s="3"/>
      <c r="CM77" s="13"/>
    </row>
    <row r="78" spans="5:91" ht="14.25" customHeight="1" x14ac:dyDescent="0.4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L78" s="3"/>
      <c r="CM78" s="13"/>
    </row>
    <row r="79" spans="5:91" ht="14.25" customHeight="1" x14ac:dyDescent="0.4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L79" s="3"/>
      <c r="CM79" s="13"/>
    </row>
    <row r="80" spans="5:91" ht="14.25" customHeight="1" x14ac:dyDescent="0.4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L80" s="3"/>
      <c r="CM80" s="13"/>
    </row>
    <row r="81" spans="5:91" ht="14.25" customHeight="1" x14ac:dyDescent="0.4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L81" s="3"/>
      <c r="CM81" s="13"/>
    </row>
    <row r="82" spans="5:91" ht="14.25" customHeight="1" x14ac:dyDescent="0.4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L82" s="3"/>
      <c r="CM82" s="13"/>
    </row>
    <row r="83" spans="5:91" ht="14.25" customHeight="1" x14ac:dyDescent="0.4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L83" s="3"/>
      <c r="CM83" s="13"/>
    </row>
    <row r="84" spans="5:91" ht="14.25" customHeight="1" x14ac:dyDescent="0.4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L84" s="3"/>
      <c r="CM84" s="13"/>
    </row>
    <row r="85" spans="5:91" ht="14.25" customHeight="1" x14ac:dyDescent="0.4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L85" s="3"/>
      <c r="CM85" s="13"/>
    </row>
    <row r="86" spans="5:91" ht="14.25" customHeight="1" x14ac:dyDescent="0.4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L86" s="3"/>
      <c r="CM86" s="13"/>
    </row>
    <row r="87" spans="5:91" ht="14.25" customHeight="1" x14ac:dyDescent="0.4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L87" s="3"/>
      <c r="CM87" s="13"/>
    </row>
    <row r="88" spans="5:91" ht="14.25" customHeight="1" x14ac:dyDescent="0.4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L88" s="3"/>
      <c r="CM88" s="13"/>
    </row>
    <row r="89" spans="5:91" ht="14.25" customHeight="1" x14ac:dyDescent="0.4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L89" s="3"/>
      <c r="CM89" s="13"/>
    </row>
    <row r="90" spans="5:91" ht="14.25" customHeight="1" x14ac:dyDescent="0.4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L90" s="3"/>
      <c r="CM90" s="13"/>
    </row>
    <row r="91" spans="5:91" ht="14.25" customHeight="1" x14ac:dyDescent="0.4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L91" s="3"/>
      <c r="CM91" s="13"/>
    </row>
    <row r="92" spans="5:91" ht="14.25" customHeight="1" x14ac:dyDescent="0.4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L92" s="3"/>
      <c r="CM92" s="13"/>
    </row>
    <row r="93" spans="5:91" ht="14.25" customHeight="1" x14ac:dyDescent="0.4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L93" s="3"/>
      <c r="CM93" s="13"/>
    </row>
    <row r="94" spans="5:91" ht="14.25" customHeight="1" x14ac:dyDescent="0.4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L94" s="3"/>
      <c r="CM94" s="13"/>
    </row>
    <row r="95" spans="5:91" ht="14.25" customHeight="1" x14ac:dyDescent="0.4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L95" s="3"/>
      <c r="CM95" s="13"/>
    </row>
    <row r="96" spans="5:91" ht="14.25" customHeight="1" x14ac:dyDescent="0.4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L96" s="3"/>
      <c r="CM96" s="13"/>
    </row>
    <row r="97" spans="5:91" ht="14.25" customHeight="1" x14ac:dyDescent="0.4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L97" s="3"/>
      <c r="CM97" s="13"/>
    </row>
    <row r="98" spans="5:91" ht="14.25" customHeight="1" x14ac:dyDescent="0.4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L98" s="3"/>
      <c r="CM98" s="13"/>
    </row>
    <row r="99" spans="5:91" ht="14.25" customHeight="1" x14ac:dyDescent="0.4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L99" s="3"/>
      <c r="CM99" s="13"/>
    </row>
    <row r="100" spans="5:91" ht="14.25" customHeight="1" x14ac:dyDescent="0.4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L100" s="3"/>
      <c r="CM100" s="13"/>
    </row>
    <row r="101" spans="5:91" ht="14.25" customHeight="1" x14ac:dyDescent="0.4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L101" s="3"/>
      <c r="CM101" s="13"/>
    </row>
    <row r="102" spans="5:91" ht="14.25" customHeight="1" x14ac:dyDescent="0.4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L102" s="3"/>
      <c r="CM102" s="13"/>
    </row>
    <row r="103" spans="5:91" ht="14.25" customHeight="1" x14ac:dyDescent="0.4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L103" s="3"/>
      <c r="CM103" s="13"/>
    </row>
    <row r="104" spans="5:91" ht="14.25" customHeight="1" x14ac:dyDescent="0.4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L104" s="3"/>
      <c r="CM104" s="13"/>
    </row>
    <row r="105" spans="5:91" ht="14.25" customHeight="1" x14ac:dyDescent="0.4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L105" s="3"/>
      <c r="CM105" s="13"/>
    </row>
    <row r="106" spans="5:91" ht="14.25" customHeight="1" x14ac:dyDescent="0.4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L106" s="3"/>
      <c r="CM106" s="13"/>
    </row>
    <row r="107" spans="5:91" ht="14.25" customHeight="1" x14ac:dyDescent="0.4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L107" s="3"/>
      <c r="CM107" s="13"/>
    </row>
    <row r="108" spans="5:91" ht="14.25" customHeight="1" x14ac:dyDescent="0.4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L108" s="3"/>
      <c r="CM108" s="13"/>
    </row>
    <row r="109" spans="5:91" ht="14.25" customHeight="1" x14ac:dyDescent="0.4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L109" s="3"/>
      <c r="CM109" s="13"/>
    </row>
    <row r="110" spans="5:91" ht="14.25" customHeight="1" x14ac:dyDescent="0.4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L110" s="3"/>
      <c r="CM110" s="13"/>
    </row>
    <row r="111" spans="5:91" ht="14.25" customHeight="1" x14ac:dyDescent="0.4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L111" s="3"/>
      <c r="CM111" s="13"/>
    </row>
    <row r="112" spans="5:91" ht="14.25" customHeight="1" x14ac:dyDescent="0.4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L112" s="3"/>
      <c r="CM112" s="13"/>
    </row>
    <row r="113" spans="5:91" ht="14.25" customHeight="1" x14ac:dyDescent="0.4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L113" s="3"/>
      <c r="CM113" s="13"/>
    </row>
    <row r="114" spans="5:91" ht="14.25" customHeight="1" x14ac:dyDescent="0.4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L114" s="3"/>
      <c r="CM114" s="13"/>
    </row>
    <row r="115" spans="5:91" ht="14.25" customHeight="1" x14ac:dyDescent="0.4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L115" s="3"/>
      <c r="CM115" s="13"/>
    </row>
    <row r="116" spans="5:91" ht="14.25" customHeight="1" x14ac:dyDescent="0.4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L116" s="3"/>
      <c r="CM116" s="13"/>
    </row>
    <row r="117" spans="5:91" ht="14.25" customHeight="1" x14ac:dyDescent="0.4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L117" s="3"/>
      <c r="CM117" s="13"/>
    </row>
    <row r="118" spans="5:91" ht="14.25" customHeight="1" x14ac:dyDescent="0.4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L118" s="3"/>
      <c r="CM118" s="13"/>
    </row>
    <row r="119" spans="5:91" ht="14.25" customHeight="1" x14ac:dyDescent="0.4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L119" s="3"/>
      <c r="CM119" s="13"/>
    </row>
    <row r="120" spans="5:91" ht="14.25" customHeight="1" x14ac:dyDescent="0.4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L120" s="3"/>
      <c r="CM120" s="13"/>
    </row>
    <row r="121" spans="5:91" ht="14.25" customHeight="1" x14ac:dyDescent="0.4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L121" s="3"/>
      <c r="CM121" s="13"/>
    </row>
    <row r="122" spans="5:91" ht="14.25" customHeight="1" x14ac:dyDescent="0.4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L122" s="3"/>
      <c r="CM122" s="13"/>
    </row>
    <row r="123" spans="5:91" ht="14.25" customHeight="1" x14ac:dyDescent="0.4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L123" s="3"/>
      <c r="CM123" s="13"/>
    </row>
    <row r="124" spans="5:91" ht="14.25" customHeight="1" x14ac:dyDescent="0.4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L124" s="3"/>
      <c r="CM124" s="13"/>
    </row>
    <row r="125" spans="5:91" ht="14.25" customHeight="1" x14ac:dyDescent="0.4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L125" s="3"/>
      <c r="CM125" s="13"/>
    </row>
    <row r="126" spans="5:91" ht="14.25" customHeight="1" x14ac:dyDescent="0.4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L126" s="3"/>
      <c r="CM126" s="13"/>
    </row>
    <row r="127" spans="5:91" ht="14.25" customHeight="1" x14ac:dyDescent="0.4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L127" s="3"/>
      <c r="CM127" s="13"/>
    </row>
    <row r="128" spans="5:91" ht="14.25" customHeight="1" x14ac:dyDescent="0.4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L128" s="3"/>
      <c r="CM128" s="13"/>
    </row>
    <row r="129" spans="5:91" ht="14.25" customHeight="1" x14ac:dyDescent="0.4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L129" s="3"/>
      <c r="CM129" s="13"/>
    </row>
    <row r="130" spans="5:91" ht="14.25" customHeight="1" x14ac:dyDescent="0.4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L130" s="3"/>
      <c r="CM130" s="13"/>
    </row>
    <row r="131" spans="5:91" ht="14.25" customHeight="1" x14ac:dyDescent="0.4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L131" s="3"/>
      <c r="CM131" s="13"/>
    </row>
    <row r="132" spans="5:91" ht="14.25" customHeight="1" x14ac:dyDescent="0.4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L132" s="3"/>
      <c r="CM132" s="13"/>
    </row>
    <row r="133" spans="5:91" ht="14.25" customHeight="1" x14ac:dyDescent="0.4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L133" s="3"/>
      <c r="CM133" s="13"/>
    </row>
    <row r="134" spans="5:91" ht="14.25" customHeight="1" x14ac:dyDescent="0.4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L134" s="3"/>
      <c r="CM134" s="13"/>
    </row>
    <row r="135" spans="5:91" ht="14.25" customHeight="1" x14ac:dyDescent="0.4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L135" s="3"/>
      <c r="CM135" s="13"/>
    </row>
    <row r="136" spans="5:91" ht="14.25" customHeight="1" x14ac:dyDescent="0.4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L136" s="3"/>
      <c r="CM136" s="13"/>
    </row>
    <row r="137" spans="5:91" ht="14.25" customHeight="1" x14ac:dyDescent="0.4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L137" s="3"/>
      <c r="CM137" s="13"/>
    </row>
    <row r="138" spans="5:91" ht="14.25" customHeight="1" x14ac:dyDescent="0.4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L138" s="3"/>
      <c r="CM138" s="13"/>
    </row>
    <row r="139" spans="5:91" ht="14.25" customHeight="1" x14ac:dyDescent="0.4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L139" s="3"/>
      <c r="CM139" s="13"/>
    </row>
    <row r="140" spans="5:91" ht="14.25" customHeight="1" x14ac:dyDescent="0.4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L140" s="3"/>
      <c r="CM140" s="13"/>
    </row>
    <row r="141" spans="5:91" ht="14.25" customHeight="1" x14ac:dyDescent="0.4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L141" s="3"/>
      <c r="CM141" s="13"/>
    </row>
    <row r="142" spans="5:91" ht="14.25" customHeight="1" x14ac:dyDescent="0.4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L142" s="3"/>
      <c r="CM142" s="13"/>
    </row>
    <row r="143" spans="5:91" ht="14.25" customHeight="1" x14ac:dyDescent="0.4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L143" s="3"/>
      <c r="CM143" s="13"/>
    </row>
    <row r="144" spans="5:91" ht="14.25" customHeight="1" x14ac:dyDescent="0.4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L144" s="3"/>
      <c r="CM144" s="13"/>
    </row>
    <row r="145" spans="5:91" ht="14.25" customHeight="1" x14ac:dyDescent="0.4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L145" s="3"/>
      <c r="CM145" s="13"/>
    </row>
    <row r="146" spans="5:91" ht="14.25" customHeight="1" x14ac:dyDescent="0.4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L146" s="3"/>
      <c r="CM146" s="13"/>
    </row>
    <row r="147" spans="5:91" ht="14.25" customHeight="1" x14ac:dyDescent="0.4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L147" s="3"/>
      <c r="CM147" s="13"/>
    </row>
    <row r="148" spans="5:91" ht="14.25" customHeight="1" x14ac:dyDescent="0.4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L148" s="3"/>
      <c r="CM148" s="13"/>
    </row>
    <row r="149" spans="5:91" ht="14.25" customHeight="1" x14ac:dyDescent="0.4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L149" s="3"/>
      <c r="CM149" s="13"/>
    </row>
    <row r="150" spans="5:91" ht="14.25" customHeight="1" x14ac:dyDescent="0.4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L150" s="3"/>
      <c r="CM150" s="13"/>
    </row>
    <row r="151" spans="5:91" ht="14.25" customHeight="1" x14ac:dyDescent="0.4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L151" s="3"/>
      <c r="CM151" s="13"/>
    </row>
    <row r="152" spans="5:91" ht="14.25" customHeight="1" x14ac:dyDescent="0.4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L152" s="3"/>
      <c r="CM152" s="13"/>
    </row>
    <row r="153" spans="5:91" ht="14.25" customHeight="1" x14ac:dyDescent="0.4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L153" s="3"/>
      <c r="CM153" s="13"/>
    </row>
    <row r="154" spans="5:91" ht="14.25" customHeight="1" x14ac:dyDescent="0.4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L154" s="3"/>
      <c r="CM154" s="13"/>
    </row>
    <row r="155" spans="5:91" ht="14.25" customHeight="1" x14ac:dyDescent="0.4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L155" s="3"/>
      <c r="CM155" s="13"/>
    </row>
    <row r="156" spans="5:91" ht="14.25" customHeight="1" x14ac:dyDescent="0.4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L156" s="3"/>
      <c r="CM156" s="13"/>
    </row>
    <row r="157" spans="5:91" ht="14.25" customHeight="1" x14ac:dyDescent="0.4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L157" s="3"/>
      <c r="CM157" s="13"/>
    </row>
    <row r="158" spans="5:91" ht="14.25" customHeight="1" x14ac:dyDescent="0.4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L158" s="3"/>
      <c r="CM158" s="13"/>
    </row>
    <row r="159" spans="5:91" ht="14.25" customHeight="1" x14ac:dyDescent="0.4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L159" s="3"/>
      <c r="CM159" s="13"/>
    </row>
    <row r="160" spans="5:91" ht="14.25" customHeight="1" x14ac:dyDescent="0.4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L160" s="3"/>
      <c r="CM160" s="13"/>
    </row>
    <row r="161" spans="5:91" ht="14.25" customHeight="1" x14ac:dyDescent="0.4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L161" s="3"/>
      <c r="CM161" s="13"/>
    </row>
    <row r="162" spans="5:91" ht="14.25" customHeight="1" x14ac:dyDescent="0.4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L162" s="3"/>
      <c r="CM162" s="13"/>
    </row>
    <row r="163" spans="5:91" ht="14.25" customHeight="1" x14ac:dyDescent="0.4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L163" s="3"/>
      <c r="CM163" s="13"/>
    </row>
    <row r="164" spans="5:91" ht="14.25" customHeight="1" x14ac:dyDescent="0.4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L164" s="3"/>
      <c r="CM164" s="13"/>
    </row>
    <row r="165" spans="5:91" ht="14.25" customHeight="1" x14ac:dyDescent="0.4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L165" s="3"/>
      <c r="CM165" s="13"/>
    </row>
    <row r="166" spans="5:91" ht="14.25" customHeight="1" x14ac:dyDescent="0.4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L166" s="3"/>
      <c r="CM166" s="13"/>
    </row>
    <row r="167" spans="5:91" ht="14.25" customHeight="1" x14ac:dyDescent="0.4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L167" s="3"/>
      <c r="CM167" s="13"/>
    </row>
    <row r="168" spans="5:91" ht="14.25" customHeight="1" x14ac:dyDescent="0.4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L168" s="3"/>
      <c r="CM168" s="13"/>
    </row>
    <row r="169" spans="5:91" ht="14.25" customHeight="1" x14ac:dyDescent="0.4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L169" s="3"/>
      <c r="CM169" s="13"/>
    </row>
    <row r="170" spans="5:91" ht="14.25" customHeight="1" x14ac:dyDescent="0.4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L170" s="3"/>
      <c r="CM170" s="13"/>
    </row>
    <row r="171" spans="5:91" ht="14.25" customHeight="1" x14ac:dyDescent="0.4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L171" s="3"/>
      <c r="CM171" s="13"/>
    </row>
    <row r="172" spans="5:91" ht="14.25" customHeight="1" x14ac:dyDescent="0.4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L172" s="3"/>
      <c r="CM172" s="13"/>
    </row>
    <row r="173" spans="5:91" ht="14.25" customHeight="1" x14ac:dyDescent="0.4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L173" s="3"/>
      <c r="CM173" s="13"/>
    </row>
    <row r="174" spans="5:91" ht="14.25" customHeight="1" x14ac:dyDescent="0.4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L174" s="3"/>
      <c r="CM174" s="13"/>
    </row>
    <row r="175" spans="5:91" ht="14.25" customHeight="1" x14ac:dyDescent="0.4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L175" s="3"/>
      <c r="CM175" s="13"/>
    </row>
    <row r="176" spans="5:91" ht="14.25" customHeight="1" x14ac:dyDescent="0.4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L176" s="3"/>
      <c r="CM176" s="13"/>
    </row>
    <row r="177" spans="5:91" ht="14.25" customHeight="1" x14ac:dyDescent="0.4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L177" s="3"/>
      <c r="CM177" s="13"/>
    </row>
    <row r="178" spans="5:91" ht="14.25" customHeight="1" x14ac:dyDescent="0.4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L178" s="3"/>
      <c r="CM178" s="13"/>
    </row>
    <row r="179" spans="5:91" ht="14.25" customHeight="1" x14ac:dyDescent="0.4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L179" s="3"/>
      <c r="CM179" s="13"/>
    </row>
    <row r="180" spans="5:91" ht="14.25" customHeight="1" x14ac:dyDescent="0.4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L180" s="3"/>
      <c r="CM180" s="13"/>
    </row>
    <row r="181" spans="5:91" ht="14.25" customHeight="1" x14ac:dyDescent="0.4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L181" s="3"/>
      <c r="CM181" s="13"/>
    </row>
    <row r="182" spans="5:91" ht="14.25" customHeight="1" x14ac:dyDescent="0.4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L182" s="3"/>
      <c r="CM182" s="13"/>
    </row>
    <row r="183" spans="5:91" ht="14.25" customHeight="1" x14ac:dyDescent="0.4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L183" s="3"/>
      <c r="CM183" s="13"/>
    </row>
    <row r="184" spans="5:91" ht="14.25" customHeight="1" x14ac:dyDescent="0.4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L184" s="3"/>
      <c r="CM184" s="13"/>
    </row>
    <row r="185" spans="5:91" ht="14.25" customHeight="1" x14ac:dyDescent="0.4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L185" s="3"/>
      <c r="CM185" s="13"/>
    </row>
    <row r="186" spans="5:91" ht="14.25" customHeight="1" x14ac:dyDescent="0.4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L186" s="3"/>
      <c r="CM186" s="13"/>
    </row>
    <row r="187" spans="5:91" ht="14.25" customHeight="1" x14ac:dyDescent="0.4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L187" s="3"/>
      <c r="CM187" s="13"/>
    </row>
    <row r="188" spans="5:91" ht="14.25" customHeight="1" x14ac:dyDescent="0.4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L188" s="3"/>
      <c r="CM188" s="13"/>
    </row>
    <row r="189" spans="5:91" ht="14.25" customHeight="1" x14ac:dyDescent="0.4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L189" s="3"/>
      <c r="CM189" s="13"/>
    </row>
    <row r="190" spans="5:91" ht="14.25" customHeight="1" x14ac:dyDescent="0.4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L190" s="3"/>
      <c r="CM190" s="13"/>
    </row>
    <row r="191" spans="5:91" ht="14.25" customHeight="1" x14ac:dyDescent="0.4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L191" s="3"/>
      <c r="CM191" s="13"/>
    </row>
    <row r="192" spans="5:91" ht="14.25" customHeight="1" x14ac:dyDescent="0.4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L192" s="3"/>
      <c r="CM192" s="13"/>
    </row>
    <row r="193" spans="5:91" ht="14.25" customHeight="1" x14ac:dyDescent="0.4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L193" s="3"/>
      <c r="CM193" s="13"/>
    </row>
    <row r="194" spans="5:91" ht="14.25" customHeight="1" x14ac:dyDescent="0.4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L194" s="3"/>
      <c r="CM194" s="13"/>
    </row>
    <row r="195" spans="5:91" ht="14.25" customHeight="1" x14ac:dyDescent="0.4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L195" s="3"/>
      <c r="CM195" s="13"/>
    </row>
    <row r="196" spans="5:91" ht="14.25" customHeight="1" x14ac:dyDescent="0.4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L196" s="3"/>
      <c r="CM196" s="13"/>
    </row>
    <row r="197" spans="5:91" ht="14.25" customHeight="1" x14ac:dyDescent="0.4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L197" s="3"/>
      <c r="CM197" s="13"/>
    </row>
    <row r="198" spans="5:91" ht="14.25" customHeight="1" x14ac:dyDescent="0.4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L198" s="3"/>
      <c r="CM198" s="13"/>
    </row>
    <row r="199" spans="5:91" ht="14.25" customHeight="1" x14ac:dyDescent="0.4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L199" s="3"/>
      <c r="CM199" s="13"/>
    </row>
    <row r="200" spans="5:91" ht="14.25" customHeight="1" x14ac:dyDescent="0.4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L200" s="3"/>
      <c r="CM200" s="13"/>
    </row>
    <row r="201" spans="5:91" ht="14.25" customHeight="1" x14ac:dyDescent="0.4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L201" s="3"/>
      <c r="CM201" s="13"/>
    </row>
    <row r="202" spans="5:91" ht="14.25" customHeight="1" x14ac:dyDescent="0.4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L202" s="3"/>
      <c r="CM202" s="13"/>
    </row>
    <row r="203" spans="5:91" ht="14.25" customHeight="1" x14ac:dyDescent="0.4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L203" s="3"/>
      <c r="CM203" s="13"/>
    </row>
    <row r="204" spans="5:91" ht="14.25" customHeight="1" x14ac:dyDescent="0.4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L204" s="3"/>
      <c r="CM204" s="13"/>
    </row>
    <row r="205" spans="5:91" ht="14.25" customHeight="1" x14ac:dyDescent="0.4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L205" s="3"/>
      <c r="CM205" s="13"/>
    </row>
    <row r="206" spans="5:91" ht="14.25" customHeight="1" x14ac:dyDescent="0.4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L206" s="3"/>
      <c r="CM206" s="13"/>
    </row>
    <row r="207" spans="5:91" ht="14.25" customHeight="1" x14ac:dyDescent="0.4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L207" s="3"/>
      <c r="CM207" s="13"/>
    </row>
    <row r="208" spans="5:91" ht="14.25" customHeight="1" x14ac:dyDescent="0.4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L208" s="3"/>
      <c r="CM208" s="13"/>
    </row>
    <row r="209" spans="5:91" ht="14.25" customHeight="1" x14ac:dyDescent="0.4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L209" s="3"/>
      <c r="CM209" s="13"/>
    </row>
    <row r="210" spans="5:91" ht="14.25" customHeight="1" x14ac:dyDescent="0.4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L210" s="3"/>
      <c r="CM210" s="13"/>
    </row>
    <row r="211" spans="5:91" ht="14.25" customHeight="1" x14ac:dyDescent="0.4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L211" s="3"/>
      <c r="CM211" s="13"/>
    </row>
    <row r="212" spans="5:91" ht="14.25" customHeight="1" x14ac:dyDescent="0.4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L212" s="3"/>
      <c r="CM212" s="13"/>
    </row>
    <row r="213" spans="5:91" ht="14.25" customHeight="1" x14ac:dyDescent="0.4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L213" s="3"/>
      <c r="CM213" s="13"/>
    </row>
    <row r="214" spans="5:91" ht="14.25" customHeight="1" x14ac:dyDescent="0.4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L214" s="3"/>
      <c r="CM214" s="13"/>
    </row>
    <row r="215" spans="5:91" ht="14.25" customHeight="1" x14ac:dyDescent="0.4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L215" s="3"/>
      <c r="CM215" s="13"/>
    </row>
    <row r="216" spans="5:91" ht="14.25" customHeight="1" x14ac:dyDescent="0.4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L216" s="3"/>
      <c r="CM216" s="13"/>
    </row>
    <row r="217" spans="5:91" ht="14.25" customHeight="1" x14ac:dyDescent="0.4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L217" s="3"/>
      <c r="CM217" s="13"/>
    </row>
    <row r="218" spans="5:91" ht="14.25" customHeight="1" x14ac:dyDescent="0.4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L218" s="3"/>
      <c r="CM218" s="13"/>
    </row>
    <row r="219" spans="5:91" ht="14.25" customHeight="1" x14ac:dyDescent="0.4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L219" s="3"/>
      <c r="CM219" s="13"/>
    </row>
    <row r="220" spans="5:91" ht="14.25" customHeight="1" x14ac:dyDescent="0.4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L220" s="3"/>
      <c r="CM220" s="13"/>
    </row>
    <row r="221" spans="5:91" ht="14.25" customHeight="1" x14ac:dyDescent="0.4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L221" s="3"/>
      <c r="CM221" s="13"/>
    </row>
    <row r="222" spans="5:91" ht="14.25" customHeight="1" x14ac:dyDescent="0.4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L222" s="3"/>
      <c r="CM222" s="13"/>
    </row>
    <row r="223" spans="5:91" ht="14.25" customHeight="1" x14ac:dyDescent="0.4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L223" s="3"/>
      <c r="CM223" s="13"/>
    </row>
    <row r="224" spans="5:91" ht="14.25" customHeight="1" x14ac:dyDescent="0.4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L224" s="3"/>
      <c r="CM224" s="13"/>
    </row>
    <row r="225" spans="5:91" ht="14.25" customHeight="1" x14ac:dyDescent="0.4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L225" s="3"/>
      <c r="CM225" s="13"/>
    </row>
    <row r="226" spans="5:91" ht="14.25" customHeight="1" x14ac:dyDescent="0.4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L226" s="3"/>
      <c r="CM226" s="13"/>
    </row>
    <row r="227" spans="5:91" ht="14.25" customHeight="1" x14ac:dyDescent="0.4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L227" s="3"/>
      <c r="CM227" s="13"/>
    </row>
    <row r="228" spans="5:91" ht="14.25" customHeight="1" x14ac:dyDescent="0.4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L228" s="3"/>
      <c r="CM228" s="13"/>
    </row>
    <row r="229" spans="5:91" ht="14.25" customHeight="1" x14ac:dyDescent="0.4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L229" s="3"/>
      <c r="CM229" s="13"/>
    </row>
    <row r="230" spans="5:91" ht="14.25" customHeight="1" x14ac:dyDescent="0.4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L230" s="3"/>
      <c r="CM230" s="13"/>
    </row>
    <row r="231" spans="5:91" ht="14.25" customHeight="1" x14ac:dyDescent="0.4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L231" s="3"/>
      <c r="CM231" s="13"/>
    </row>
    <row r="232" spans="5:91" ht="14.25" customHeight="1" x14ac:dyDescent="0.4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L232" s="3"/>
      <c r="CM232" s="13"/>
    </row>
    <row r="233" spans="5:91" ht="14.25" customHeight="1" x14ac:dyDescent="0.4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L233" s="3"/>
      <c r="CM233" s="13"/>
    </row>
    <row r="234" spans="5:91" ht="14.25" customHeight="1" x14ac:dyDescent="0.4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L234" s="3"/>
      <c r="CM234" s="13"/>
    </row>
    <row r="235" spans="5:91" ht="14.25" customHeight="1" x14ac:dyDescent="0.4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L235" s="3"/>
      <c r="CM235" s="13"/>
    </row>
    <row r="236" spans="5:91" ht="14.25" customHeight="1" x14ac:dyDescent="0.4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L236" s="3"/>
      <c r="CM236" s="13"/>
    </row>
    <row r="237" spans="5:91" ht="14.25" customHeight="1" x14ac:dyDescent="0.4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L237" s="3"/>
      <c r="CM237" s="13"/>
    </row>
    <row r="238" spans="5:91" ht="14.25" customHeight="1" x14ac:dyDescent="0.4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L238" s="3"/>
      <c r="CM238" s="13"/>
    </row>
    <row r="239" spans="5:91" ht="14.25" customHeight="1" x14ac:dyDescent="0.4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L239" s="3"/>
      <c r="CM239" s="13"/>
    </row>
    <row r="240" spans="5:91" ht="14.25" customHeight="1" x14ac:dyDescent="0.4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L240" s="3"/>
      <c r="CM240" s="13"/>
    </row>
    <row r="241" spans="5:91" ht="14.25" customHeight="1" x14ac:dyDescent="0.4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L241" s="3"/>
      <c r="CM241" s="13"/>
    </row>
    <row r="242" spans="5:91" ht="14.25" customHeight="1" x14ac:dyDescent="0.4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L242" s="3"/>
      <c r="CM242" s="13"/>
    </row>
    <row r="243" spans="5:91" ht="14.25" customHeight="1" x14ac:dyDescent="0.4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L243" s="3"/>
      <c r="CM243" s="13"/>
    </row>
    <row r="244" spans="5:91" ht="14.25" customHeight="1" x14ac:dyDescent="0.4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L244" s="3"/>
      <c r="CM244" s="13"/>
    </row>
    <row r="245" spans="5:91" ht="14.25" customHeight="1" x14ac:dyDescent="0.4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L245" s="3"/>
      <c r="CM245" s="13"/>
    </row>
    <row r="246" spans="5:91" ht="14.25" customHeight="1" x14ac:dyDescent="0.4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L246" s="3"/>
      <c r="CM246" s="13"/>
    </row>
    <row r="247" spans="5:91" ht="14.25" customHeight="1" x14ac:dyDescent="0.4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L247" s="3"/>
      <c r="CM247" s="13"/>
    </row>
    <row r="248" spans="5:91" ht="14.25" customHeight="1" x14ac:dyDescent="0.4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L248" s="3"/>
      <c r="CM248" s="13"/>
    </row>
    <row r="249" spans="5:91" ht="14.25" customHeight="1" x14ac:dyDescent="0.4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L249" s="3"/>
      <c r="CM249" s="13"/>
    </row>
    <row r="250" spans="5:91" ht="14.25" customHeight="1" x14ac:dyDescent="0.4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L250" s="3"/>
      <c r="CM250" s="13"/>
    </row>
    <row r="251" spans="5:91" ht="14.25" customHeight="1" x14ac:dyDescent="0.4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L251" s="3"/>
      <c r="CM251" s="13"/>
    </row>
    <row r="252" spans="5:91" ht="14.25" customHeight="1" x14ac:dyDescent="0.4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L252" s="3"/>
      <c r="CM252" s="13"/>
    </row>
    <row r="253" spans="5:91" ht="14.25" customHeight="1" x14ac:dyDescent="0.4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L253" s="3"/>
      <c r="CM253" s="13"/>
    </row>
    <row r="254" spans="5:91" ht="14.25" customHeight="1" x14ac:dyDescent="0.4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L254" s="3"/>
      <c r="CM254" s="13"/>
    </row>
    <row r="255" spans="5:91" ht="14.25" customHeight="1" x14ac:dyDescent="0.4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L255" s="3"/>
      <c r="CM255" s="13"/>
    </row>
    <row r="256" spans="5:91" ht="14.25" customHeight="1" x14ac:dyDescent="0.4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L256" s="3"/>
      <c r="CM256" s="13"/>
    </row>
    <row r="257" spans="5:91" ht="14.25" customHeight="1" x14ac:dyDescent="0.4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L257" s="3"/>
      <c r="CM257" s="13"/>
    </row>
    <row r="258" spans="5:91" ht="14.25" customHeight="1" x14ac:dyDescent="0.4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L258" s="3"/>
      <c r="CM258" s="13"/>
    </row>
    <row r="259" spans="5:91" ht="14.25" customHeight="1" x14ac:dyDescent="0.4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L259" s="3"/>
      <c r="CM259" s="13"/>
    </row>
    <row r="260" spans="5:91" ht="14.25" customHeight="1" x14ac:dyDescent="0.4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L260" s="3"/>
      <c r="CM260" s="13"/>
    </row>
    <row r="261" spans="5:91" ht="14.25" customHeight="1" x14ac:dyDescent="0.4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L261" s="3"/>
      <c r="CM261" s="13"/>
    </row>
    <row r="262" spans="5:91" ht="14.25" customHeight="1" x14ac:dyDescent="0.4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L262" s="3"/>
      <c r="CM262" s="13"/>
    </row>
    <row r="263" spans="5:91" ht="14.25" customHeight="1" x14ac:dyDescent="0.4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L263" s="3"/>
      <c r="CM263" s="13"/>
    </row>
    <row r="264" spans="5:91" ht="14.25" customHeight="1" x14ac:dyDescent="0.4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L264" s="3"/>
      <c r="CM264" s="13"/>
    </row>
    <row r="265" spans="5:91" ht="14.25" customHeight="1" x14ac:dyDescent="0.4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L265" s="3"/>
      <c r="CM265" s="13"/>
    </row>
    <row r="266" spans="5:91" ht="14.25" customHeight="1" x14ac:dyDescent="0.4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L266" s="3"/>
      <c r="CM266" s="13"/>
    </row>
    <row r="267" spans="5:91" ht="14.25" customHeight="1" x14ac:dyDescent="0.4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L267" s="3"/>
      <c r="CM267" s="13"/>
    </row>
    <row r="268" spans="5:91" ht="14.25" customHeight="1" x14ac:dyDescent="0.4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L268" s="3"/>
      <c r="CM268" s="13"/>
    </row>
    <row r="269" spans="5:91" ht="14.25" customHeight="1" x14ac:dyDescent="0.4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L269" s="3"/>
      <c r="CM269" s="13"/>
    </row>
    <row r="270" spans="5:91" ht="14.25" customHeight="1" x14ac:dyDescent="0.4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L270" s="3"/>
      <c r="CM270" s="13"/>
    </row>
    <row r="271" spans="5:91" ht="14.25" customHeight="1" x14ac:dyDescent="0.4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L271" s="3"/>
      <c r="CM271" s="13"/>
    </row>
    <row r="272" spans="5:91" ht="14.25" customHeight="1" x14ac:dyDescent="0.4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L272" s="3"/>
      <c r="CM272" s="13"/>
    </row>
    <row r="273" spans="5:91" ht="14.25" customHeight="1" x14ac:dyDescent="0.4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L273" s="3"/>
      <c r="CM273" s="13"/>
    </row>
    <row r="274" spans="5:91" ht="14.25" customHeight="1" x14ac:dyDescent="0.4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L274" s="3"/>
      <c r="CM274" s="13"/>
    </row>
    <row r="275" spans="5:91" ht="14.25" customHeight="1" x14ac:dyDescent="0.4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L275" s="3"/>
      <c r="CM275" s="13"/>
    </row>
    <row r="276" spans="5:91" ht="14.25" customHeight="1" x14ac:dyDescent="0.4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L276" s="3"/>
      <c r="CM276" s="13"/>
    </row>
    <row r="277" spans="5:91" ht="14.25" customHeight="1" x14ac:dyDescent="0.4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L277" s="3"/>
      <c r="CM277" s="13"/>
    </row>
    <row r="278" spans="5:91" ht="14.25" customHeight="1" x14ac:dyDescent="0.4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L278" s="3"/>
      <c r="CM278" s="13"/>
    </row>
    <row r="279" spans="5:91" ht="14.25" customHeight="1" x14ac:dyDescent="0.4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L279" s="3"/>
      <c r="CM279" s="13"/>
    </row>
    <row r="280" spans="5:91" ht="14.25" customHeight="1" x14ac:dyDescent="0.4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L280" s="3"/>
      <c r="CM280" s="13"/>
    </row>
    <row r="281" spans="5:91" ht="14.25" customHeight="1" x14ac:dyDescent="0.4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L281" s="3"/>
      <c r="CM281" s="13"/>
    </row>
    <row r="282" spans="5:91" ht="14.25" customHeight="1" x14ac:dyDescent="0.4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L282" s="3"/>
      <c r="CM282" s="13"/>
    </row>
    <row r="283" spans="5:91" ht="14.25" customHeight="1" x14ac:dyDescent="0.4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L283" s="3"/>
      <c r="CM283" s="13"/>
    </row>
    <row r="284" spans="5:91" ht="14.25" customHeight="1" x14ac:dyDescent="0.4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L284" s="3"/>
      <c r="CM284" s="13"/>
    </row>
    <row r="285" spans="5:91" ht="14.25" customHeight="1" x14ac:dyDescent="0.4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L285" s="3"/>
      <c r="CM285" s="13"/>
    </row>
    <row r="286" spans="5:91" ht="14.25" customHeight="1" x14ac:dyDescent="0.4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L286" s="3"/>
      <c r="CM286" s="13"/>
    </row>
    <row r="287" spans="5:91" ht="14.25" customHeight="1" x14ac:dyDescent="0.4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L287" s="3"/>
      <c r="CM287" s="13"/>
    </row>
    <row r="288" spans="5:91" ht="14.25" customHeight="1" x14ac:dyDescent="0.4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L288" s="3"/>
      <c r="CM288" s="13"/>
    </row>
    <row r="289" spans="5:91" ht="14.25" customHeight="1" x14ac:dyDescent="0.4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L289" s="3"/>
      <c r="CM289" s="13"/>
    </row>
    <row r="290" spans="5:91" ht="14.25" customHeight="1" x14ac:dyDescent="0.4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L290" s="3"/>
      <c r="CM290" s="13"/>
    </row>
    <row r="291" spans="5:91" ht="14.25" customHeight="1" x14ac:dyDescent="0.4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L291" s="3"/>
      <c r="CM291" s="13"/>
    </row>
    <row r="292" spans="5:91" ht="14.25" customHeight="1" x14ac:dyDescent="0.4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L292" s="3"/>
      <c r="CM292" s="13"/>
    </row>
    <row r="293" spans="5:91" ht="14.25" customHeight="1" x14ac:dyDescent="0.4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L293" s="3"/>
      <c r="CM293" s="13"/>
    </row>
    <row r="294" spans="5:91" ht="14.25" customHeight="1" x14ac:dyDescent="0.4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L294" s="3"/>
      <c r="CM294" s="13"/>
    </row>
    <row r="295" spans="5:91" ht="14.25" customHeight="1" x14ac:dyDescent="0.4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L295" s="3"/>
      <c r="CM295" s="13"/>
    </row>
    <row r="296" spans="5:91" ht="14.25" customHeight="1" x14ac:dyDescent="0.4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L296" s="3"/>
      <c r="CM296" s="13"/>
    </row>
    <row r="297" spans="5:91" ht="14.25" customHeight="1" x14ac:dyDescent="0.4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L297" s="3"/>
      <c r="CM297" s="13"/>
    </row>
    <row r="298" spans="5:91" ht="14.25" customHeight="1" x14ac:dyDescent="0.4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L298" s="3"/>
      <c r="CM298" s="13"/>
    </row>
    <row r="299" spans="5:91" ht="14.25" customHeight="1" x14ac:dyDescent="0.4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L299" s="3"/>
      <c r="CM299" s="13"/>
    </row>
    <row r="300" spans="5:91" ht="14.25" customHeight="1" x14ac:dyDescent="0.4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L300" s="3"/>
      <c r="CM300" s="13"/>
    </row>
    <row r="301" spans="5:91" ht="14.25" customHeight="1" x14ac:dyDescent="0.4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L301" s="3"/>
      <c r="CM301" s="13"/>
    </row>
    <row r="302" spans="5:91" ht="14.25" customHeight="1" x14ac:dyDescent="0.4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L302" s="3"/>
      <c r="CM302" s="13"/>
    </row>
    <row r="303" spans="5:91" ht="14.25" customHeight="1" x14ac:dyDescent="0.4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L303" s="3"/>
      <c r="CM303" s="13"/>
    </row>
    <row r="304" spans="5:91" ht="14.25" customHeight="1" x14ac:dyDescent="0.4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L304" s="3"/>
      <c r="CM304" s="13"/>
    </row>
    <row r="305" spans="5:91" ht="14.25" customHeight="1" x14ac:dyDescent="0.4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L305" s="3"/>
      <c r="CM305" s="13"/>
    </row>
    <row r="306" spans="5:91" ht="14.25" customHeight="1" x14ac:dyDescent="0.4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L306" s="3"/>
      <c r="CM306" s="13"/>
    </row>
    <row r="307" spans="5:91" ht="14.25" customHeight="1" x14ac:dyDescent="0.4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L307" s="3"/>
      <c r="CM307" s="13"/>
    </row>
    <row r="308" spans="5:91" ht="14.25" customHeight="1" x14ac:dyDescent="0.4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L308" s="3"/>
      <c r="CM308" s="13"/>
    </row>
    <row r="309" spans="5:91" ht="14.25" customHeight="1" x14ac:dyDescent="0.4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L309" s="3"/>
      <c r="CM309" s="13"/>
    </row>
    <row r="310" spans="5:91" ht="14.25" customHeight="1" x14ac:dyDescent="0.4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L310" s="3"/>
      <c r="CM310" s="13"/>
    </row>
    <row r="311" spans="5:91" ht="14.25" customHeight="1" x14ac:dyDescent="0.4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L311" s="3"/>
      <c r="CM311" s="13"/>
    </row>
    <row r="312" spans="5:91" ht="14.25" customHeight="1" x14ac:dyDescent="0.4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L312" s="3"/>
      <c r="CM312" s="13"/>
    </row>
    <row r="313" spans="5:91" ht="14.25" customHeight="1" x14ac:dyDescent="0.4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L313" s="3"/>
      <c r="CM313" s="13"/>
    </row>
    <row r="314" spans="5:91" ht="14.25" customHeight="1" x14ac:dyDescent="0.4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L314" s="3"/>
      <c r="CM314" s="13"/>
    </row>
    <row r="315" spans="5:91" ht="14.25" customHeight="1" x14ac:dyDescent="0.4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L315" s="3"/>
      <c r="CM315" s="13"/>
    </row>
    <row r="316" spans="5:91" ht="14.25" customHeight="1" x14ac:dyDescent="0.4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L316" s="3"/>
      <c r="CM316" s="13"/>
    </row>
    <row r="317" spans="5:91" ht="14.25" customHeight="1" x14ac:dyDescent="0.4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L317" s="3"/>
      <c r="CM317" s="13"/>
    </row>
    <row r="318" spans="5:91" ht="14.25" customHeight="1" x14ac:dyDescent="0.4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L318" s="3"/>
      <c r="CM318" s="13"/>
    </row>
    <row r="319" spans="5:91" ht="14.25" customHeight="1" x14ac:dyDescent="0.4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L319" s="3"/>
      <c r="CM319" s="13"/>
    </row>
    <row r="320" spans="5:91" ht="14.25" customHeight="1" x14ac:dyDescent="0.4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L320" s="3"/>
      <c r="CM320" s="13"/>
    </row>
    <row r="321" spans="5:91" ht="14.25" customHeight="1" x14ac:dyDescent="0.4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L321" s="3"/>
      <c r="CM321" s="13"/>
    </row>
    <row r="322" spans="5:91" ht="14.25" customHeight="1" x14ac:dyDescent="0.4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L322" s="3"/>
      <c r="CM322" s="13"/>
    </row>
    <row r="323" spans="5:91" ht="14.25" customHeight="1" x14ac:dyDescent="0.4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L323" s="3"/>
      <c r="CM323" s="13"/>
    </row>
    <row r="324" spans="5:91" ht="14.25" customHeight="1" x14ac:dyDescent="0.4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L324" s="3"/>
      <c r="CM324" s="13"/>
    </row>
    <row r="325" spans="5:91" ht="14.25" customHeight="1" x14ac:dyDescent="0.4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L325" s="3"/>
      <c r="CM325" s="13"/>
    </row>
    <row r="326" spans="5:91" ht="14.25" customHeight="1" x14ac:dyDescent="0.4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L326" s="3"/>
      <c r="CM326" s="13"/>
    </row>
    <row r="327" spans="5:91" ht="14.25" customHeight="1" x14ac:dyDescent="0.4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L327" s="3"/>
      <c r="CM327" s="13"/>
    </row>
    <row r="328" spans="5:91" ht="14.25" customHeight="1" x14ac:dyDescent="0.4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L328" s="3"/>
      <c r="CM328" s="13"/>
    </row>
    <row r="329" spans="5:91" ht="14.25" customHeight="1" x14ac:dyDescent="0.4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L329" s="3"/>
      <c r="CM329" s="13"/>
    </row>
    <row r="330" spans="5:91" ht="14.25" customHeight="1" x14ac:dyDescent="0.4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L330" s="3"/>
      <c r="CM330" s="13"/>
    </row>
    <row r="331" spans="5:91" ht="14.25" customHeight="1" x14ac:dyDescent="0.4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L331" s="3"/>
      <c r="CM331" s="13"/>
    </row>
    <row r="332" spans="5:91" ht="14.25" customHeight="1" x14ac:dyDescent="0.4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L332" s="3"/>
      <c r="CM332" s="13"/>
    </row>
    <row r="333" spans="5:91" ht="14.25" customHeight="1" x14ac:dyDescent="0.4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L333" s="3"/>
      <c r="CM333" s="13"/>
    </row>
    <row r="334" spans="5:91" ht="14.25" customHeight="1" x14ac:dyDescent="0.4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L334" s="3"/>
      <c r="CM334" s="13"/>
    </row>
    <row r="335" spans="5:91" ht="14.25" customHeight="1" x14ac:dyDescent="0.4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L335" s="3"/>
      <c r="CM335" s="13"/>
    </row>
    <row r="336" spans="5:91" ht="14.25" customHeight="1" x14ac:dyDescent="0.4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L336" s="3"/>
      <c r="CM336" s="13"/>
    </row>
    <row r="337" spans="5:91" ht="14.25" customHeight="1" x14ac:dyDescent="0.4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L337" s="3"/>
      <c r="CM337" s="13"/>
    </row>
    <row r="338" spans="5:91" ht="14.25" customHeight="1" x14ac:dyDescent="0.4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L338" s="3"/>
      <c r="CM338" s="13"/>
    </row>
    <row r="339" spans="5:91" ht="14.25" customHeight="1" x14ac:dyDescent="0.4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L339" s="3"/>
      <c r="CM339" s="13"/>
    </row>
    <row r="340" spans="5:91" ht="14.25" customHeight="1" x14ac:dyDescent="0.4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L340" s="3"/>
      <c r="CM340" s="13"/>
    </row>
    <row r="341" spans="5:91" ht="14.25" customHeight="1" x14ac:dyDescent="0.4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L341" s="3"/>
      <c r="CM341" s="13"/>
    </row>
    <row r="342" spans="5:91" ht="14.25" customHeight="1" x14ac:dyDescent="0.4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L342" s="3"/>
      <c r="CM342" s="13"/>
    </row>
    <row r="343" spans="5:91" ht="14.25" customHeight="1" x14ac:dyDescent="0.4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L343" s="3"/>
      <c r="CM343" s="13"/>
    </row>
    <row r="344" spans="5:91" ht="14.25" customHeight="1" x14ac:dyDescent="0.4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L344" s="3"/>
      <c r="CM344" s="13"/>
    </row>
    <row r="345" spans="5:91" ht="14.25" customHeight="1" x14ac:dyDescent="0.4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L345" s="3"/>
      <c r="CM345" s="13"/>
    </row>
    <row r="346" spans="5:91" ht="14.25" customHeight="1" x14ac:dyDescent="0.4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L346" s="3"/>
      <c r="CM346" s="13"/>
    </row>
    <row r="347" spans="5:91" ht="14.25" customHeight="1" x14ac:dyDescent="0.4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L347" s="3"/>
      <c r="CM347" s="13"/>
    </row>
    <row r="348" spans="5:91" ht="14.25" customHeight="1" x14ac:dyDescent="0.4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L348" s="3"/>
      <c r="CM348" s="13"/>
    </row>
    <row r="349" spans="5:91" ht="14.25" customHeight="1" x14ac:dyDescent="0.4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L349" s="3"/>
      <c r="CM349" s="13"/>
    </row>
    <row r="350" spans="5:91" ht="14.25" customHeight="1" x14ac:dyDescent="0.4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L350" s="3"/>
      <c r="CM350" s="13"/>
    </row>
    <row r="351" spans="5:91" ht="14.25" customHeight="1" x14ac:dyDescent="0.4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L351" s="3"/>
      <c r="CM351" s="13"/>
    </row>
    <row r="352" spans="5:91" ht="14.25" customHeight="1" x14ac:dyDescent="0.4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L352" s="3"/>
      <c r="CM352" s="13"/>
    </row>
    <row r="353" spans="5:91" ht="14.25" customHeight="1" x14ac:dyDescent="0.4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L353" s="3"/>
      <c r="CM353" s="13"/>
    </row>
    <row r="354" spans="5:91" ht="14.25" customHeight="1" x14ac:dyDescent="0.4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L354" s="3"/>
      <c r="CM354" s="13"/>
    </row>
    <row r="355" spans="5:91" ht="14.25" customHeight="1" x14ac:dyDescent="0.4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L355" s="3"/>
      <c r="CM355" s="13"/>
    </row>
    <row r="356" spans="5:91" ht="14.25" customHeight="1" x14ac:dyDescent="0.4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L356" s="3"/>
      <c r="CM356" s="13"/>
    </row>
    <row r="357" spans="5:91" ht="14.25" customHeight="1" x14ac:dyDescent="0.4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L357" s="3"/>
      <c r="CM357" s="13"/>
    </row>
    <row r="358" spans="5:91" ht="14.25" customHeight="1" x14ac:dyDescent="0.4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L358" s="3"/>
      <c r="CM358" s="13"/>
    </row>
    <row r="359" spans="5:91" ht="14.25" customHeight="1" x14ac:dyDescent="0.4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L359" s="3"/>
      <c r="CM359" s="13"/>
    </row>
    <row r="360" spans="5:91" ht="14.25" customHeight="1" x14ac:dyDescent="0.4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L360" s="3"/>
      <c r="CM360" s="13"/>
    </row>
    <row r="361" spans="5:91" ht="14.25" customHeight="1" x14ac:dyDescent="0.4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L361" s="3"/>
      <c r="CM361" s="13"/>
    </row>
    <row r="362" spans="5:91" ht="14.25" customHeight="1" x14ac:dyDescent="0.4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L362" s="3"/>
      <c r="CM362" s="13"/>
    </row>
    <row r="363" spans="5:91" ht="14.25" customHeight="1" x14ac:dyDescent="0.4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L363" s="3"/>
      <c r="CM363" s="13"/>
    </row>
    <row r="364" spans="5:91" ht="14.25" customHeight="1" x14ac:dyDescent="0.4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L364" s="3"/>
      <c r="CM364" s="13"/>
    </row>
    <row r="365" spans="5:91" ht="14.25" customHeight="1" x14ac:dyDescent="0.4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L365" s="3"/>
      <c r="CM365" s="13"/>
    </row>
    <row r="366" spans="5:91" ht="14.25" customHeight="1" x14ac:dyDescent="0.4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L366" s="3"/>
      <c r="CM366" s="13"/>
    </row>
    <row r="367" spans="5:91" ht="14.25" customHeight="1" x14ac:dyDescent="0.4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L367" s="3"/>
      <c r="CM367" s="13"/>
    </row>
    <row r="368" spans="5:91" ht="14.25" customHeight="1" x14ac:dyDescent="0.4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L368" s="3"/>
      <c r="CM368" s="13"/>
    </row>
    <row r="369" spans="5:91" ht="14.25" customHeight="1" x14ac:dyDescent="0.4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L369" s="3"/>
      <c r="CM369" s="13"/>
    </row>
    <row r="370" spans="5:91" ht="14.25" customHeight="1" x14ac:dyDescent="0.4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L370" s="3"/>
      <c r="CM370" s="13"/>
    </row>
    <row r="371" spans="5:91" ht="14.25" customHeight="1" x14ac:dyDescent="0.4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L371" s="3"/>
      <c r="CM371" s="13"/>
    </row>
    <row r="372" spans="5:91" ht="14.25" customHeight="1" x14ac:dyDescent="0.4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L372" s="3"/>
      <c r="CM372" s="13"/>
    </row>
    <row r="373" spans="5:91" ht="14.25" customHeight="1" x14ac:dyDescent="0.4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L373" s="3"/>
      <c r="CM373" s="13"/>
    </row>
    <row r="374" spans="5:91" ht="14.25" customHeight="1" x14ac:dyDescent="0.4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L374" s="3"/>
      <c r="CM374" s="13"/>
    </row>
    <row r="375" spans="5:91" ht="14.25" customHeight="1" x14ac:dyDescent="0.4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L375" s="3"/>
      <c r="CM375" s="13"/>
    </row>
    <row r="376" spans="5:91" ht="14.25" customHeight="1" x14ac:dyDescent="0.4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L376" s="3"/>
      <c r="CM376" s="13"/>
    </row>
    <row r="377" spans="5:91" ht="14.25" customHeight="1" x14ac:dyDescent="0.4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L377" s="3"/>
      <c r="CM377" s="13"/>
    </row>
    <row r="378" spans="5:91" ht="14.25" customHeight="1" x14ac:dyDescent="0.4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L378" s="3"/>
      <c r="CM378" s="13"/>
    </row>
    <row r="379" spans="5:91" ht="14.25" customHeight="1" x14ac:dyDescent="0.4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L379" s="3"/>
      <c r="CM379" s="13"/>
    </row>
    <row r="380" spans="5:91" ht="14.25" customHeight="1" x14ac:dyDescent="0.4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L380" s="3"/>
      <c r="CM380" s="13"/>
    </row>
    <row r="381" spans="5:91" ht="14.25" customHeight="1" x14ac:dyDescent="0.4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L381" s="3"/>
      <c r="CM381" s="13"/>
    </row>
    <row r="382" spans="5:91" ht="14.25" customHeight="1" x14ac:dyDescent="0.4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L382" s="3"/>
      <c r="CM382" s="13"/>
    </row>
    <row r="383" spans="5:91" ht="14.25" customHeight="1" x14ac:dyDescent="0.4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L383" s="3"/>
      <c r="CM383" s="13"/>
    </row>
    <row r="384" spans="5:91" ht="14.25" customHeight="1" x14ac:dyDescent="0.4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L384" s="3"/>
      <c r="CM384" s="13"/>
    </row>
    <row r="385" spans="5:91" ht="14.25" customHeight="1" x14ac:dyDescent="0.4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L385" s="3"/>
      <c r="CM385" s="13"/>
    </row>
    <row r="386" spans="5:91" ht="14.25" customHeight="1" x14ac:dyDescent="0.4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L386" s="3"/>
      <c r="CM386" s="13"/>
    </row>
    <row r="387" spans="5:91" ht="14.25" customHeight="1" x14ac:dyDescent="0.4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L387" s="3"/>
      <c r="CM387" s="13"/>
    </row>
    <row r="388" spans="5:91" ht="14.25" customHeight="1" x14ac:dyDescent="0.4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L388" s="3"/>
      <c r="CM388" s="13"/>
    </row>
    <row r="389" spans="5:91" ht="14.25" customHeight="1" x14ac:dyDescent="0.4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L389" s="3"/>
      <c r="CM389" s="13"/>
    </row>
    <row r="390" spans="5:91" ht="14.25" customHeight="1" x14ac:dyDescent="0.4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L390" s="3"/>
      <c r="CM390" s="13"/>
    </row>
    <row r="391" spans="5:91" ht="14.25" customHeight="1" x14ac:dyDescent="0.4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L391" s="3"/>
      <c r="CM391" s="13"/>
    </row>
    <row r="392" spans="5:91" ht="14.25" customHeight="1" x14ac:dyDescent="0.4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L392" s="3"/>
      <c r="CM392" s="13"/>
    </row>
    <row r="393" spans="5:91" ht="14.25" customHeight="1" x14ac:dyDescent="0.4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L393" s="3"/>
      <c r="CM393" s="13"/>
    </row>
    <row r="394" spans="5:91" ht="14.25" customHeight="1" x14ac:dyDescent="0.4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L394" s="3"/>
      <c r="CM394" s="13"/>
    </row>
    <row r="395" spans="5:91" ht="14.25" customHeight="1" x14ac:dyDescent="0.4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L395" s="3"/>
      <c r="CM395" s="13"/>
    </row>
    <row r="396" spans="5:91" ht="14.25" customHeight="1" x14ac:dyDescent="0.4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L396" s="3"/>
      <c r="CM396" s="13"/>
    </row>
    <row r="397" spans="5:91" ht="14.25" customHeight="1" x14ac:dyDescent="0.4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L397" s="3"/>
      <c r="CM397" s="13"/>
    </row>
    <row r="398" spans="5:91" ht="14.25" customHeight="1" x14ac:dyDescent="0.4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L398" s="3"/>
      <c r="CM398" s="13"/>
    </row>
    <row r="399" spans="5:91" ht="14.25" customHeight="1" x14ac:dyDescent="0.4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L399" s="3"/>
      <c r="CM399" s="13"/>
    </row>
    <row r="400" spans="5:91" ht="14.25" customHeight="1" x14ac:dyDescent="0.4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L400" s="3"/>
      <c r="CM400" s="13"/>
    </row>
    <row r="401" spans="5:91" ht="14.25" customHeight="1" x14ac:dyDescent="0.4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L401" s="3"/>
      <c r="CM401" s="13"/>
    </row>
    <row r="402" spans="5:91" ht="14.25" customHeight="1" x14ac:dyDescent="0.4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L402" s="3"/>
      <c r="CM402" s="13"/>
    </row>
    <row r="403" spans="5:91" ht="14.25" customHeight="1" x14ac:dyDescent="0.4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L403" s="3"/>
      <c r="CM403" s="13"/>
    </row>
    <row r="404" spans="5:91" ht="14.25" customHeight="1" x14ac:dyDescent="0.4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L404" s="3"/>
      <c r="CM404" s="13"/>
    </row>
    <row r="405" spans="5:91" ht="14.25" customHeight="1" x14ac:dyDescent="0.4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L405" s="3"/>
      <c r="CM405" s="13"/>
    </row>
    <row r="406" spans="5:91" ht="14.25" customHeight="1" x14ac:dyDescent="0.4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L406" s="3"/>
      <c r="CM406" s="13"/>
    </row>
    <row r="407" spans="5:91" ht="14.25" customHeight="1" x14ac:dyDescent="0.4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L407" s="3"/>
      <c r="CM407" s="13"/>
    </row>
    <row r="408" spans="5:91" ht="14.25" customHeight="1" x14ac:dyDescent="0.4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L408" s="3"/>
      <c r="CM408" s="13"/>
    </row>
    <row r="409" spans="5:91" ht="14.25" customHeight="1" x14ac:dyDescent="0.4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L409" s="3"/>
      <c r="CM409" s="13"/>
    </row>
    <row r="410" spans="5:91" ht="14.25" customHeight="1" x14ac:dyDescent="0.4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L410" s="3"/>
      <c r="CM410" s="13"/>
    </row>
    <row r="411" spans="5:91" ht="14.25" customHeight="1" x14ac:dyDescent="0.4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L411" s="3"/>
      <c r="CM411" s="13"/>
    </row>
    <row r="412" spans="5:91" ht="14.25" customHeight="1" x14ac:dyDescent="0.4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L412" s="3"/>
      <c r="CM412" s="13"/>
    </row>
    <row r="413" spans="5:91" ht="14.25" customHeight="1" x14ac:dyDescent="0.4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L413" s="3"/>
      <c r="CM413" s="13"/>
    </row>
    <row r="414" spans="5:91" ht="14.25" customHeight="1" x14ac:dyDescent="0.4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L414" s="3"/>
      <c r="CM414" s="13"/>
    </row>
    <row r="415" spans="5:91" ht="14.25" customHeight="1" x14ac:dyDescent="0.4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L415" s="3"/>
      <c r="CM415" s="13"/>
    </row>
    <row r="416" spans="5:91" ht="14.25" customHeight="1" x14ac:dyDescent="0.4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L416" s="3"/>
      <c r="CM416" s="13"/>
    </row>
    <row r="417" spans="5:91" ht="14.25" customHeight="1" x14ac:dyDescent="0.4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L417" s="3"/>
      <c r="CM417" s="13"/>
    </row>
    <row r="418" spans="5:91" ht="14.25" customHeight="1" x14ac:dyDescent="0.4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L418" s="3"/>
      <c r="CM418" s="13"/>
    </row>
    <row r="419" spans="5:91" ht="14.25" customHeight="1" x14ac:dyDescent="0.4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L419" s="3"/>
      <c r="CM419" s="13"/>
    </row>
    <row r="420" spans="5:91" ht="14.25" customHeight="1" x14ac:dyDescent="0.4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L420" s="3"/>
      <c r="CM420" s="13"/>
    </row>
    <row r="421" spans="5:91" ht="14.25" customHeight="1" x14ac:dyDescent="0.4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L421" s="3"/>
      <c r="CM421" s="13"/>
    </row>
    <row r="422" spans="5:91" ht="14.25" customHeight="1" x14ac:dyDescent="0.4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L422" s="3"/>
      <c r="CM422" s="13"/>
    </row>
    <row r="423" spans="5:91" ht="14.25" customHeight="1" x14ac:dyDescent="0.4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L423" s="3"/>
      <c r="CM423" s="13"/>
    </row>
    <row r="424" spans="5:91" ht="14.25" customHeight="1" x14ac:dyDescent="0.4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L424" s="3"/>
      <c r="CM424" s="13"/>
    </row>
    <row r="425" spans="5:91" ht="14.25" customHeight="1" x14ac:dyDescent="0.4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L425" s="3"/>
      <c r="CM425" s="13"/>
    </row>
    <row r="426" spans="5:91" ht="14.25" customHeight="1" x14ac:dyDescent="0.4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L426" s="3"/>
      <c r="CM426" s="13"/>
    </row>
    <row r="427" spans="5:91" ht="14.25" customHeight="1" x14ac:dyDescent="0.4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L427" s="3"/>
      <c r="CM427" s="13"/>
    </row>
    <row r="428" spans="5:91" ht="14.25" customHeight="1" x14ac:dyDescent="0.4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L428" s="3"/>
      <c r="CM428" s="13"/>
    </row>
    <row r="429" spans="5:91" ht="14.25" customHeight="1" x14ac:dyDescent="0.4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L429" s="3"/>
      <c r="CM429" s="13"/>
    </row>
    <row r="430" spans="5:91" ht="14.25" customHeight="1" x14ac:dyDescent="0.4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L430" s="3"/>
      <c r="CM430" s="13"/>
    </row>
    <row r="431" spans="5:91" ht="14.25" customHeight="1" x14ac:dyDescent="0.4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L431" s="3"/>
      <c r="CM431" s="13"/>
    </row>
    <row r="432" spans="5:91" ht="14.25" customHeight="1" x14ac:dyDescent="0.4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L432" s="3"/>
      <c r="CM432" s="13"/>
    </row>
    <row r="433" spans="5:91" ht="14.25" customHeight="1" x14ac:dyDescent="0.4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L433" s="3"/>
      <c r="CM433" s="13"/>
    </row>
    <row r="434" spans="5:91" ht="14.25" customHeight="1" x14ac:dyDescent="0.4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L434" s="3"/>
      <c r="CM434" s="13"/>
    </row>
    <row r="435" spans="5:91" ht="14.25" customHeight="1" x14ac:dyDescent="0.4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L435" s="3"/>
      <c r="CM435" s="13"/>
    </row>
    <row r="436" spans="5:91" ht="14.25" customHeight="1" x14ac:dyDescent="0.4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L436" s="3"/>
      <c r="CM436" s="13"/>
    </row>
    <row r="437" spans="5:91" ht="14.25" customHeight="1" x14ac:dyDescent="0.4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L437" s="3"/>
      <c r="CM437" s="13"/>
    </row>
    <row r="438" spans="5:91" ht="14.25" customHeight="1" x14ac:dyDescent="0.4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L438" s="3"/>
      <c r="CM438" s="13"/>
    </row>
    <row r="439" spans="5:91" ht="14.25" customHeight="1" x14ac:dyDescent="0.4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L439" s="3"/>
      <c r="CM439" s="13"/>
    </row>
    <row r="440" spans="5:91" ht="14.25" customHeight="1" x14ac:dyDescent="0.4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L440" s="3"/>
      <c r="CM440" s="13"/>
    </row>
    <row r="441" spans="5:91" ht="14.25" customHeight="1" x14ac:dyDescent="0.4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L441" s="3"/>
      <c r="CM441" s="13"/>
    </row>
    <row r="442" spans="5:91" ht="14.25" customHeight="1" x14ac:dyDescent="0.4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L442" s="3"/>
      <c r="CM442" s="13"/>
    </row>
    <row r="443" spans="5:91" ht="14.25" customHeight="1" x14ac:dyDescent="0.4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L443" s="3"/>
      <c r="CM443" s="13"/>
    </row>
    <row r="444" spans="5:91" ht="14.25" customHeight="1" x14ac:dyDescent="0.4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L444" s="3"/>
      <c r="CM444" s="13"/>
    </row>
    <row r="445" spans="5:91" ht="14.25" customHeight="1" x14ac:dyDescent="0.4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L445" s="3"/>
      <c r="CM445" s="13"/>
    </row>
    <row r="446" spans="5:91" ht="14.25" customHeight="1" x14ac:dyDescent="0.4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L446" s="3"/>
      <c r="CM446" s="13"/>
    </row>
    <row r="447" spans="5:91" ht="14.25" customHeight="1" x14ac:dyDescent="0.4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L447" s="3"/>
      <c r="CM447" s="13"/>
    </row>
    <row r="448" spans="5:91" ht="14.25" customHeight="1" x14ac:dyDescent="0.4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L448" s="3"/>
      <c r="CM448" s="13"/>
    </row>
    <row r="449" spans="5:91" ht="14.25" customHeight="1" x14ac:dyDescent="0.4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L449" s="3"/>
      <c r="CM449" s="13"/>
    </row>
    <row r="450" spans="5:91" ht="14.25" customHeight="1" x14ac:dyDescent="0.4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L450" s="3"/>
      <c r="CM450" s="13"/>
    </row>
    <row r="451" spans="5:91" ht="14.25" customHeight="1" x14ac:dyDescent="0.4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L451" s="3"/>
      <c r="CM451" s="13"/>
    </row>
    <row r="452" spans="5:91" ht="14.25" customHeight="1" x14ac:dyDescent="0.4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L452" s="3"/>
      <c r="CM452" s="13"/>
    </row>
    <row r="453" spans="5:91" ht="14.25" customHeight="1" x14ac:dyDescent="0.4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L453" s="3"/>
      <c r="CM453" s="13"/>
    </row>
    <row r="454" spans="5:91" ht="14.25" customHeight="1" x14ac:dyDescent="0.4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L454" s="3"/>
      <c r="CM454" s="13"/>
    </row>
    <row r="455" spans="5:91" ht="14.25" customHeight="1" x14ac:dyDescent="0.4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L455" s="3"/>
      <c r="CM455" s="13"/>
    </row>
    <row r="456" spans="5:91" ht="14.25" customHeight="1" x14ac:dyDescent="0.4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L456" s="3"/>
      <c r="CM456" s="13"/>
    </row>
    <row r="457" spans="5:91" ht="14.25" customHeight="1" x14ac:dyDescent="0.4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L457" s="3"/>
      <c r="CM457" s="13"/>
    </row>
    <row r="458" spans="5:91" ht="14.25" customHeight="1" x14ac:dyDescent="0.4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L458" s="3"/>
      <c r="CM458" s="13"/>
    </row>
    <row r="459" spans="5:91" ht="14.25" customHeight="1" x14ac:dyDescent="0.4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L459" s="3"/>
      <c r="CM459" s="13"/>
    </row>
    <row r="460" spans="5:91" ht="14.25" customHeight="1" x14ac:dyDescent="0.4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L460" s="3"/>
      <c r="CM460" s="13"/>
    </row>
    <row r="461" spans="5:91" ht="14.25" customHeight="1" x14ac:dyDescent="0.4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L461" s="3"/>
      <c r="CM461" s="13"/>
    </row>
    <row r="462" spans="5:91" ht="14.25" customHeight="1" x14ac:dyDescent="0.4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L462" s="3"/>
      <c r="CM462" s="13"/>
    </row>
    <row r="463" spans="5:91" ht="14.25" customHeight="1" x14ac:dyDescent="0.4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L463" s="3"/>
      <c r="CM463" s="13"/>
    </row>
    <row r="464" spans="5:91" ht="14.25" customHeight="1" x14ac:dyDescent="0.4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L464" s="3"/>
      <c r="CM464" s="13"/>
    </row>
    <row r="465" spans="5:91" ht="14.25" customHeight="1" x14ac:dyDescent="0.4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L465" s="3"/>
      <c r="CM465" s="13"/>
    </row>
    <row r="466" spans="5:91" ht="14.25" customHeight="1" x14ac:dyDescent="0.4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L466" s="3"/>
      <c r="CM466" s="13"/>
    </row>
    <row r="467" spans="5:91" ht="14.25" customHeight="1" x14ac:dyDescent="0.4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L467" s="3"/>
      <c r="CM467" s="13"/>
    </row>
    <row r="468" spans="5:91" ht="14.25" customHeight="1" x14ac:dyDescent="0.4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L468" s="3"/>
      <c r="CM468" s="13"/>
    </row>
    <row r="469" spans="5:91" ht="14.25" customHeight="1" x14ac:dyDescent="0.4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L469" s="3"/>
      <c r="CM469" s="13"/>
    </row>
    <row r="470" spans="5:91" ht="14.25" customHeight="1" x14ac:dyDescent="0.4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L470" s="3"/>
      <c r="CM470" s="13"/>
    </row>
    <row r="471" spans="5:91" ht="14.25" customHeight="1" x14ac:dyDescent="0.4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L471" s="3"/>
      <c r="CM471" s="13"/>
    </row>
    <row r="472" spans="5:91" ht="14.25" customHeight="1" x14ac:dyDescent="0.4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L472" s="3"/>
      <c r="CM472" s="13"/>
    </row>
    <row r="473" spans="5:91" ht="14.25" customHeight="1" x14ac:dyDescent="0.4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L473" s="3"/>
      <c r="CM473" s="13"/>
    </row>
    <row r="474" spans="5:91" ht="14.25" customHeight="1" x14ac:dyDescent="0.4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L474" s="3"/>
      <c r="CM474" s="13"/>
    </row>
    <row r="475" spans="5:91" ht="14.25" customHeight="1" x14ac:dyDescent="0.4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L475" s="3"/>
      <c r="CM475" s="13"/>
    </row>
    <row r="476" spans="5:91" ht="14.25" customHeight="1" x14ac:dyDescent="0.4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L476" s="3"/>
      <c r="CM476" s="13"/>
    </row>
    <row r="477" spans="5:91" ht="14.25" customHeight="1" x14ac:dyDescent="0.4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L477" s="3"/>
      <c r="CM477" s="13"/>
    </row>
    <row r="478" spans="5:91" ht="14.25" customHeight="1" x14ac:dyDescent="0.4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L478" s="3"/>
      <c r="CM478" s="13"/>
    </row>
    <row r="479" spans="5:91" ht="14.25" customHeight="1" x14ac:dyDescent="0.4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L479" s="3"/>
      <c r="CM479" s="13"/>
    </row>
    <row r="480" spans="5:91" ht="14.25" customHeight="1" x14ac:dyDescent="0.4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L480" s="3"/>
      <c r="CM480" s="13"/>
    </row>
    <row r="481" spans="5:91" ht="14.25" customHeight="1" x14ac:dyDescent="0.4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L481" s="3"/>
      <c r="CM481" s="13"/>
    </row>
    <row r="482" spans="5:91" ht="14.25" customHeight="1" x14ac:dyDescent="0.4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L482" s="3"/>
      <c r="CM482" s="13"/>
    </row>
    <row r="483" spans="5:91" ht="14.25" customHeight="1" x14ac:dyDescent="0.4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L483" s="3"/>
      <c r="CM483" s="13"/>
    </row>
    <row r="484" spans="5:91" ht="14.25" customHeight="1" x14ac:dyDescent="0.4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L484" s="3"/>
      <c r="CM484" s="13"/>
    </row>
    <row r="485" spans="5:91" ht="14.25" customHeight="1" x14ac:dyDescent="0.4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L485" s="3"/>
      <c r="CM485" s="13"/>
    </row>
    <row r="486" spans="5:91" ht="14.25" customHeight="1" x14ac:dyDescent="0.4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L486" s="3"/>
      <c r="CM486" s="13"/>
    </row>
    <row r="487" spans="5:91" ht="14.25" customHeight="1" x14ac:dyDescent="0.4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L487" s="3"/>
      <c r="CM487" s="13"/>
    </row>
    <row r="488" spans="5:91" ht="14.25" customHeight="1" x14ac:dyDescent="0.4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L488" s="3"/>
      <c r="CM488" s="13"/>
    </row>
    <row r="489" spans="5:91" ht="14.25" customHeight="1" x14ac:dyDescent="0.4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L489" s="3"/>
      <c r="CM489" s="13"/>
    </row>
    <row r="490" spans="5:91" ht="14.25" customHeight="1" x14ac:dyDescent="0.4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L490" s="3"/>
      <c r="CM490" s="13"/>
    </row>
    <row r="491" spans="5:91" ht="14.25" customHeight="1" x14ac:dyDescent="0.4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L491" s="3"/>
      <c r="CM491" s="13"/>
    </row>
    <row r="492" spans="5:91" ht="14.25" customHeight="1" x14ac:dyDescent="0.4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L492" s="3"/>
      <c r="CM492" s="13"/>
    </row>
    <row r="493" spans="5:91" ht="14.25" customHeight="1" x14ac:dyDescent="0.4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L493" s="3"/>
      <c r="CM493" s="13"/>
    </row>
    <row r="494" spans="5:91" ht="14.25" customHeight="1" x14ac:dyDescent="0.4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L494" s="3"/>
      <c r="CM494" s="13"/>
    </row>
    <row r="495" spans="5:91" ht="14.25" customHeight="1" x14ac:dyDescent="0.4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L495" s="3"/>
      <c r="CM495" s="13"/>
    </row>
    <row r="496" spans="5:91" ht="14.25" customHeight="1" x14ac:dyDescent="0.4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L496" s="3"/>
      <c r="CM496" s="13"/>
    </row>
    <row r="497" spans="5:91" ht="14.25" customHeight="1" x14ac:dyDescent="0.4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L497" s="3"/>
      <c r="CM497" s="13"/>
    </row>
    <row r="498" spans="5:91" ht="14.25" customHeight="1" x14ac:dyDescent="0.4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L498" s="3"/>
      <c r="CM498" s="13"/>
    </row>
    <row r="499" spans="5:91" ht="14.25" customHeight="1" x14ac:dyDescent="0.4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L499" s="3"/>
      <c r="CM499" s="13"/>
    </row>
    <row r="500" spans="5:91" ht="14.25" customHeight="1" x14ac:dyDescent="0.4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L500" s="3"/>
      <c r="CM500" s="13"/>
    </row>
    <row r="501" spans="5:91" ht="14.25" customHeight="1" x14ac:dyDescent="0.4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L501" s="3"/>
      <c r="CM501" s="13"/>
    </row>
    <row r="502" spans="5:91" ht="14.25" customHeight="1" x14ac:dyDescent="0.4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L502" s="3"/>
      <c r="CM502" s="13"/>
    </row>
    <row r="503" spans="5:91" ht="14.25" customHeight="1" x14ac:dyDescent="0.4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L503" s="3"/>
      <c r="CM503" s="13"/>
    </row>
    <row r="504" spans="5:91" ht="14.25" customHeight="1" x14ac:dyDescent="0.4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L504" s="3"/>
      <c r="CM504" s="13"/>
    </row>
    <row r="505" spans="5:91" ht="14.25" customHeight="1" x14ac:dyDescent="0.4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L505" s="3"/>
      <c r="CM505" s="13"/>
    </row>
    <row r="506" spans="5:91" ht="14.25" customHeight="1" x14ac:dyDescent="0.4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L506" s="3"/>
      <c r="CM506" s="13"/>
    </row>
    <row r="507" spans="5:91" ht="14.25" customHeight="1" x14ac:dyDescent="0.4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L507" s="3"/>
      <c r="CM507" s="13"/>
    </row>
    <row r="508" spans="5:91" ht="14.25" customHeight="1" x14ac:dyDescent="0.4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L508" s="3"/>
      <c r="CM508" s="13"/>
    </row>
    <row r="509" spans="5:91" ht="14.25" customHeight="1" x14ac:dyDescent="0.4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L509" s="3"/>
      <c r="CM509" s="13"/>
    </row>
    <row r="510" spans="5:91" ht="14.25" customHeight="1" x14ac:dyDescent="0.4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L510" s="3"/>
      <c r="CM510" s="13"/>
    </row>
    <row r="511" spans="5:91" ht="14.25" customHeight="1" x14ac:dyDescent="0.4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L511" s="3"/>
      <c r="CM511" s="13"/>
    </row>
    <row r="512" spans="5:91" ht="14.25" customHeight="1" x14ac:dyDescent="0.4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L512" s="3"/>
      <c r="CM512" s="13"/>
    </row>
    <row r="513" spans="5:91" ht="14.25" customHeight="1" x14ac:dyDescent="0.4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L513" s="3"/>
      <c r="CM513" s="13"/>
    </row>
    <row r="514" spans="5:91" ht="14.25" customHeight="1" x14ac:dyDescent="0.4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L514" s="3"/>
      <c r="CM514" s="13"/>
    </row>
    <row r="515" spans="5:91" ht="14.25" customHeight="1" x14ac:dyDescent="0.4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L515" s="3"/>
      <c r="CM515" s="13"/>
    </row>
    <row r="516" spans="5:91" ht="14.25" customHeight="1" x14ac:dyDescent="0.4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L516" s="3"/>
      <c r="CM516" s="13"/>
    </row>
    <row r="517" spans="5:91" ht="14.25" customHeight="1" x14ac:dyDescent="0.4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L517" s="3"/>
      <c r="CM517" s="13"/>
    </row>
    <row r="518" spans="5:91" ht="14.25" customHeight="1" x14ac:dyDescent="0.4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L518" s="3"/>
      <c r="CM518" s="13"/>
    </row>
    <row r="519" spans="5:91" ht="14.25" customHeight="1" x14ac:dyDescent="0.4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L519" s="3"/>
      <c r="CM519" s="13"/>
    </row>
    <row r="520" spans="5:91" ht="14.25" customHeight="1" x14ac:dyDescent="0.4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L520" s="3"/>
      <c r="CM520" s="13"/>
    </row>
    <row r="521" spans="5:91" ht="14.25" customHeight="1" x14ac:dyDescent="0.4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L521" s="3"/>
      <c r="CM521" s="13"/>
    </row>
    <row r="522" spans="5:91" ht="14.25" customHeight="1" x14ac:dyDescent="0.4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L522" s="3"/>
      <c r="CM522" s="13"/>
    </row>
    <row r="523" spans="5:91" ht="14.25" customHeight="1" x14ac:dyDescent="0.4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L523" s="3"/>
      <c r="CM523" s="13"/>
    </row>
    <row r="524" spans="5:91" ht="14.25" customHeight="1" x14ac:dyDescent="0.4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L524" s="3"/>
      <c r="CM524" s="13"/>
    </row>
    <row r="525" spans="5:91" ht="14.25" customHeight="1" x14ac:dyDescent="0.4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L525" s="3"/>
      <c r="CM525" s="13"/>
    </row>
    <row r="526" spans="5:91" ht="14.25" customHeight="1" x14ac:dyDescent="0.4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L526" s="3"/>
      <c r="CM526" s="13"/>
    </row>
    <row r="527" spans="5:91" ht="14.25" customHeight="1" x14ac:dyDescent="0.4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L527" s="3"/>
      <c r="CM527" s="13"/>
    </row>
    <row r="528" spans="5:91" ht="14.25" customHeight="1" x14ac:dyDescent="0.4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L528" s="3"/>
      <c r="CM528" s="13"/>
    </row>
    <row r="529" spans="5:91" ht="14.25" customHeight="1" x14ac:dyDescent="0.4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L529" s="3"/>
      <c r="CM529" s="13"/>
    </row>
    <row r="530" spans="5:91" ht="14.25" customHeight="1" x14ac:dyDescent="0.4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L530" s="3"/>
      <c r="CM530" s="13"/>
    </row>
    <row r="531" spans="5:91" ht="14.25" customHeight="1" x14ac:dyDescent="0.4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L531" s="3"/>
      <c r="CM531" s="13"/>
    </row>
    <row r="532" spans="5:91" ht="14.25" customHeight="1" x14ac:dyDescent="0.4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L532" s="3"/>
      <c r="CM532" s="13"/>
    </row>
    <row r="533" spans="5:91" ht="14.25" customHeight="1" x14ac:dyDescent="0.4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L533" s="3"/>
      <c r="CM533" s="13"/>
    </row>
    <row r="534" spans="5:91" ht="14.25" customHeight="1" x14ac:dyDescent="0.4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L534" s="3"/>
      <c r="CM534" s="13"/>
    </row>
    <row r="535" spans="5:91" ht="14.25" customHeight="1" x14ac:dyDescent="0.4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L535" s="3"/>
      <c r="CM535" s="13"/>
    </row>
    <row r="536" spans="5:91" ht="14.25" customHeight="1" x14ac:dyDescent="0.4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L536" s="3"/>
      <c r="CM536" s="13"/>
    </row>
    <row r="537" spans="5:91" ht="14.25" customHeight="1" x14ac:dyDescent="0.4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L537" s="3"/>
      <c r="CM537" s="13"/>
    </row>
    <row r="538" spans="5:91" ht="14.25" customHeight="1" x14ac:dyDescent="0.4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L538" s="3"/>
      <c r="CM538" s="13"/>
    </row>
    <row r="539" spans="5:91" ht="14.25" customHeight="1" x14ac:dyDescent="0.4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L539" s="3"/>
      <c r="CM539" s="13"/>
    </row>
    <row r="540" spans="5:91" ht="14.25" customHeight="1" x14ac:dyDescent="0.4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L540" s="3"/>
      <c r="CM540" s="13"/>
    </row>
    <row r="541" spans="5:91" ht="14.25" customHeight="1" x14ac:dyDescent="0.4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L541" s="3"/>
      <c r="CM541" s="13"/>
    </row>
    <row r="542" spans="5:91" ht="14.25" customHeight="1" x14ac:dyDescent="0.4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L542" s="3"/>
      <c r="CM542" s="13"/>
    </row>
    <row r="543" spans="5:91" ht="14.25" customHeight="1" x14ac:dyDescent="0.4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L543" s="3"/>
      <c r="CM543" s="13"/>
    </row>
    <row r="544" spans="5:91" ht="14.25" customHeight="1" x14ac:dyDescent="0.4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L544" s="3"/>
      <c r="CM544" s="13"/>
    </row>
    <row r="545" spans="5:91" ht="14.25" customHeight="1" x14ac:dyDescent="0.4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L545" s="3"/>
      <c r="CM545" s="13"/>
    </row>
    <row r="546" spans="5:91" ht="14.25" customHeight="1" x14ac:dyDescent="0.4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L546" s="3"/>
      <c r="CM546" s="13"/>
    </row>
    <row r="547" spans="5:91" ht="14.25" customHeight="1" x14ac:dyDescent="0.4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L547" s="3"/>
      <c r="CM547" s="13"/>
    </row>
    <row r="548" spans="5:91" ht="14.25" customHeight="1" x14ac:dyDescent="0.4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L548" s="3"/>
      <c r="CM548" s="13"/>
    </row>
    <row r="549" spans="5:91" ht="14.25" customHeight="1" x14ac:dyDescent="0.4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L549" s="3"/>
      <c r="CM549" s="13"/>
    </row>
    <row r="550" spans="5:91" ht="14.25" customHeight="1" x14ac:dyDescent="0.4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L550" s="3"/>
      <c r="CM550" s="13"/>
    </row>
    <row r="551" spans="5:91" ht="14.25" customHeight="1" x14ac:dyDescent="0.4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L551" s="3"/>
      <c r="CM551" s="13"/>
    </row>
    <row r="552" spans="5:91" ht="14.25" customHeight="1" x14ac:dyDescent="0.4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L552" s="3"/>
      <c r="CM552" s="13"/>
    </row>
    <row r="553" spans="5:91" ht="14.25" customHeight="1" x14ac:dyDescent="0.4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L553" s="3"/>
      <c r="CM553" s="13"/>
    </row>
    <row r="554" spans="5:91" ht="14.25" customHeight="1" x14ac:dyDescent="0.4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L554" s="3"/>
      <c r="CM554" s="13"/>
    </row>
    <row r="555" spans="5:91" ht="14.25" customHeight="1" x14ac:dyDescent="0.4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L555" s="3"/>
      <c r="CM555" s="13"/>
    </row>
    <row r="556" spans="5:91" ht="14.25" customHeight="1" x14ac:dyDescent="0.4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L556" s="3"/>
      <c r="CM556" s="13"/>
    </row>
    <row r="557" spans="5:91" ht="14.25" customHeight="1" x14ac:dyDescent="0.4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L557" s="3"/>
      <c r="CM557" s="13"/>
    </row>
    <row r="558" spans="5:91" ht="14.25" customHeight="1" x14ac:dyDescent="0.4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L558" s="3"/>
      <c r="CM558" s="13"/>
    </row>
    <row r="559" spans="5:91" ht="14.25" customHeight="1" x14ac:dyDescent="0.4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L559" s="3"/>
      <c r="CM559" s="13"/>
    </row>
    <row r="560" spans="5:91" ht="14.25" customHeight="1" x14ac:dyDescent="0.4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L560" s="3"/>
      <c r="CM560" s="13"/>
    </row>
    <row r="561" spans="5:91" ht="14.25" customHeight="1" x14ac:dyDescent="0.4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L561" s="3"/>
      <c r="CM561" s="13"/>
    </row>
    <row r="562" spans="5:91" ht="14.25" customHeight="1" x14ac:dyDescent="0.4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L562" s="3"/>
      <c r="CM562" s="13"/>
    </row>
    <row r="563" spans="5:91" ht="14.25" customHeight="1" x14ac:dyDescent="0.4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L563" s="3"/>
      <c r="CM563" s="13"/>
    </row>
    <row r="564" spans="5:91" ht="14.25" customHeight="1" x14ac:dyDescent="0.4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L564" s="3"/>
      <c r="CM564" s="13"/>
    </row>
    <row r="565" spans="5:91" ht="14.25" customHeight="1" x14ac:dyDescent="0.4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L565" s="3"/>
      <c r="CM565" s="13"/>
    </row>
    <row r="566" spans="5:91" ht="14.25" customHeight="1" x14ac:dyDescent="0.4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L566" s="3"/>
      <c r="CM566" s="13"/>
    </row>
    <row r="567" spans="5:91" ht="14.25" customHeight="1" x14ac:dyDescent="0.4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L567" s="3"/>
      <c r="CM567" s="13"/>
    </row>
    <row r="568" spans="5:91" ht="14.25" customHeight="1" x14ac:dyDescent="0.4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L568" s="3"/>
      <c r="CM568" s="13"/>
    </row>
    <row r="569" spans="5:91" ht="14.25" customHeight="1" x14ac:dyDescent="0.4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L569" s="3"/>
      <c r="CM569" s="13"/>
    </row>
    <row r="570" spans="5:91" ht="14.25" customHeight="1" x14ac:dyDescent="0.4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L570" s="3"/>
      <c r="CM570" s="13"/>
    </row>
    <row r="571" spans="5:91" ht="14.25" customHeight="1" x14ac:dyDescent="0.4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L571" s="3"/>
      <c r="CM571" s="13"/>
    </row>
    <row r="572" spans="5:91" ht="14.25" customHeight="1" x14ac:dyDescent="0.4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L572" s="3"/>
      <c r="CM572" s="13"/>
    </row>
    <row r="573" spans="5:91" ht="14.25" customHeight="1" x14ac:dyDescent="0.4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L573" s="3"/>
      <c r="CM573" s="13"/>
    </row>
    <row r="574" spans="5:91" ht="14.25" customHeight="1" x14ac:dyDescent="0.4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L574" s="3"/>
      <c r="CM574" s="13"/>
    </row>
    <row r="575" spans="5:91" ht="14.25" customHeight="1" x14ac:dyDescent="0.4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L575" s="3"/>
      <c r="CM575" s="13"/>
    </row>
    <row r="576" spans="5:91" ht="14.25" customHeight="1" x14ac:dyDescent="0.4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L576" s="3"/>
      <c r="CM576" s="13"/>
    </row>
    <row r="577" spans="5:91" ht="14.25" customHeight="1" x14ac:dyDescent="0.4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L577" s="3"/>
      <c r="CM577" s="13"/>
    </row>
    <row r="578" spans="5:91" ht="14.25" customHeight="1" x14ac:dyDescent="0.4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L578" s="3"/>
      <c r="CM578" s="13"/>
    </row>
    <row r="579" spans="5:91" ht="14.25" customHeight="1" x14ac:dyDescent="0.4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L579" s="3"/>
      <c r="CM579" s="13"/>
    </row>
    <row r="580" spans="5:91" ht="14.25" customHeight="1" x14ac:dyDescent="0.4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L580" s="3"/>
      <c r="CM580" s="13"/>
    </row>
    <row r="581" spans="5:91" ht="14.25" customHeight="1" x14ac:dyDescent="0.4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L581" s="3"/>
      <c r="CM581" s="13"/>
    </row>
    <row r="582" spans="5:91" ht="14.25" customHeight="1" x14ac:dyDescent="0.4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L582" s="3"/>
      <c r="CM582" s="13"/>
    </row>
    <row r="583" spans="5:91" ht="14.25" customHeight="1" x14ac:dyDescent="0.4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L583" s="3"/>
      <c r="CM583" s="13"/>
    </row>
    <row r="584" spans="5:91" ht="14.25" customHeight="1" x14ac:dyDescent="0.4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L584" s="3"/>
      <c r="CM584" s="13"/>
    </row>
    <row r="585" spans="5:91" ht="14.25" customHeight="1" x14ac:dyDescent="0.4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L585" s="3"/>
      <c r="CM585" s="13"/>
    </row>
    <row r="586" spans="5:91" ht="14.25" customHeight="1" x14ac:dyDescent="0.4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L586" s="3"/>
      <c r="CM586" s="13"/>
    </row>
    <row r="587" spans="5:91" ht="14.25" customHeight="1" x14ac:dyDescent="0.4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L587" s="3"/>
      <c r="CM587" s="13"/>
    </row>
    <row r="588" spans="5:91" ht="14.25" customHeight="1" x14ac:dyDescent="0.4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L588" s="3"/>
      <c r="CM588" s="13"/>
    </row>
    <row r="589" spans="5:91" ht="14.25" customHeight="1" x14ac:dyDescent="0.4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L589" s="3"/>
      <c r="CM589" s="13"/>
    </row>
    <row r="590" spans="5:91" ht="14.25" customHeight="1" x14ac:dyDescent="0.4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L590" s="3"/>
      <c r="CM590" s="13"/>
    </row>
    <row r="591" spans="5:91" ht="14.25" customHeight="1" x14ac:dyDescent="0.4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L591" s="3"/>
      <c r="CM591" s="13"/>
    </row>
    <row r="592" spans="5:91" ht="14.25" customHeight="1" x14ac:dyDescent="0.4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L592" s="3"/>
      <c r="CM592" s="13"/>
    </row>
    <row r="593" spans="5:91" ht="14.25" customHeight="1" x14ac:dyDescent="0.4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L593" s="3"/>
      <c r="CM593" s="13"/>
    </row>
    <row r="594" spans="5:91" ht="14.25" customHeight="1" x14ac:dyDescent="0.4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L594" s="3"/>
      <c r="CM594" s="13"/>
    </row>
    <row r="595" spans="5:91" ht="14.25" customHeight="1" x14ac:dyDescent="0.4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L595" s="3"/>
      <c r="CM595" s="13"/>
    </row>
    <row r="596" spans="5:91" ht="14.25" customHeight="1" x14ac:dyDescent="0.4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L596" s="3"/>
      <c r="CM596" s="13"/>
    </row>
    <row r="597" spans="5:91" ht="14.25" customHeight="1" x14ac:dyDescent="0.4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L597" s="3"/>
      <c r="CM597" s="13"/>
    </row>
    <row r="598" spans="5:91" ht="14.25" customHeight="1" x14ac:dyDescent="0.4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L598" s="3"/>
      <c r="CM598" s="13"/>
    </row>
    <row r="599" spans="5:91" ht="14.25" customHeight="1" x14ac:dyDescent="0.4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L599" s="3"/>
      <c r="CM599" s="13"/>
    </row>
    <row r="600" spans="5:91" ht="14.25" customHeight="1" x14ac:dyDescent="0.4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L600" s="3"/>
      <c r="CM600" s="13"/>
    </row>
    <row r="601" spans="5:91" ht="14.25" customHeight="1" x14ac:dyDescent="0.4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L601" s="3"/>
      <c r="CM601" s="13"/>
    </row>
    <row r="602" spans="5:91" ht="14.25" customHeight="1" x14ac:dyDescent="0.4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L602" s="3"/>
      <c r="CM602" s="13"/>
    </row>
    <row r="603" spans="5:91" ht="14.25" customHeight="1" x14ac:dyDescent="0.4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L603" s="3"/>
      <c r="CM603" s="13"/>
    </row>
    <row r="604" spans="5:91" ht="14.25" customHeight="1" x14ac:dyDescent="0.4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L604" s="3"/>
      <c r="CM604" s="13"/>
    </row>
    <row r="605" spans="5:91" ht="14.25" customHeight="1" x14ac:dyDescent="0.4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L605" s="3"/>
      <c r="CM605" s="13"/>
    </row>
    <row r="606" spans="5:91" ht="14.25" customHeight="1" x14ac:dyDescent="0.4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L606" s="3"/>
      <c r="CM606" s="13"/>
    </row>
    <row r="607" spans="5:91" ht="14.25" customHeight="1" x14ac:dyDescent="0.4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L607" s="3"/>
      <c r="CM607" s="13"/>
    </row>
    <row r="608" spans="5:91" ht="14.25" customHeight="1" x14ac:dyDescent="0.4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L608" s="3"/>
      <c r="CM608" s="13"/>
    </row>
    <row r="609" spans="5:91" ht="14.25" customHeight="1" x14ac:dyDescent="0.4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L609" s="3"/>
      <c r="CM609" s="13"/>
    </row>
    <row r="610" spans="5:91" ht="14.25" customHeight="1" x14ac:dyDescent="0.4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L610" s="3"/>
      <c r="CM610" s="13"/>
    </row>
    <row r="611" spans="5:91" ht="14.25" customHeight="1" x14ac:dyDescent="0.4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L611" s="3"/>
      <c r="CM611" s="13"/>
    </row>
    <row r="612" spans="5:91" ht="14.25" customHeight="1" x14ac:dyDescent="0.4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L612" s="3"/>
      <c r="CM612" s="13"/>
    </row>
    <row r="613" spans="5:91" ht="14.25" customHeight="1" x14ac:dyDescent="0.4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L613" s="3"/>
      <c r="CM613" s="13"/>
    </row>
    <row r="614" spans="5:91" ht="14.25" customHeight="1" x14ac:dyDescent="0.4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L614" s="3"/>
      <c r="CM614" s="13"/>
    </row>
    <row r="615" spans="5:91" ht="14.25" customHeight="1" x14ac:dyDescent="0.4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L615" s="3"/>
      <c r="CM615" s="13"/>
    </row>
    <row r="616" spans="5:91" ht="14.25" customHeight="1" x14ac:dyDescent="0.4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L616" s="3"/>
      <c r="CM616" s="13"/>
    </row>
    <row r="617" spans="5:91" ht="14.25" customHeight="1" x14ac:dyDescent="0.4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L617" s="3"/>
      <c r="CM617" s="13"/>
    </row>
    <row r="618" spans="5:91" ht="14.25" customHeight="1" x14ac:dyDescent="0.4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L618" s="3"/>
      <c r="CM618" s="13"/>
    </row>
    <row r="619" spans="5:91" ht="14.25" customHeight="1" x14ac:dyDescent="0.4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L619" s="3"/>
      <c r="CM619" s="13"/>
    </row>
    <row r="620" spans="5:91" ht="14.25" customHeight="1" x14ac:dyDescent="0.4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L620" s="3"/>
      <c r="CM620" s="13"/>
    </row>
    <row r="621" spans="5:91" ht="14.25" customHeight="1" x14ac:dyDescent="0.4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L621" s="3"/>
      <c r="CM621" s="13"/>
    </row>
    <row r="622" spans="5:91" ht="14.25" customHeight="1" x14ac:dyDescent="0.4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L622" s="3"/>
      <c r="CM622" s="13"/>
    </row>
    <row r="623" spans="5:91" ht="14.25" customHeight="1" x14ac:dyDescent="0.4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L623" s="3"/>
      <c r="CM623" s="13"/>
    </row>
    <row r="624" spans="5:91" ht="14.25" customHeight="1" x14ac:dyDescent="0.4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L624" s="3"/>
      <c r="CM624" s="13"/>
    </row>
    <row r="625" spans="5:91" ht="14.25" customHeight="1" x14ac:dyDescent="0.4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L625" s="3"/>
      <c r="CM625" s="13"/>
    </row>
    <row r="626" spans="5:91" ht="14.25" customHeight="1" x14ac:dyDescent="0.4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L626" s="3"/>
      <c r="CM626" s="13"/>
    </row>
    <row r="627" spans="5:91" ht="14.25" customHeight="1" x14ac:dyDescent="0.4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L627" s="3"/>
      <c r="CM627" s="13"/>
    </row>
    <row r="628" spans="5:91" ht="14.25" customHeight="1" x14ac:dyDescent="0.4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L628" s="3"/>
      <c r="CM628" s="13"/>
    </row>
    <row r="629" spans="5:91" ht="14.25" customHeight="1" x14ac:dyDescent="0.4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L629" s="3"/>
      <c r="CM629" s="13"/>
    </row>
    <row r="630" spans="5:91" ht="14.25" customHeight="1" x14ac:dyDescent="0.4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L630" s="3"/>
      <c r="CM630" s="13"/>
    </row>
    <row r="631" spans="5:91" ht="14.25" customHeight="1" x14ac:dyDescent="0.4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L631" s="3"/>
      <c r="CM631" s="13"/>
    </row>
    <row r="632" spans="5:91" ht="14.25" customHeight="1" x14ac:dyDescent="0.4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L632" s="3"/>
      <c r="CM632" s="13"/>
    </row>
    <row r="633" spans="5:91" ht="14.25" customHeight="1" x14ac:dyDescent="0.4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L633" s="3"/>
      <c r="CM633" s="13"/>
    </row>
    <row r="634" spans="5:91" ht="14.25" customHeight="1" x14ac:dyDescent="0.4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L634" s="3"/>
      <c r="CM634" s="13"/>
    </row>
    <row r="635" spans="5:91" ht="14.25" customHeight="1" x14ac:dyDescent="0.4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L635" s="3"/>
      <c r="CM635" s="13"/>
    </row>
    <row r="636" spans="5:91" ht="14.25" customHeight="1" x14ac:dyDescent="0.4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L636" s="3"/>
      <c r="CM636" s="13"/>
    </row>
    <row r="637" spans="5:91" ht="14.25" customHeight="1" x14ac:dyDescent="0.4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L637" s="3"/>
      <c r="CM637" s="13"/>
    </row>
    <row r="638" spans="5:91" ht="14.25" customHeight="1" x14ac:dyDescent="0.4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L638" s="3"/>
      <c r="CM638" s="13"/>
    </row>
    <row r="639" spans="5:91" ht="14.25" customHeight="1" x14ac:dyDescent="0.4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L639" s="3"/>
      <c r="CM639" s="13"/>
    </row>
    <row r="640" spans="5:91" ht="14.25" customHeight="1" x14ac:dyDescent="0.4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L640" s="3"/>
      <c r="CM640" s="13"/>
    </row>
    <row r="641" spans="5:91" ht="14.25" customHeight="1" x14ac:dyDescent="0.4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L641" s="3"/>
      <c r="CM641" s="13"/>
    </row>
    <row r="642" spans="5:91" ht="14.25" customHeight="1" x14ac:dyDescent="0.4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L642" s="3"/>
      <c r="CM642" s="13"/>
    </row>
    <row r="643" spans="5:91" ht="14.25" customHeight="1" x14ac:dyDescent="0.4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L643" s="3"/>
      <c r="CM643" s="13"/>
    </row>
    <row r="644" spans="5:91" ht="14.25" customHeight="1" x14ac:dyDescent="0.4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L644" s="3"/>
      <c r="CM644" s="13"/>
    </row>
    <row r="645" spans="5:91" ht="14.25" customHeight="1" x14ac:dyDescent="0.4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L645" s="3"/>
      <c r="CM645" s="13"/>
    </row>
    <row r="646" spans="5:91" ht="14.25" customHeight="1" x14ac:dyDescent="0.4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L646" s="3"/>
      <c r="CM646" s="13"/>
    </row>
    <row r="647" spans="5:91" ht="14.25" customHeight="1" x14ac:dyDescent="0.4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L647" s="3"/>
      <c r="CM647" s="13"/>
    </row>
    <row r="648" spans="5:91" ht="14.25" customHeight="1" x14ac:dyDescent="0.4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L648" s="3"/>
      <c r="CM648" s="13"/>
    </row>
    <row r="649" spans="5:91" ht="14.25" customHeight="1" x14ac:dyDescent="0.4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L649" s="3"/>
      <c r="CM649" s="13"/>
    </row>
    <row r="650" spans="5:91" ht="14.25" customHeight="1" x14ac:dyDescent="0.4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L650" s="3"/>
      <c r="CM650" s="13"/>
    </row>
    <row r="651" spans="5:91" ht="14.25" customHeight="1" x14ac:dyDescent="0.4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L651" s="3"/>
      <c r="CM651" s="13"/>
    </row>
    <row r="652" spans="5:91" ht="14.25" customHeight="1" x14ac:dyDescent="0.4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L652" s="3"/>
      <c r="CM652" s="13"/>
    </row>
    <row r="653" spans="5:91" ht="14.25" customHeight="1" x14ac:dyDescent="0.4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L653" s="3"/>
      <c r="CM653" s="13"/>
    </row>
    <row r="654" spans="5:91" ht="14.25" customHeight="1" x14ac:dyDescent="0.4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L654" s="3"/>
      <c r="CM654" s="13"/>
    </row>
    <row r="655" spans="5:91" ht="14.25" customHeight="1" x14ac:dyDescent="0.4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L655" s="3"/>
      <c r="CM655" s="13"/>
    </row>
    <row r="656" spans="5:91" ht="14.25" customHeight="1" x14ac:dyDescent="0.4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L656" s="3"/>
      <c r="CM656" s="13"/>
    </row>
    <row r="657" spans="5:91" ht="14.25" customHeight="1" x14ac:dyDescent="0.4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L657" s="3"/>
      <c r="CM657" s="13"/>
    </row>
    <row r="658" spans="5:91" ht="14.25" customHeight="1" x14ac:dyDescent="0.4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L658" s="3"/>
      <c r="CM658" s="13"/>
    </row>
    <row r="659" spans="5:91" ht="14.25" customHeight="1" x14ac:dyDescent="0.4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L659" s="3"/>
      <c r="CM659" s="13"/>
    </row>
    <row r="660" spans="5:91" ht="14.25" customHeight="1" x14ac:dyDescent="0.4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L660" s="3"/>
      <c r="CM660" s="13"/>
    </row>
    <row r="661" spans="5:91" ht="14.25" customHeight="1" x14ac:dyDescent="0.4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L661" s="3"/>
      <c r="CM661" s="13"/>
    </row>
    <row r="662" spans="5:91" ht="14.25" customHeight="1" x14ac:dyDescent="0.4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L662" s="3"/>
      <c r="CM662" s="13"/>
    </row>
    <row r="663" spans="5:91" ht="14.25" customHeight="1" x14ac:dyDescent="0.4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L663" s="3"/>
      <c r="CM663" s="13"/>
    </row>
    <row r="664" spans="5:91" ht="14.25" customHeight="1" x14ac:dyDescent="0.4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L664" s="3"/>
      <c r="CM664" s="13"/>
    </row>
    <row r="665" spans="5:91" ht="14.25" customHeight="1" x14ac:dyDescent="0.4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L665" s="3"/>
      <c r="CM665" s="13"/>
    </row>
    <row r="666" spans="5:91" ht="14.25" customHeight="1" x14ac:dyDescent="0.4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L666" s="3"/>
      <c r="CM666" s="13"/>
    </row>
    <row r="667" spans="5:91" ht="14.25" customHeight="1" x14ac:dyDescent="0.4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L667" s="3"/>
      <c r="CM667" s="13"/>
    </row>
    <row r="668" spans="5:91" ht="14.25" customHeight="1" x14ac:dyDescent="0.4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L668" s="3"/>
      <c r="CM668" s="13"/>
    </row>
    <row r="669" spans="5:91" ht="14.25" customHeight="1" x14ac:dyDescent="0.4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L669" s="3"/>
      <c r="CM669" s="13"/>
    </row>
    <row r="670" spans="5:91" ht="14.25" customHeight="1" x14ac:dyDescent="0.4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L670" s="3"/>
      <c r="CM670" s="13"/>
    </row>
    <row r="671" spans="5:91" ht="14.25" customHeight="1" x14ac:dyDescent="0.4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L671" s="3"/>
      <c r="CM671" s="13"/>
    </row>
    <row r="672" spans="5:91" ht="14.25" customHeight="1" x14ac:dyDescent="0.4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L672" s="3"/>
      <c r="CM672" s="13"/>
    </row>
    <row r="673" spans="5:91" ht="14.25" customHeight="1" x14ac:dyDescent="0.4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L673" s="3"/>
      <c r="CM673" s="13"/>
    </row>
    <row r="674" spans="5:91" ht="14.25" customHeight="1" x14ac:dyDescent="0.4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L674" s="3"/>
      <c r="CM674" s="13"/>
    </row>
    <row r="675" spans="5:91" ht="14.25" customHeight="1" x14ac:dyDescent="0.4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L675" s="3"/>
      <c r="CM675" s="13"/>
    </row>
    <row r="676" spans="5:91" ht="14.25" customHeight="1" x14ac:dyDescent="0.4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L676" s="3"/>
      <c r="CM676" s="13"/>
    </row>
    <row r="677" spans="5:91" ht="14.25" customHeight="1" x14ac:dyDescent="0.4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L677" s="3"/>
      <c r="CM677" s="13"/>
    </row>
    <row r="678" spans="5:91" ht="14.25" customHeight="1" x14ac:dyDescent="0.4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L678" s="3"/>
      <c r="CM678" s="13"/>
    </row>
    <row r="679" spans="5:91" ht="14.25" customHeight="1" x14ac:dyDescent="0.4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L679" s="3"/>
      <c r="CM679" s="13"/>
    </row>
    <row r="680" spans="5:91" ht="14.25" customHeight="1" x14ac:dyDescent="0.4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L680" s="3"/>
      <c r="CM680" s="13"/>
    </row>
    <row r="681" spans="5:91" ht="14.25" customHeight="1" x14ac:dyDescent="0.4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L681" s="3"/>
      <c r="CM681" s="13"/>
    </row>
    <row r="682" spans="5:91" ht="14.25" customHeight="1" x14ac:dyDescent="0.4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L682" s="3"/>
      <c r="CM682" s="13"/>
    </row>
    <row r="683" spans="5:91" ht="14.25" customHeight="1" x14ac:dyDescent="0.4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L683" s="3"/>
      <c r="CM683" s="13"/>
    </row>
    <row r="684" spans="5:91" ht="14.25" customHeight="1" x14ac:dyDescent="0.4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L684" s="3"/>
      <c r="CM684" s="13"/>
    </row>
    <row r="685" spans="5:91" ht="14.25" customHeight="1" x14ac:dyDescent="0.4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L685" s="3"/>
      <c r="CM685" s="13"/>
    </row>
    <row r="686" spans="5:91" ht="14.25" customHeight="1" x14ac:dyDescent="0.4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L686" s="3"/>
      <c r="CM686" s="13"/>
    </row>
    <row r="687" spans="5:91" ht="14.25" customHeight="1" x14ac:dyDescent="0.4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L687" s="3"/>
      <c r="CM687" s="13"/>
    </row>
    <row r="688" spans="5:91" ht="14.25" customHeight="1" x14ac:dyDescent="0.4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L688" s="3"/>
      <c r="CM688" s="13"/>
    </row>
    <row r="689" spans="5:91" ht="14.25" customHeight="1" x14ac:dyDescent="0.4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L689" s="3"/>
      <c r="CM689" s="13"/>
    </row>
    <row r="690" spans="5:91" ht="14.25" customHeight="1" x14ac:dyDescent="0.4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L690" s="3"/>
      <c r="CM690" s="13"/>
    </row>
    <row r="691" spans="5:91" ht="14.25" customHeight="1" x14ac:dyDescent="0.4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L691" s="3"/>
      <c r="CM691" s="13"/>
    </row>
    <row r="692" spans="5:91" ht="14.25" customHeight="1" x14ac:dyDescent="0.4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L692" s="3"/>
      <c r="CM692" s="13"/>
    </row>
    <row r="693" spans="5:91" ht="14.25" customHeight="1" x14ac:dyDescent="0.4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L693" s="3"/>
      <c r="CM693" s="13"/>
    </row>
    <row r="694" spans="5:91" ht="14.25" customHeight="1" x14ac:dyDescent="0.4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L694" s="3"/>
      <c r="CM694" s="13"/>
    </row>
    <row r="695" spans="5:91" ht="14.25" customHeight="1" x14ac:dyDescent="0.4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L695" s="3"/>
      <c r="CM695" s="13"/>
    </row>
    <row r="696" spans="5:91" ht="14.25" customHeight="1" x14ac:dyDescent="0.4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L696" s="3"/>
      <c r="CM696" s="13"/>
    </row>
    <row r="697" spans="5:91" ht="14.25" customHeight="1" x14ac:dyDescent="0.4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L697" s="3"/>
      <c r="CM697" s="13"/>
    </row>
    <row r="698" spans="5:91" ht="14.25" customHeight="1" x14ac:dyDescent="0.4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L698" s="3"/>
      <c r="CM698" s="13"/>
    </row>
    <row r="699" spans="5:91" ht="14.25" customHeight="1" x14ac:dyDescent="0.4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L699" s="3"/>
      <c r="CM699" s="13"/>
    </row>
    <row r="700" spans="5:91" ht="14.25" customHeight="1" x14ac:dyDescent="0.4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L700" s="3"/>
      <c r="CM700" s="13"/>
    </row>
    <row r="701" spans="5:91" ht="14.25" customHeight="1" x14ac:dyDescent="0.4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L701" s="3"/>
      <c r="CM701" s="13"/>
    </row>
    <row r="702" spans="5:91" ht="14.25" customHeight="1" x14ac:dyDescent="0.4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L702" s="3"/>
      <c r="CM702" s="13"/>
    </row>
    <row r="703" spans="5:91" ht="14.25" customHeight="1" x14ac:dyDescent="0.4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L703" s="3"/>
      <c r="CM703" s="13"/>
    </row>
    <row r="704" spans="5:91" ht="14.25" customHeight="1" x14ac:dyDescent="0.4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L704" s="3"/>
      <c r="CM704" s="13"/>
    </row>
    <row r="705" spans="5:91" ht="14.25" customHeight="1" x14ac:dyDescent="0.4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L705" s="3"/>
      <c r="CM705" s="13"/>
    </row>
    <row r="706" spans="5:91" ht="14.25" customHeight="1" x14ac:dyDescent="0.4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L706" s="3"/>
      <c r="CM706" s="13"/>
    </row>
    <row r="707" spans="5:91" ht="14.25" customHeight="1" x14ac:dyDescent="0.4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L707" s="3"/>
      <c r="CM707" s="13"/>
    </row>
    <row r="708" spans="5:91" ht="14.25" customHeight="1" x14ac:dyDescent="0.4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L708" s="3"/>
      <c r="CM708" s="13"/>
    </row>
    <row r="709" spans="5:91" ht="14.25" customHeight="1" x14ac:dyDescent="0.4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L709" s="3"/>
      <c r="CM709" s="13"/>
    </row>
    <row r="710" spans="5:91" ht="14.25" customHeight="1" x14ac:dyDescent="0.4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L710" s="3"/>
      <c r="CM710" s="13"/>
    </row>
    <row r="711" spans="5:91" ht="14.25" customHeight="1" x14ac:dyDescent="0.4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L711" s="3"/>
      <c r="CM711" s="13"/>
    </row>
    <row r="712" spans="5:91" ht="14.25" customHeight="1" x14ac:dyDescent="0.4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L712" s="3"/>
      <c r="CM712" s="13"/>
    </row>
    <row r="713" spans="5:91" ht="14.25" customHeight="1" x14ac:dyDescent="0.4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L713" s="3"/>
      <c r="CM713" s="13"/>
    </row>
    <row r="714" spans="5:91" ht="14.25" customHeight="1" x14ac:dyDescent="0.4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L714" s="3"/>
      <c r="CM714" s="13"/>
    </row>
    <row r="715" spans="5:91" ht="14.25" customHeight="1" x14ac:dyDescent="0.4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L715" s="3"/>
      <c r="CM715" s="13"/>
    </row>
    <row r="716" spans="5:91" ht="14.25" customHeight="1" x14ac:dyDescent="0.4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L716" s="3"/>
      <c r="CM716" s="13"/>
    </row>
    <row r="717" spans="5:91" ht="14.25" customHeight="1" x14ac:dyDescent="0.4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L717" s="3"/>
      <c r="CM717" s="13"/>
    </row>
    <row r="718" spans="5:91" ht="14.25" customHeight="1" x14ac:dyDescent="0.4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L718" s="3"/>
      <c r="CM718" s="13"/>
    </row>
    <row r="719" spans="5:91" ht="14.25" customHeight="1" x14ac:dyDescent="0.4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L719" s="3"/>
      <c r="CM719" s="13"/>
    </row>
    <row r="720" spans="5:91" ht="14.25" customHeight="1" x14ac:dyDescent="0.4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L720" s="3"/>
      <c r="CM720" s="13"/>
    </row>
    <row r="721" spans="5:91" ht="14.25" customHeight="1" x14ac:dyDescent="0.4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L721" s="3"/>
      <c r="CM721" s="13"/>
    </row>
    <row r="722" spans="5:91" ht="14.25" customHeight="1" x14ac:dyDescent="0.4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L722" s="3"/>
      <c r="CM722" s="13"/>
    </row>
    <row r="723" spans="5:91" ht="14.25" customHeight="1" x14ac:dyDescent="0.4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L723" s="3"/>
      <c r="CM723" s="13"/>
    </row>
    <row r="724" spans="5:91" ht="14.25" customHeight="1" x14ac:dyDescent="0.4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L724" s="3"/>
      <c r="CM724" s="13"/>
    </row>
    <row r="725" spans="5:91" ht="14.25" customHeight="1" x14ac:dyDescent="0.4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L725" s="3"/>
      <c r="CM725" s="13"/>
    </row>
    <row r="726" spans="5:91" ht="14.25" customHeight="1" x14ac:dyDescent="0.4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L726" s="3"/>
      <c r="CM726" s="13"/>
    </row>
    <row r="727" spans="5:91" ht="14.25" customHeight="1" x14ac:dyDescent="0.4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L727" s="3"/>
      <c r="CM727" s="13"/>
    </row>
    <row r="728" spans="5:91" ht="14.25" customHeight="1" x14ac:dyDescent="0.4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L728" s="3"/>
      <c r="CM728" s="13"/>
    </row>
    <row r="729" spans="5:91" ht="14.25" customHeight="1" x14ac:dyDescent="0.4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L729" s="3"/>
      <c r="CM729" s="13"/>
    </row>
    <row r="730" spans="5:91" ht="14.25" customHeight="1" x14ac:dyDescent="0.4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L730" s="3"/>
      <c r="CM730" s="13"/>
    </row>
    <row r="731" spans="5:91" ht="14.25" customHeight="1" x14ac:dyDescent="0.4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L731" s="3"/>
      <c r="CM731" s="13"/>
    </row>
    <row r="732" spans="5:91" ht="14.25" customHeight="1" x14ac:dyDescent="0.4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L732" s="3"/>
      <c r="CM732" s="13"/>
    </row>
    <row r="733" spans="5:91" ht="14.25" customHeight="1" x14ac:dyDescent="0.4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L733" s="3"/>
      <c r="CM733" s="13"/>
    </row>
    <row r="734" spans="5:91" ht="14.25" customHeight="1" x14ac:dyDescent="0.4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L734" s="3"/>
      <c r="CM734" s="13"/>
    </row>
    <row r="735" spans="5:91" ht="14.25" customHeight="1" x14ac:dyDescent="0.4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L735" s="3"/>
      <c r="CM735" s="13"/>
    </row>
    <row r="736" spans="5:91" ht="14.25" customHeight="1" x14ac:dyDescent="0.4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L736" s="3"/>
      <c r="CM736" s="13"/>
    </row>
    <row r="737" spans="5:91" ht="14.25" customHeight="1" x14ac:dyDescent="0.4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L737" s="3"/>
      <c r="CM737" s="13"/>
    </row>
    <row r="738" spans="5:91" ht="14.25" customHeight="1" x14ac:dyDescent="0.4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L738" s="3"/>
      <c r="CM738" s="13"/>
    </row>
    <row r="739" spans="5:91" ht="14.25" customHeight="1" x14ac:dyDescent="0.4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L739" s="3"/>
      <c r="CM739" s="13"/>
    </row>
    <row r="740" spans="5:91" ht="14.25" customHeight="1" x14ac:dyDescent="0.4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L740" s="3"/>
      <c r="CM740" s="13"/>
    </row>
    <row r="741" spans="5:91" ht="14.25" customHeight="1" x14ac:dyDescent="0.4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L741" s="3"/>
      <c r="CM741" s="13"/>
    </row>
    <row r="742" spans="5:91" ht="14.25" customHeight="1" x14ac:dyDescent="0.4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L742" s="3"/>
      <c r="CM742" s="13"/>
    </row>
    <row r="743" spans="5:91" ht="14.25" customHeight="1" x14ac:dyDescent="0.4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L743" s="3"/>
      <c r="CM743" s="13"/>
    </row>
    <row r="744" spans="5:91" ht="14.25" customHeight="1" x14ac:dyDescent="0.4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L744" s="3"/>
      <c r="CM744" s="13"/>
    </row>
    <row r="745" spans="5:91" ht="14.25" customHeight="1" x14ac:dyDescent="0.4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L745" s="3"/>
      <c r="CM745" s="13"/>
    </row>
    <row r="746" spans="5:91" ht="14.25" customHeight="1" x14ac:dyDescent="0.4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L746" s="3"/>
      <c r="CM746" s="13"/>
    </row>
    <row r="747" spans="5:91" ht="14.25" customHeight="1" x14ac:dyDescent="0.4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L747" s="3"/>
      <c r="CM747" s="13"/>
    </row>
    <row r="748" spans="5:91" ht="14.25" customHeight="1" x14ac:dyDescent="0.4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L748" s="3"/>
      <c r="CM748" s="13"/>
    </row>
    <row r="749" spans="5:91" ht="14.25" customHeight="1" x14ac:dyDescent="0.4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L749" s="3"/>
      <c r="CM749" s="13"/>
    </row>
    <row r="750" spans="5:91" ht="14.25" customHeight="1" x14ac:dyDescent="0.4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L750" s="3"/>
      <c r="CM750" s="13"/>
    </row>
    <row r="751" spans="5:91" ht="14.25" customHeight="1" x14ac:dyDescent="0.4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L751" s="3"/>
      <c r="CM751" s="13"/>
    </row>
    <row r="752" spans="5:91" ht="14.25" customHeight="1" x14ac:dyDescent="0.4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L752" s="3"/>
      <c r="CM752" s="13"/>
    </row>
    <row r="753" spans="5:91" ht="14.25" customHeight="1" x14ac:dyDescent="0.4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L753" s="3"/>
      <c r="CM753" s="13"/>
    </row>
    <row r="754" spans="5:91" ht="14.25" customHeight="1" x14ac:dyDescent="0.4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L754" s="3"/>
      <c r="CM754" s="13"/>
    </row>
    <row r="755" spans="5:91" ht="14.25" customHeight="1" x14ac:dyDescent="0.4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L755" s="3"/>
      <c r="CM755" s="13"/>
    </row>
    <row r="756" spans="5:91" ht="14.25" customHeight="1" x14ac:dyDescent="0.4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L756" s="3"/>
      <c r="CM756" s="13"/>
    </row>
    <row r="757" spans="5:91" ht="14.25" customHeight="1" x14ac:dyDescent="0.4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L757" s="3"/>
      <c r="CM757" s="13"/>
    </row>
    <row r="758" spans="5:91" ht="14.25" customHeight="1" x14ac:dyDescent="0.4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L758" s="3"/>
      <c r="CM758" s="13"/>
    </row>
    <row r="759" spans="5:91" ht="14.25" customHeight="1" x14ac:dyDescent="0.4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L759" s="3"/>
      <c r="CM759" s="13"/>
    </row>
    <row r="760" spans="5:91" ht="14.25" customHeight="1" x14ac:dyDescent="0.4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L760" s="3"/>
      <c r="CM760" s="13"/>
    </row>
    <row r="761" spans="5:91" ht="14.25" customHeight="1" x14ac:dyDescent="0.4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L761" s="3"/>
      <c r="CM761" s="13"/>
    </row>
    <row r="762" spans="5:91" ht="14.25" customHeight="1" x14ac:dyDescent="0.4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L762" s="3"/>
      <c r="CM762" s="13"/>
    </row>
    <row r="763" spans="5:91" ht="14.25" customHeight="1" x14ac:dyDescent="0.4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L763" s="3"/>
      <c r="CM763" s="13"/>
    </row>
    <row r="764" spans="5:91" ht="14.25" customHeight="1" x14ac:dyDescent="0.4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L764" s="3"/>
      <c r="CM764" s="13"/>
    </row>
    <row r="765" spans="5:91" ht="14.25" customHeight="1" x14ac:dyDescent="0.4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L765" s="3"/>
      <c r="CM765" s="13"/>
    </row>
    <row r="766" spans="5:91" ht="14.25" customHeight="1" x14ac:dyDescent="0.4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L766" s="3"/>
      <c r="CM766" s="13"/>
    </row>
    <row r="767" spans="5:91" ht="14.25" customHeight="1" x14ac:dyDescent="0.4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L767" s="3"/>
      <c r="CM767" s="13"/>
    </row>
    <row r="768" spans="5:91" ht="14.25" customHeight="1" x14ac:dyDescent="0.4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L768" s="3"/>
      <c r="CM768" s="13"/>
    </row>
    <row r="769" spans="5:91" ht="14.25" customHeight="1" x14ac:dyDescent="0.4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L769" s="3"/>
      <c r="CM769" s="13"/>
    </row>
    <row r="770" spans="5:91" ht="14.25" customHeight="1" x14ac:dyDescent="0.4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L770" s="3"/>
      <c r="CM770" s="13"/>
    </row>
    <row r="771" spans="5:91" ht="14.25" customHeight="1" x14ac:dyDescent="0.4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L771" s="3"/>
      <c r="CM771" s="13"/>
    </row>
    <row r="772" spans="5:91" ht="14.25" customHeight="1" x14ac:dyDescent="0.4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L772" s="3"/>
      <c r="CM772" s="13"/>
    </row>
    <row r="773" spans="5:91" ht="14.25" customHeight="1" x14ac:dyDescent="0.4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L773" s="3"/>
      <c r="CM773" s="13"/>
    </row>
    <row r="774" spans="5:91" ht="14.25" customHeight="1" x14ac:dyDescent="0.4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L774" s="3"/>
      <c r="CM774" s="13"/>
    </row>
    <row r="775" spans="5:91" ht="14.25" customHeight="1" x14ac:dyDescent="0.4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L775" s="3"/>
      <c r="CM775" s="13"/>
    </row>
    <row r="776" spans="5:91" ht="14.25" customHeight="1" x14ac:dyDescent="0.4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L776" s="3"/>
      <c r="CM776" s="13"/>
    </row>
    <row r="777" spans="5:91" ht="14.25" customHeight="1" x14ac:dyDescent="0.4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L777" s="3"/>
      <c r="CM777" s="13"/>
    </row>
    <row r="778" spans="5:91" ht="14.25" customHeight="1" x14ac:dyDescent="0.4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L778" s="3"/>
      <c r="CM778" s="13"/>
    </row>
    <row r="779" spans="5:91" ht="14.25" customHeight="1" x14ac:dyDescent="0.4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L779" s="3"/>
      <c r="CM779" s="13"/>
    </row>
    <row r="780" spans="5:91" ht="14.25" customHeight="1" x14ac:dyDescent="0.4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L780" s="3"/>
      <c r="CM780" s="13"/>
    </row>
    <row r="781" spans="5:91" ht="14.25" customHeight="1" x14ac:dyDescent="0.4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L781" s="3"/>
      <c r="CM781" s="13"/>
    </row>
    <row r="782" spans="5:91" ht="14.25" customHeight="1" x14ac:dyDescent="0.4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L782" s="3"/>
      <c r="CM782" s="13"/>
    </row>
    <row r="783" spans="5:91" ht="14.25" customHeight="1" x14ac:dyDescent="0.4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L783" s="3"/>
      <c r="CM783" s="13"/>
    </row>
    <row r="784" spans="5:91" ht="14.25" customHeight="1" x14ac:dyDescent="0.4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L784" s="3"/>
      <c r="CM784" s="13"/>
    </row>
    <row r="785" spans="5:91" ht="14.25" customHeight="1" x14ac:dyDescent="0.4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L785" s="3"/>
      <c r="CM785" s="13"/>
    </row>
    <row r="786" spans="5:91" ht="14.25" customHeight="1" x14ac:dyDescent="0.4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L786" s="3"/>
      <c r="CM786" s="13"/>
    </row>
    <row r="787" spans="5:91" ht="14.25" customHeight="1" x14ac:dyDescent="0.4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L787" s="3"/>
      <c r="CM787" s="13"/>
    </row>
    <row r="788" spans="5:91" ht="14.25" customHeight="1" x14ac:dyDescent="0.4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L788" s="3"/>
      <c r="CM788" s="13"/>
    </row>
    <row r="789" spans="5:91" ht="14.25" customHeight="1" x14ac:dyDescent="0.4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L789" s="3"/>
      <c r="CM789" s="13"/>
    </row>
    <row r="790" spans="5:91" ht="14.25" customHeight="1" x14ac:dyDescent="0.4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L790" s="3"/>
      <c r="CM790" s="13"/>
    </row>
    <row r="791" spans="5:91" ht="14.25" customHeight="1" x14ac:dyDescent="0.4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L791" s="3"/>
      <c r="CM791" s="13"/>
    </row>
    <row r="792" spans="5:91" ht="14.25" customHeight="1" x14ac:dyDescent="0.4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L792" s="3"/>
      <c r="CM792" s="13"/>
    </row>
    <row r="793" spans="5:91" ht="14.25" customHeight="1" x14ac:dyDescent="0.4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L793" s="3"/>
      <c r="CM793" s="13"/>
    </row>
    <row r="794" spans="5:91" ht="14.25" customHeight="1" x14ac:dyDescent="0.4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L794" s="3"/>
      <c r="CM794" s="13"/>
    </row>
    <row r="795" spans="5:91" ht="14.25" customHeight="1" x14ac:dyDescent="0.4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L795" s="3"/>
      <c r="CM795" s="13"/>
    </row>
    <row r="796" spans="5:91" ht="14.25" customHeight="1" x14ac:dyDescent="0.4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L796" s="3"/>
      <c r="CM796" s="13"/>
    </row>
    <row r="797" spans="5:91" ht="14.25" customHeight="1" x14ac:dyDescent="0.4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L797" s="3"/>
      <c r="CM797" s="13"/>
    </row>
    <row r="798" spans="5:91" ht="14.25" customHeight="1" x14ac:dyDescent="0.4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L798" s="3"/>
      <c r="CM798" s="13"/>
    </row>
    <row r="799" spans="5:91" ht="14.25" customHeight="1" x14ac:dyDescent="0.4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L799" s="3"/>
      <c r="CM799" s="13"/>
    </row>
    <row r="800" spans="5:91" ht="14.25" customHeight="1" x14ac:dyDescent="0.4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L800" s="3"/>
      <c r="CM800" s="13"/>
    </row>
    <row r="801" spans="5:91" ht="14.25" customHeight="1" x14ac:dyDescent="0.4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L801" s="3"/>
      <c r="CM801" s="13"/>
    </row>
    <row r="802" spans="5:91" ht="14.25" customHeight="1" x14ac:dyDescent="0.4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L802" s="3"/>
      <c r="CM802" s="13"/>
    </row>
    <row r="803" spans="5:91" ht="14.25" customHeight="1" x14ac:dyDescent="0.4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L803" s="3"/>
      <c r="CM803" s="13"/>
    </row>
    <row r="804" spans="5:91" ht="14.25" customHeight="1" x14ac:dyDescent="0.4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L804" s="3"/>
      <c r="CM804" s="13"/>
    </row>
    <row r="805" spans="5:91" ht="14.25" customHeight="1" x14ac:dyDescent="0.4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L805" s="3"/>
      <c r="CM805" s="13"/>
    </row>
    <row r="806" spans="5:91" ht="14.25" customHeight="1" x14ac:dyDescent="0.4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L806" s="3"/>
      <c r="CM806" s="13"/>
    </row>
    <row r="807" spans="5:91" ht="14.25" customHeight="1" x14ac:dyDescent="0.4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L807" s="3"/>
      <c r="CM807" s="13"/>
    </row>
    <row r="808" spans="5:91" ht="14.25" customHeight="1" x14ac:dyDescent="0.4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L808" s="3"/>
      <c r="CM808" s="13"/>
    </row>
    <row r="809" spans="5:91" ht="14.25" customHeight="1" x14ac:dyDescent="0.4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L809" s="3"/>
      <c r="CM809" s="13"/>
    </row>
    <row r="810" spans="5:91" ht="14.25" customHeight="1" x14ac:dyDescent="0.4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L810" s="3"/>
      <c r="CM810" s="13"/>
    </row>
    <row r="811" spans="5:91" ht="14.25" customHeight="1" x14ac:dyDescent="0.4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L811" s="3"/>
      <c r="CM811" s="13"/>
    </row>
    <row r="812" spans="5:91" ht="14.25" customHeight="1" x14ac:dyDescent="0.4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L812" s="3"/>
      <c r="CM812" s="13"/>
    </row>
    <row r="813" spans="5:91" ht="14.25" customHeight="1" x14ac:dyDescent="0.4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L813" s="3"/>
      <c r="CM813" s="13"/>
    </row>
    <row r="814" spans="5:91" ht="14.25" customHeight="1" x14ac:dyDescent="0.4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L814" s="3"/>
      <c r="CM814" s="13"/>
    </row>
    <row r="815" spans="5:91" ht="14.25" customHeight="1" x14ac:dyDescent="0.4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L815" s="3"/>
      <c r="CM815" s="13"/>
    </row>
    <row r="816" spans="5:91" ht="14.25" customHeight="1" x14ac:dyDescent="0.4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L816" s="3"/>
      <c r="CM816" s="13"/>
    </row>
    <row r="817" spans="5:91" ht="14.25" customHeight="1" x14ac:dyDescent="0.4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L817" s="3"/>
      <c r="CM817" s="13"/>
    </row>
    <row r="818" spans="5:91" ht="14.25" customHeight="1" x14ac:dyDescent="0.4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L818" s="3"/>
      <c r="CM818" s="13"/>
    </row>
    <row r="819" spans="5:91" ht="14.25" customHeight="1" x14ac:dyDescent="0.4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L819" s="3"/>
      <c r="CM819" s="13"/>
    </row>
    <row r="820" spans="5:91" ht="14.25" customHeight="1" x14ac:dyDescent="0.4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L820" s="3"/>
      <c r="CM820" s="13"/>
    </row>
    <row r="821" spans="5:91" ht="14.25" customHeight="1" x14ac:dyDescent="0.4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L821" s="3"/>
      <c r="CM821" s="13"/>
    </row>
    <row r="822" spans="5:91" ht="14.25" customHeight="1" x14ac:dyDescent="0.4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L822" s="3"/>
      <c r="CM822" s="13"/>
    </row>
    <row r="823" spans="5:91" ht="14.25" customHeight="1" x14ac:dyDescent="0.4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L823" s="3"/>
      <c r="CM823" s="13"/>
    </row>
    <row r="824" spans="5:91" ht="14.25" customHeight="1" x14ac:dyDescent="0.4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L824" s="3"/>
      <c r="CM824" s="13"/>
    </row>
    <row r="825" spans="5:91" ht="14.25" customHeight="1" x14ac:dyDescent="0.4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L825" s="3"/>
      <c r="CM825" s="13"/>
    </row>
    <row r="826" spans="5:91" ht="14.25" customHeight="1" x14ac:dyDescent="0.4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L826" s="3"/>
      <c r="CM826" s="13"/>
    </row>
    <row r="827" spans="5:91" ht="14.25" customHeight="1" x14ac:dyDescent="0.4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L827" s="3"/>
      <c r="CM827" s="13"/>
    </row>
    <row r="828" spans="5:91" ht="14.25" customHeight="1" x14ac:dyDescent="0.4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L828" s="3"/>
      <c r="CM828" s="13"/>
    </row>
    <row r="829" spans="5:91" ht="14.25" customHeight="1" x14ac:dyDescent="0.4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L829" s="3"/>
      <c r="CM829" s="13"/>
    </row>
    <row r="830" spans="5:91" ht="14.25" customHeight="1" x14ac:dyDescent="0.4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L830" s="3"/>
      <c r="CM830" s="13"/>
    </row>
    <row r="831" spans="5:91" ht="14.25" customHeight="1" x14ac:dyDescent="0.4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L831" s="3"/>
      <c r="CM831" s="13"/>
    </row>
    <row r="832" spans="5:91" ht="14.25" customHeight="1" x14ac:dyDescent="0.4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L832" s="3"/>
      <c r="CM832" s="13"/>
    </row>
    <row r="833" spans="5:91" ht="14.25" customHeight="1" x14ac:dyDescent="0.4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L833" s="3"/>
      <c r="CM833" s="13"/>
    </row>
    <row r="834" spans="5:91" ht="14.25" customHeight="1" x14ac:dyDescent="0.4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L834" s="3"/>
      <c r="CM834" s="13"/>
    </row>
    <row r="835" spans="5:91" ht="14.25" customHeight="1" x14ac:dyDescent="0.4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L835" s="3"/>
      <c r="CM835" s="13"/>
    </row>
    <row r="836" spans="5:91" ht="14.25" customHeight="1" x14ac:dyDescent="0.4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L836" s="3"/>
      <c r="CM836" s="13"/>
    </row>
    <row r="837" spans="5:91" ht="14.25" customHeight="1" x14ac:dyDescent="0.4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L837" s="3"/>
      <c r="CM837" s="13"/>
    </row>
    <row r="838" spans="5:91" ht="14.25" customHeight="1" x14ac:dyDescent="0.4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L838" s="3"/>
      <c r="CM838" s="13"/>
    </row>
    <row r="839" spans="5:91" ht="14.25" customHeight="1" x14ac:dyDescent="0.4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L839" s="3"/>
      <c r="CM839" s="13"/>
    </row>
    <row r="840" spans="5:91" ht="14.25" customHeight="1" x14ac:dyDescent="0.4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L840" s="3"/>
      <c r="CM840" s="13"/>
    </row>
    <row r="841" spans="5:91" ht="14.25" customHeight="1" x14ac:dyDescent="0.4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L841" s="3"/>
      <c r="CM841" s="13"/>
    </row>
    <row r="842" spans="5:91" ht="14.25" customHeight="1" x14ac:dyDescent="0.4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L842" s="3"/>
      <c r="CM842" s="13"/>
    </row>
    <row r="843" spans="5:91" ht="14.25" customHeight="1" x14ac:dyDescent="0.4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L843" s="3"/>
      <c r="CM843" s="13"/>
    </row>
    <row r="844" spans="5:91" ht="14.25" customHeight="1" x14ac:dyDescent="0.4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L844" s="3"/>
      <c r="CM844" s="13"/>
    </row>
    <row r="845" spans="5:91" ht="14.25" customHeight="1" x14ac:dyDescent="0.4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L845" s="3"/>
      <c r="CM845" s="13"/>
    </row>
    <row r="846" spans="5:91" ht="14.25" customHeight="1" x14ac:dyDescent="0.4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L846" s="3"/>
      <c r="CM846" s="13"/>
    </row>
    <row r="847" spans="5:91" ht="14.25" customHeight="1" x14ac:dyDescent="0.4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L847" s="3"/>
      <c r="CM847" s="13"/>
    </row>
    <row r="848" spans="5:91" ht="14.25" customHeight="1" x14ac:dyDescent="0.4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L848" s="3"/>
      <c r="CM848" s="13"/>
    </row>
    <row r="849" spans="5:91" ht="14.25" customHeight="1" x14ac:dyDescent="0.4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L849" s="3"/>
      <c r="CM849" s="13"/>
    </row>
    <row r="850" spans="5:91" ht="14.25" customHeight="1" x14ac:dyDescent="0.4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L850" s="3"/>
      <c r="CM850" s="13"/>
    </row>
    <row r="851" spans="5:91" ht="14.25" customHeight="1" x14ac:dyDescent="0.4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L851" s="3"/>
      <c r="CM851" s="13"/>
    </row>
    <row r="852" spans="5:91" ht="14.25" customHeight="1" x14ac:dyDescent="0.4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L852" s="3"/>
      <c r="CM852" s="13"/>
    </row>
    <row r="853" spans="5:91" ht="14.25" customHeight="1" x14ac:dyDescent="0.4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L853" s="3"/>
      <c r="CM853" s="13"/>
    </row>
    <row r="854" spans="5:91" ht="14.25" customHeight="1" x14ac:dyDescent="0.4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L854" s="3"/>
      <c r="CM854" s="13"/>
    </row>
    <row r="855" spans="5:91" ht="14.25" customHeight="1" x14ac:dyDescent="0.4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L855" s="3"/>
      <c r="CM855" s="13"/>
    </row>
    <row r="856" spans="5:91" ht="14.25" customHeight="1" x14ac:dyDescent="0.4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L856" s="3"/>
      <c r="CM856" s="13"/>
    </row>
    <row r="857" spans="5:91" ht="14.25" customHeight="1" x14ac:dyDescent="0.4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L857" s="3"/>
      <c r="CM857" s="13"/>
    </row>
    <row r="858" spans="5:91" ht="14.25" customHeight="1" x14ac:dyDescent="0.4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L858" s="3"/>
      <c r="CM858" s="13"/>
    </row>
    <row r="859" spans="5:91" ht="14.25" customHeight="1" x14ac:dyDescent="0.4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L859" s="3"/>
      <c r="CM859" s="13"/>
    </row>
    <row r="860" spans="5:91" ht="14.25" customHeight="1" x14ac:dyDescent="0.4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L860" s="3"/>
      <c r="CM860" s="13"/>
    </row>
    <row r="861" spans="5:91" ht="14.25" customHeight="1" x14ac:dyDescent="0.4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L861" s="3"/>
      <c r="CM861" s="13"/>
    </row>
    <row r="862" spans="5:91" ht="14.25" customHeight="1" x14ac:dyDescent="0.4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L862" s="3"/>
      <c r="CM862" s="13"/>
    </row>
    <row r="863" spans="5:91" ht="14.25" customHeight="1" x14ac:dyDescent="0.4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L863" s="3"/>
      <c r="CM863" s="13"/>
    </row>
    <row r="864" spans="5:91" ht="14.25" customHeight="1" x14ac:dyDescent="0.4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L864" s="3"/>
      <c r="CM864" s="13"/>
    </row>
    <row r="865" spans="5:91" ht="14.25" customHeight="1" x14ac:dyDescent="0.4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L865" s="3"/>
      <c r="CM865" s="13"/>
    </row>
    <row r="866" spans="5:91" ht="14.25" customHeight="1" x14ac:dyDescent="0.4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L866" s="3"/>
      <c r="CM866" s="13"/>
    </row>
    <row r="867" spans="5:91" ht="14.25" customHeight="1" x14ac:dyDescent="0.4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L867" s="3"/>
      <c r="CM867" s="13"/>
    </row>
    <row r="868" spans="5:91" ht="14.25" customHeight="1" x14ac:dyDescent="0.4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L868" s="3"/>
      <c r="CM868" s="13"/>
    </row>
    <row r="869" spans="5:91" ht="14.25" customHeight="1" x14ac:dyDescent="0.4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L869" s="3"/>
      <c r="CM869" s="13"/>
    </row>
    <row r="870" spans="5:91" ht="14.25" customHeight="1" x14ac:dyDescent="0.4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L870" s="3"/>
      <c r="CM870" s="13"/>
    </row>
    <row r="871" spans="5:91" ht="14.25" customHeight="1" x14ac:dyDescent="0.4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L871" s="3"/>
      <c r="CM871" s="13"/>
    </row>
    <row r="872" spans="5:91" ht="14.25" customHeight="1" x14ac:dyDescent="0.4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L872" s="3"/>
      <c r="CM872" s="13"/>
    </row>
    <row r="873" spans="5:91" ht="14.25" customHeight="1" x14ac:dyDescent="0.4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L873" s="3"/>
      <c r="CM873" s="13"/>
    </row>
    <row r="874" spans="5:91" ht="14.25" customHeight="1" x14ac:dyDescent="0.4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L874" s="3"/>
      <c r="CM874" s="13"/>
    </row>
    <row r="875" spans="5:91" ht="14.25" customHeight="1" x14ac:dyDescent="0.4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L875" s="3"/>
      <c r="CM875" s="13"/>
    </row>
    <row r="876" spans="5:91" ht="14.25" customHeight="1" x14ac:dyDescent="0.4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L876" s="3"/>
      <c r="CM876" s="13"/>
    </row>
    <row r="877" spans="5:91" ht="14.25" customHeight="1" x14ac:dyDescent="0.4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L877" s="3"/>
      <c r="CM877" s="13"/>
    </row>
    <row r="878" spans="5:91" ht="14.25" customHeight="1" x14ac:dyDescent="0.4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L878" s="3"/>
      <c r="CM878" s="13"/>
    </row>
    <row r="879" spans="5:91" ht="14.25" customHeight="1" x14ac:dyDescent="0.4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L879" s="3"/>
      <c r="CM879" s="13"/>
    </row>
    <row r="880" spans="5:91" ht="14.25" customHeight="1" x14ac:dyDescent="0.4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L880" s="3"/>
      <c r="CM880" s="13"/>
    </row>
    <row r="881" spans="5:91" ht="14.25" customHeight="1" x14ac:dyDescent="0.4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L881" s="3"/>
      <c r="CM881" s="13"/>
    </row>
    <row r="882" spans="5:91" ht="14.25" customHeight="1" x14ac:dyDescent="0.4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L882" s="3"/>
      <c r="CM882" s="13"/>
    </row>
    <row r="883" spans="5:91" ht="14.25" customHeight="1" x14ac:dyDescent="0.4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L883" s="3"/>
      <c r="CM883" s="13"/>
    </row>
    <row r="884" spans="5:91" ht="14.25" customHeight="1" x14ac:dyDescent="0.4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L884" s="3"/>
      <c r="CM884" s="13"/>
    </row>
    <row r="885" spans="5:91" ht="14.25" customHeight="1" x14ac:dyDescent="0.4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L885" s="3"/>
      <c r="CM885" s="13"/>
    </row>
    <row r="886" spans="5:91" ht="14.25" customHeight="1" x14ac:dyDescent="0.4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L886" s="3"/>
      <c r="CM886" s="13"/>
    </row>
    <row r="887" spans="5:91" ht="14.25" customHeight="1" x14ac:dyDescent="0.4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L887" s="3"/>
      <c r="CM887" s="13"/>
    </row>
    <row r="888" spans="5:91" ht="14.25" customHeight="1" x14ac:dyDescent="0.4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L888" s="3"/>
      <c r="CM888" s="13"/>
    </row>
    <row r="889" spans="5:91" ht="14.25" customHeight="1" x14ac:dyDescent="0.4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L889" s="3"/>
      <c r="CM889" s="13"/>
    </row>
    <row r="890" spans="5:91" ht="14.25" customHeight="1" x14ac:dyDescent="0.4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L890" s="3"/>
      <c r="CM890" s="13"/>
    </row>
    <row r="891" spans="5:91" ht="14.25" customHeight="1" x14ac:dyDescent="0.4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L891" s="3"/>
      <c r="CM891" s="13"/>
    </row>
    <row r="892" spans="5:91" ht="14.25" customHeight="1" x14ac:dyDescent="0.4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L892" s="3"/>
      <c r="CM892" s="13"/>
    </row>
    <row r="893" spans="5:91" ht="14.25" customHeight="1" x14ac:dyDescent="0.4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L893" s="3"/>
      <c r="CM893" s="13"/>
    </row>
    <row r="894" spans="5:91" ht="14.25" customHeight="1" x14ac:dyDescent="0.4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L894" s="3"/>
      <c r="CM894" s="13"/>
    </row>
    <row r="895" spans="5:91" ht="14.25" customHeight="1" x14ac:dyDescent="0.4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L895" s="3"/>
      <c r="CM895" s="13"/>
    </row>
    <row r="896" spans="5:91" ht="14.25" customHeight="1" x14ac:dyDescent="0.4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L896" s="3"/>
      <c r="CM896" s="13"/>
    </row>
    <row r="897" spans="5:91" ht="14.25" customHeight="1" x14ac:dyDescent="0.4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L897" s="3"/>
      <c r="CM897" s="13"/>
    </row>
    <row r="898" spans="5:91" ht="14.25" customHeight="1" x14ac:dyDescent="0.4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L898" s="3"/>
      <c r="CM898" s="13"/>
    </row>
    <row r="899" spans="5:91" ht="14.25" customHeight="1" x14ac:dyDescent="0.4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L899" s="3"/>
      <c r="CM899" s="13"/>
    </row>
    <row r="900" spans="5:91" ht="14.25" customHeight="1" x14ac:dyDescent="0.4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L900" s="3"/>
      <c r="CM900" s="13"/>
    </row>
    <row r="901" spans="5:91" ht="14.25" customHeight="1" x14ac:dyDescent="0.4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L901" s="3"/>
      <c r="CM901" s="13"/>
    </row>
    <row r="902" spans="5:91" ht="14.25" customHeight="1" x14ac:dyDescent="0.4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L902" s="3"/>
      <c r="CM902" s="13"/>
    </row>
    <row r="903" spans="5:91" ht="14.25" customHeight="1" x14ac:dyDescent="0.4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L903" s="3"/>
      <c r="CM903" s="13"/>
    </row>
    <row r="904" spans="5:91" ht="14.25" customHeight="1" x14ac:dyDescent="0.4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L904" s="3"/>
      <c r="CM904" s="13"/>
    </row>
    <row r="905" spans="5:91" ht="14.25" customHeight="1" x14ac:dyDescent="0.4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L905" s="3"/>
      <c r="CM905" s="13"/>
    </row>
    <row r="906" spans="5:91" ht="14.25" customHeight="1" x14ac:dyDescent="0.4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L906" s="3"/>
      <c r="CM906" s="13"/>
    </row>
    <row r="907" spans="5:91" ht="14.25" customHeight="1" x14ac:dyDescent="0.4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L907" s="3"/>
      <c r="CM907" s="13"/>
    </row>
    <row r="908" spans="5:91" ht="14.25" customHeight="1" x14ac:dyDescent="0.4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L908" s="3"/>
      <c r="CM908" s="13"/>
    </row>
    <row r="909" spans="5:91" ht="14.25" customHeight="1" x14ac:dyDescent="0.4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L909" s="3"/>
      <c r="CM909" s="13"/>
    </row>
    <row r="910" spans="5:91" ht="14.25" customHeight="1" x14ac:dyDescent="0.4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L910" s="3"/>
      <c r="CM910" s="13"/>
    </row>
    <row r="911" spans="5:91" ht="14.25" customHeight="1" x14ac:dyDescent="0.4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L911" s="3"/>
      <c r="CM911" s="13"/>
    </row>
    <row r="912" spans="5:91" ht="14.25" customHeight="1" x14ac:dyDescent="0.4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L912" s="3"/>
      <c r="CM912" s="13"/>
    </row>
    <row r="913" spans="5:91" ht="14.25" customHeight="1" x14ac:dyDescent="0.4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L913" s="3"/>
      <c r="CM913" s="13"/>
    </row>
    <row r="914" spans="5:91" ht="14.25" customHeight="1" x14ac:dyDescent="0.4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L914" s="3"/>
      <c r="CM914" s="13"/>
    </row>
    <row r="915" spans="5:91" ht="14.25" customHeight="1" x14ac:dyDescent="0.4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L915" s="3"/>
      <c r="CM915" s="13"/>
    </row>
    <row r="916" spans="5:91" ht="14.25" customHeight="1" x14ac:dyDescent="0.4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L916" s="3"/>
      <c r="CM916" s="13"/>
    </row>
    <row r="917" spans="5:91" ht="14.25" customHeight="1" x14ac:dyDescent="0.4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L917" s="3"/>
      <c r="CM917" s="13"/>
    </row>
    <row r="918" spans="5:91" ht="14.25" customHeight="1" x14ac:dyDescent="0.4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L918" s="3"/>
      <c r="CM918" s="13"/>
    </row>
    <row r="919" spans="5:91" ht="14.25" customHeight="1" x14ac:dyDescent="0.4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L919" s="3"/>
      <c r="CM919" s="13"/>
    </row>
    <row r="920" spans="5:91" ht="14.25" customHeight="1" x14ac:dyDescent="0.4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L920" s="3"/>
      <c r="CM920" s="13"/>
    </row>
    <row r="921" spans="5:91" ht="14.25" customHeight="1" x14ac:dyDescent="0.4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L921" s="3"/>
      <c r="CM921" s="13"/>
    </row>
    <row r="922" spans="5:91" ht="14.25" customHeight="1" x14ac:dyDescent="0.4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L922" s="3"/>
      <c r="CM922" s="13"/>
    </row>
    <row r="923" spans="5:91" ht="14.25" customHeight="1" x14ac:dyDescent="0.4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L923" s="3"/>
      <c r="CM923" s="13"/>
    </row>
    <row r="924" spans="5:91" ht="14.25" customHeight="1" x14ac:dyDescent="0.4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L924" s="3"/>
      <c r="CM924" s="13"/>
    </row>
    <row r="925" spans="5:91" ht="14.25" customHeight="1" x14ac:dyDescent="0.4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L925" s="3"/>
      <c r="CM925" s="13"/>
    </row>
    <row r="926" spans="5:91" ht="14.25" customHeight="1" x14ac:dyDescent="0.4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L926" s="3"/>
      <c r="CM926" s="13"/>
    </row>
    <row r="927" spans="5:91" ht="14.25" customHeight="1" x14ac:dyDescent="0.4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L927" s="3"/>
      <c r="CM927" s="13"/>
    </row>
    <row r="928" spans="5:91" ht="14.25" customHeight="1" x14ac:dyDescent="0.4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L928" s="3"/>
      <c r="CM928" s="13"/>
    </row>
    <row r="929" spans="5:91" ht="14.25" customHeight="1" x14ac:dyDescent="0.4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L929" s="3"/>
      <c r="CM929" s="13"/>
    </row>
    <row r="930" spans="5:91" ht="14.25" customHeight="1" x14ac:dyDescent="0.4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L930" s="3"/>
      <c r="CM930" s="13"/>
    </row>
    <row r="931" spans="5:91" ht="14.25" customHeight="1" x14ac:dyDescent="0.4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L931" s="3"/>
      <c r="CM931" s="13"/>
    </row>
    <row r="932" spans="5:91" ht="14.25" customHeight="1" x14ac:dyDescent="0.4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L932" s="3"/>
      <c r="CM932" s="13"/>
    </row>
    <row r="933" spans="5:91" ht="14.25" customHeight="1" x14ac:dyDescent="0.4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L933" s="3"/>
      <c r="CM933" s="13"/>
    </row>
    <row r="934" spans="5:91" ht="14.25" customHeight="1" x14ac:dyDescent="0.4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L934" s="3"/>
      <c r="CM934" s="13"/>
    </row>
    <row r="935" spans="5:91" ht="14.25" customHeight="1" x14ac:dyDescent="0.4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L935" s="3"/>
      <c r="CM935" s="13"/>
    </row>
    <row r="936" spans="5:91" ht="14.25" customHeight="1" x14ac:dyDescent="0.4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L936" s="3"/>
      <c r="CM936" s="13"/>
    </row>
    <row r="937" spans="5:91" ht="14.25" customHeight="1" x14ac:dyDescent="0.4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L937" s="3"/>
      <c r="CM937" s="13"/>
    </row>
    <row r="938" spans="5:91" ht="14.25" customHeight="1" x14ac:dyDescent="0.4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L938" s="3"/>
      <c r="CM938" s="13"/>
    </row>
    <row r="939" spans="5:91" ht="14.25" customHeight="1" x14ac:dyDescent="0.4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L939" s="3"/>
      <c r="CM939" s="13"/>
    </row>
    <row r="940" spans="5:91" ht="14.25" customHeight="1" x14ac:dyDescent="0.4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L940" s="3"/>
      <c r="CM940" s="13"/>
    </row>
    <row r="941" spans="5:91" ht="14.25" customHeight="1" x14ac:dyDescent="0.4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L941" s="3"/>
      <c r="CM941" s="13"/>
    </row>
    <row r="942" spans="5:91" ht="14.25" customHeight="1" x14ac:dyDescent="0.4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L942" s="3"/>
      <c r="CM942" s="13"/>
    </row>
    <row r="943" spans="5:91" ht="14.25" customHeight="1" x14ac:dyDescent="0.4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L943" s="3"/>
      <c r="CM943" s="13"/>
    </row>
    <row r="944" spans="5:91" ht="14.25" customHeight="1" x14ac:dyDescent="0.4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L944" s="3"/>
      <c r="CM944" s="13"/>
    </row>
    <row r="945" spans="5:91" ht="14.25" customHeight="1" x14ac:dyDescent="0.4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L945" s="3"/>
      <c r="CM945" s="13"/>
    </row>
    <row r="946" spans="5:91" ht="14.25" customHeight="1" x14ac:dyDescent="0.4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L946" s="3"/>
      <c r="CM946" s="13"/>
    </row>
    <row r="947" spans="5:91" ht="14.25" customHeight="1" x14ac:dyDescent="0.4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L947" s="3"/>
      <c r="CM947" s="13"/>
    </row>
    <row r="948" spans="5:91" ht="14.25" customHeight="1" x14ac:dyDescent="0.4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L948" s="3"/>
      <c r="CM948" s="13"/>
    </row>
    <row r="949" spans="5:91" ht="14.25" customHeight="1" x14ac:dyDescent="0.4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L949" s="3"/>
      <c r="CM949" s="13"/>
    </row>
    <row r="950" spans="5:91" ht="14.25" customHeight="1" x14ac:dyDescent="0.4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L950" s="3"/>
      <c r="CM950" s="13"/>
    </row>
    <row r="951" spans="5:91" ht="14.25" customHeight="1" x14ac:dyDescent="0.4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L951" s="3"/>
      <c r="CM951" s="13"/>
    </row>
    <row r="952" spans="5:91" ht="14.25" customHeight="1" x14ac:dyDescent="0.4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L952" s="3"/>
      <c r="CM952" s="13"/>
    </row>
    <row r="953" spans="5:91" ht="14.25" customHeight="1" x14ac:dyDescent="0.4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L953" s="3"/>
      <c r="CM953" s="13"/>
    </row>
    <row r="954" spans="5:91" ht="14.25" customHeight="1" x14ac:dyDescent="0.4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L954" s="3"/>
      <c r="CM954" s="13"/>
    </row>
    <row r="955" spans="5:91" ht="14.25" customHeight="1" x14ac:dyDescent="0.4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L955" s="3"/>
      <c r="CM955" s="13"/>
    </row>
    <row r="956" spans="5:91" ht="14.25" customHeight="1" x14ac:dyDescent="0.4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L956" s="3"/>
      <c r="CM956" s="13"/>
    </row>
    <row r="957" spans="5:91" ht="14.25" customHeight="1" x14ac:dyDescent="0.4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L957" s="3"/>
      <c r="CM957" s="13"/>
    </row>
    <row r="958" spans="5:91" ht="14.25" customHeight="1" x14ac:dyDescent="0.4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L958" s="3"/>
      <c r="CM958" s="13"/>
    </row>
    <row r="959" spans="5:91" ht="14.25" customHeight="1" x14ac:dyDescent="0.4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L959" s="3"/>
      <c r="CM959" s="13"/>
    </row>
    <row r="960" spans="5:91" ht="14.25" customHeight="1" x14ac:dyDescent="0.4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L960" s="3"/>
      <c r="CM960" s="13"/>
    </row>
    <row r="961" spans="5:91" ht="14.25" customHeight="1" x14ac:dyDescent="0.4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L961" s="3"/>
      <c r="CM961" s="13"/>
    </row>
    <row r="962" spans="5:91" ht="14.25" customHeight="1" x14ac:dyDescent="0.4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L962" s="3"/>
      <c r="CM962" s="13"/>
    </row>
    <row r="963" spans="5:91" ht="14.25" customHeight="1" x14ac:dyDescent="0.4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L963" s="3"/>
      <c r="CM963" s="13"/>
    </row>
    <row r="964" spans="5:91" ht="14.25" customHeight="1" x14ac:dyDescent="0.4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L964" s="3"/>
      <c r="CM964" s="13"/>
    </row>
    <row r="965" spans="5:91" ht="14.25" customHeight="1" x14ac:dyDescent="0.4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L965" s="3"/>
      <c r="CM965" s="13"/>
    </row>
    <row r="966" spans="5:91" ht="14.25" customHeight="1" x14ac:dyDescent="0.4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L966" s="3"/>
      <c r="CM966" s="13"/>
    </row>
    <row r="967" spans="5:91" ht="14.25" customHeight="1" x14ac:dyDescent="0.4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L967" s="3"/>
      <c r="CM967" s="13"/>
    </row>
    <row r="968" spans="5:91" ht="14.25" customHeight="1" x14ac:dyDescent="0.4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L968" s="3"/>
      <c r="CM968" s="13"/>
    </row>
    <row r="969" spans="5:91" ht="14.25" customHeight="1" x14ac:dyDescent="0.4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L969" s="3"/>
      <c r="CM969" s="13"/>
    </row>
    <row r="970" spans="5:91" ht="14.25" customHeight="1" x14ac:dyDescent="0.4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L970" s="3"/>
      <c r="CM970" s="13"/>
    </row>
    <row r="971" spans="5:91" ht="14.25" customHeight="1" x14ac:dyDescent="0.4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L971" s="3"/>
      <c r="CM971" s="13"/>
    </row>
    <row r="972" spans="5:91" ht="14.25" customHeight="1" x14ac:dyDescent="0.4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L972" s="3"/>
      <c r="CM972" s="13"/>
    </row>
    <row r="973" spans="5:91" ht="14.25" customHeight="1" x14ac:dyDescent="0.4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L973" s="3"/>
      <c r="CM973" s="13"/>
    </row>
    <row r="974" spans="5:91" ht="14.25" customHeight="1" x14ac:dyDescent="0.4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L974" s="3"/>
      <c r="CM974" s="13"/>
    </row>
    <row r="975" spans="5:91" ht="14.25" customHeight="1" x14ac:dyDescent="0.4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L975" s="3"/>
      <c r="CM975" s="13"/>
    </row>
    <row r="976" spans="5:91" ht="14.25" customHeight="1" x14ac:dyDescent="0.4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L976" s="3"/>
      <c r="CM976" s="13"/>
    </row>
    <row r="977" spans="5:91" ht="14.25" customHeight="1" x14ac:dyDescent="0.4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L977" s="3"/>
      <c r="CM977" s="13"/>
    </row>
    <row r="978" spans="5:91" ht="14.25" customHeight="1" x14ac:dyDescent="0.4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L978" s="3"/>
      <c r="CM978" s="13"/>
    </row>
    <row r="979" spans="5:91" ht="14.25" customHeight="1" x14ac:dyDescent="0.4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L979" s="3"/>
      <c r="CM979" s="13"/>
    </row>
    <row r="980" spans="5:91" ht="14.25" customHeight="1" x14ac:dyDescent="0.4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L980" s="3"/>
      <c r="CM980" s="13"/>
    </row>
    <row r="981" spans="5:91" ht="14.25" customHeight="1" x14ac:dyDescent="0.4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L981" s="3"/>
      <c r="CM981" s="13"/>
    </row>
    <row r="982" spans="5:91" ht="14.25" customHeight="1" x14ac:dyDescent="0.4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L982" s="3"/>
      <c r="CM982" s="13"/>
    </row>
    <row r="983" spans="5:91" ht="14.25" customHeight="1" x14ac:dyDescent="0.4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L983" s="3"/>
      <c r="CM983" s="13"/>
    </row>
    <row r="984" spans="5:91" ht="14.25" customHeight="1" x14ac:dyDescent="0.4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L984" s="3"/>
      <c r="CM984" s="13"/>
    </row>
    <row r="985" spans="5:91" ht="14.25" customHeight="1" x14ac:dyDescent="0.4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L985" s="3"/>
      <c r="CM985" s="13"/>
    </row>
    <row r="986" spans="5:91" ht="14.25" customHeight="1" x14ac:dyDescent="0.4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L986" s="3"/>
      <c r="CM986" s="13"/>
    </row>
    <row r="987" spans="5:91" ht="14.25" customHeight="1" x14ac:dyDescent="0.4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L987" s="3"/>
      <c r="CM987" s="13"/>
    </row>
    <row r="988" spans="5:91" ht="14.25" customHeight="1" x14ac:dyDescent="0.4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L988" s="3"/>
      <c r="CM988" s="13"/>
    </row>
    <row r="989" spans="5:91" ht="14.25" customHeight="1" x14ac:dyDescent="0.4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L989" s="3"/>
      <c r="CM989" s="13"/>
    </row>
    <row r="990" spans="5:91" ht="14.25" customHeight="1" x14ac:dyDescent="0.4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L990" s="3"/>
      <c r="CM990" s="13"/>
    </row>
  </sheetData>
  <autoFilter ref="E24:CJ26" xr:uid="{00000000-0009-0000-0000-000002000000}"/>
  <mergeCells count="7">
    <mergeCell ref="BM3:BX3"/>
    <mergeCell ref="BY3:CJ3"/>
    <mergeCell ref="E3:P3"/>
    <mergeCell ref="Q3:AB3"/>
    <mergeCell ref="AC3:AN3"/>
    <mergeCell ref="AO3:AZ3"/>
    <mergeCell ref="BA3:BL3"/>
  </mergeCells>
  <hyperlinks>
    <hyperlink ref="C44" r:id="rId1" xr:uid="{6158615A-7E90-4EF9-AF25-4C818B54D0D9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97C7-F1DC-41BC-802F-CDF97CC210BA}">
  <sheetPr>
    <tabColor theme="8"/>
  </sheetPr>
  <dimension ref="A4:CO54"/>
  <sheetViews>
    <sheetView zoomScale="110" zoomScaleNormal="110" workbookViewId="0">
      <selection activeCell="G20" sqref="G20"/>
    </sheetView>
  </sheetViews>
  <sheetFormatPr defaultColWidth="9.33203125" defaultRowHeight="14.25" x14ac:dyDescent="0.45"/>
  <cols>
    <col min="1" max="1" width="24.86328125" style="115" customWidth="1"/>
    <col min="2" max="2" width="8.1328125" style="115" customWidth="1"/>
    <col min="3" max="3" width="11.6640625" style="115" bestFit="1" customWidth="1"/>
    <col min="4" max="4" width="13.19921875" style="115" bestFit="1" customWidth="1"/>
    <col min="5" max="5" width="13.19921875" style="115" customWidth="1"/>
    <col min="6" max="6" width="9.33203125" style="115"/>
    <col min="7" max="7" width="19.73046875" style="115" customWidth="1"/>
    <col min="8" max="8" width="15" style="115" customWidth="1"/>
    <col min="9" max="10" width="9.33203125" style="115" customWidth="1"/>
    <col min="11" max="11" width="9.86328125" style="115" bestFit="1" customWidth="1"/>
    <col min="12" max="12" width="9.46484375" style="115" bestFit="1" customWidth="1"/>
    <col min="13" max="14" width="10.86328125" style="115" bestFit="1" customWidth="1"/>
    <col min="15" max="15" width="17.6640625" style="115" customWidth="1"/>
    <col min="16" max="93" width="22.53125" style="115" customWidth="1"/>
    <col min="94" max="94" width="17.6640625" style="115" customWidth="1"/>
    <col min="95" max="16384" width="9.33203125" style="115"/>
  </cols>
  <sheetData>
    <row r="4" spans="1:93" x14ac:dyDescent="0.45">
      <c r="A4" s="114" t="s">
        <v>436</v>
      </c>
      <c r="B4" s="114" t="s">
        <v>437</v>
      </c>
      <c r="C4" s="114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9"/>
      <c r="V4" s="220" t="s">
        <v>8</v>
      </c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2" t="s">
        <v>9</v>
      </c>
      <c r="AI4" s="222"/>
      <c r="AJ4" s="222"/>
      <c r="AK4" s="222"/>
      <c r="AL4" s="222"/>
      <c r="AM4" s="222"/>
      <c r="AN4" s="222"/>
      <c r="AO4" s="222"/>
      <c r="AP4" s="222"/>
      <c r="AQ4" s="222"/>
      <c r="AR4" s="222"/>
      <c r="AS4" s="222"/>
      <c r="AT4" s="223" t="s">
        <v>10</v>
      </c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4" t="s">
        <v>11</v>
      </c>
      <c r="BG4" s="224"/>
      <c r="BH4" s="224"/>
      <c r="BI4" s="224"/>
      <c r="BJ4" s="224"/>
      <c r="BK4" s="224"/>
      <c r="BL4" s="224"/>
      <c r="BM4" s="224"/>
      <c r="BN4" s="224"/>
      <c r="BO4" s="224"/>
      <c r="BP4" s="224"/>
      <c r="BQ4" s="224"/>
      <c r="BR4" s="225" t="s">
        <v>12</v>
      </c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198" t="s">
        <v>13</v>
      </c>
      <c r="CE4" s="198"/>
      <c r="CF4" s="198"/>
      <c r="CG4" s="198"/>
      <c r="CH4" s="198"/>
      <c r="CI4" s="198"/>
      <c r="CJ4" s="198"/>
      <c r="CK4" s="198"/>
      <c r="CL4" s="198"/>
      <c r="CM4" s="198"/>
      <c r="CN4" s="198"/>
      <c r="CO4" s="198"/>
    </row>
    <row r="5" spans="1:93" x14ac:dyDescent="0.45">
      <c r="I5" s="116" t="s">
        <v>14</v>
      </c>
      <c r="J5" s="116" t="s">
        <v>15</v>
      </c>
      <c r="K5" s="116" t="s">
        <v>438</v>
      </c>
      <c r="L5" s="116" t="s">
        <v>18</v>
      </c>
      <c r="M5" s="116" t="s">
        <v>17</v>
      </c>
      <c r="N5" s="116" t="s">
        <v>18</v>
      </c>
      <c r="O5" s="116" t="s">
        <v>19</v>
      </c>
      <c r="P5" s="116" t="s">
        <v>20</v>
      </c>
      <c r="Q5" s="116" t="s">
        <v>21</v>
      </c>
      <c r="R5" s="116" t="s">
        <v>22</v>
      </c>
      <c r="S5" s="116" t="s">
        <v>23</v>
      </c>
      <c r="T5" s="116" t="s">
        <v>24</v>
      </c>
      <c r="U5" s="116" t="s">
        <v>25</v>
      </c>
      <c r="V5" s="117" t="s">
        <v>14</v>
      </c>
      <c r="W5" s="117" t="s">
        <v>15</v>
      </c>
      <c r="X5" s="117" t="s">
        <v>16</v>
      </c>
      <c r="Y5" s="117" t="s">
        <v>17</v>
      </c>
      <c r="Z5" s="117" t="s">
        <v>18</v>
      </c>
      <c r="AA5" s="117" t="s">
        <v>19</v>
      </c>
      <c r="AB5" s="117" t="s">
        <v>20</v>
      </c>
      <c r="AC5" s="117" t="s">
        <v>21</v>
      </c>
      <c r="AD5" s="117" t="s">
        <v>22</v>
      </c>
      <c r="AE5" s="117" t="s">
        <v>23</v>
      </c>
      <c r="AF5" s="117" t="s">
        <v>24</v>
      </c>
      <c r="AG5" s="117" t="s">
        <v>25</v>
      </c>
      <c r="AH5" s="118" t="s">
        <v>14</v>
      </c>
      <c r="AI5" s="118" t="s">
        <v>15</v>
      </c>
      <c r="AJ5" s="118" t="s">
        <v>16</v>
      </c>
      <c r="AK5" s="118" t="s">
        <v>17</v>
      </c>
      <c r="AL5" s="118" t="s">
        <v>18</v>
      </c>
      <c r="AM5" s="118" t="s">
        <v>19</v>
      </c>
      <c r="AN5" s="118" t="s">
        <v>20</v>
      </c>
      <c r="AO5" s="118" t="s">
        <v>21</v>
      </c>
      <c r="AP5" s="118" t="s">
        <v>22</v>
      </c>
      <c r="AQ5" s="118" t="s">
        <v>23</v>
      </c>
      <c r="AR5" s="118" t="s">
        <v>24</v>
      </c>
      <c r="AS5" s="118" t="s">
        <v>25</v>
      </c>
      <c r="AT5" s="119" t="s">
        <v>14</v>
      </c>
      <c r="AU5" s="119" t="s">
        <v>15</v>
      </c>
      <c r="AV5" s="119" t="s">
        <v>16</v>
      </c>
      <c r="AW5" s="119" t="s">
        <v>17</v>
      </c>
      <c r="AX5" s="119" t="s">
        <v>18</v>
      </c>
      <c r="AY5" s="119" t="s">
        <v>19</v>
      </c>
      <c r="AZ5" s="119" t="s">
        <v>20</v>
      </c>
      <c r="BA5" s="119" t="s">
        <v>21</v>
      </c>
      <c r="BB5" s="119" t="s">
        <v>22</v>
      </c>
      <c r="BC5" s="119" t="s">
        <v>23</v>
      </c>
      <c r="BD5" s="119" t="s">
        <v>24</v>
      </c>
      <c r="BE5" s="119" t="s">
        <v>25</v>
      </c>
      <c r="BF5" s="120" t="s">
        <v>14</v>
      </c>
      <c r="BG5" s="120" t="s">
        <v>15</v>
      </c>
      <c r="BH5" s="120" t="s">
        <v>16</v>
      </c>
      <c r="BI5" s="120" t="s">
        <v>17</v>
      </c>
      <c r="BJ5" s="120" t="s">
        <v>18</v>
      </c>
      <c r="BK5" s="120" t="s">
        <v>19</v>
      </c>
      <c r="BL5" s="120" t="s">
        <v>20</v>
      </c>
      <c r="BM5" s="120" t="s">
        <v>21</v>
      </c>
      <c r="BN5" s="120" t="s">
        <v>22</v>
      </c>
      <c r="BO5" s="120" t="s">
        <v>23</v>
      </c>
      <c r="BP5" s="120" t="s">
        <v>24</v>
      </c>
      <c r="BQ5" s="120" t="s">
        <v>25</v>
      </c>
      <c r="BR5" s="121" t="s">
        <v>14</v>
      </c>
      <c r="BS5" s="121" t="s">
        <v>15</v>
      </c>
      <c r="BT5" s="121" t="s">
        <v>16</v>
      </c>
      <c r="BU5" s="121" t="s">
        <v>17</v>
      </c>
      <c r="BV5" s="121" t="s">
        <v>18</v>
      </c>
      <c r="BW5" s="121" t="s">
        <v>19</v>
      </c>
      <c r="BX5" s="121" t="s">
        <v>20</v>
      </c>
      <c r="BY5" s="121" t="s">
        <v>21</v>
      </c>
      <c r="BZ5" s="121" t="s">
        <v>22</v>
      </c>
      <c r="CA5" s="121" t="s">
        <v>23</v>
      </c>
      <c r="CB5" s="121" t="s">
        <v>24</v>
      </c>
      <c r="CC5" s="121" t="s">
        <v>25</v>
      </c>
      <c r="CD5" s="122" t="s">
        <v>14</v>
      </c>
      <c r="CE5" s="122" t="s">
        <v>15</v>
      </c>
      <c r="CF5" s="122" t="s">
        <v>16</v>
      </c>
      <c r="CG5" s="122" t="s">
        <v>17</v>
      </c>
      <c r="CH5" s="122" t="s">
        <v>18</v>
      </c>
      <c r="CI5" s="122" t="s">
        <v>19</v>
      </c>
      <c r="CJ5" s="122" t="s">
        <v>20</v>
      </c>
      <c r="CK5" s="122" t="s">
        <v>21</v>
      </c>
      <c r="CL5" s="122" t="s">
        <v>22</v>
      </c>
      <c r="CM5" s="122" t="s">
        <v>23</v>
      </c>
      <c r="CN5" s="122" t="s">
        <v>24</v>
      </c>
      <c r="CO5" s="122" t="s">
        <v>25</v>
      </c>
    </row>
    <row r="6" spans="1:93" x14ac:dyDescent="0.45">
      <c r="A6" s="114" t="s">
        <v>210</v>
      </c>
      <c r="G6" s="114" t="s">
        <v>439</v>
      </c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</row>
    <row r="7" spans="1:93" ht="15.75" x14ac:dyDescent="0.5">
      <c r="C7" s="197" t="s">
        <v>440</v>
      </c>
      <c r="D7" s="197"/>
      <c r="E7" s="123"/>
      <c r="G7" s="124" t="s">
        <v>441</v>
      </c>
      <c r="H7" s="114" t="s">
        <v>442</v>
      </c>
      <c r="I7" s="125"/>
      <c r="J7" s="125"/>
      <c r="K7" s="125"/>
      <c r="L7" s="125"/>
      <c r="M7" s="125"/>
      <c r="N7" s="125"/>
      <c r="O7" s="126">
        <v>10500</v>
      </c>
      <c r="P7" s="127"/>
      <c r="Q7" s="127"/>
      <c r="R7" s="127">
        <v>20000</v>
      </c>
      <c r="S7" s="128"/>
      <c r="T7" s="128"/>
      <c r="U7" s="129">
        <v>20000</v>
      </c>
      <c r="V7" s="130"/>
      <c r="W7" s="131"/>
      <c r="X7" s="132">
        <v>30000</v>
      </c>
      <c r="Y7" s="130"/>
      <c r="Z7" s="130"/>
      <c r="AA7" s="133">
        <v>30000</v>
      </c>
      <c r="AB7" s="134"/>
      <c r="AC7" s="130"/>
      <c r="AD7" s="132">
        <v>40000</v>
      </c>
      <c r="AE7" s="135"/>
      <c r="AF7" s="135"/>
      <c r="AG7" s="132">
        <v>40000</v>
      </c>
      <c r="AH7" s="123" t="s">
        <v>28</v>
      </c>
      <c r="AT7" s="123" t="s">
        <v>28</v>
      </c>
      <c r="BF7" s="123" t="s">
        <v>28</v>
      </c>
      <c r="BR7" s="123" t="s">
        <v>28</v>
      </c>
    </row>
    <row r="8" spans="1:93" x14ac:dyDescent="0.45">
      <c r="A8" s="115" t="s">
        <v>443</v>
      </c>
      <c r="O8" s="136"/>
      <c r="P8" s="136">
        <v>0.3</v>
      </c>
      <c r="Q8" s="136">
        <v>0.6</v>
      </c>
      <c r="R8" s="136">
        <v>1</v>
      </c>
      <c r="S8" s="136">
        <v>0.3</v>
      </c>
      <c r="T8" s="136">
        <v>0.6</v>
      </c>
      <c r="U8" s="136">
        <v>1</v>
      </c>
      <c r="V8" s="136">
        <v>0.3</v>
      </c>
      <c r="W8" s="136">
        <v>0.6</v>
      </c>
      <c r="X8" s="136">
        <v>1</v>
      </c>
      <c r="Y8" s="136">
        <v>0.3</v>
      </c>
      <c r="Z8" s="136">
        <v>0.6</v>
      </c>
      <c r="AA8" s="136">
        <v>1</v>
      </c>
      <c r="AB8" s="136">
        <v>0.3</v>
      </c>
      <c r="AC8" s="136">
        <v>0.6</v>
      </c>
      <c r="AD8" s="136">
        <v>1</v>
      </c>
      <c r="AE8" s="136">
        <v>0.3</v>
      </c>
      <c r="AF8" s="136">
        <v>0.6</v>
      </c>
      <c r="AG8" s="136">
        <v>1</v>
      </c>
      <c r="AH8" s="137">
        <v>0.05</v>
      </c>
      <c r="AT8" s="137">
        <v>0.05</v>
      </c>
      <c r="BF8" s="137">
        <v>0.05</v>
      </c>
      <c r="BR8" s="137">
        <v>0.03</v>
      </c>
    </row>
    <row r="9" spans="1:93" x14ac:dyDescent="0.45">
      <c r="A9" s="115" t="s">
        <v>444</v>
      </c>
      <c r="C9" s="138" t="s">
        <v>368</v>
      </c>
      <c r="D9" s="138" t="s">
        <v>370</v>
      </c>
      <c r="E9" s="138"/>
      <c r="G9" s="138" t="s">
        <v>5</v>
      </c>
    </row>
    <row r="11" spans="1:93" x14ac:dyDescent="0.45">
      <c r="A11" s="139" t="s">
        <v>445</v>
      </c>
      <c r="B11" s="139" t="s">
        <v>446</v>
      </c>
      <c r="C11" s="140">
        <v>0</v>
      </c>
      <c r="D11" s="140">
        <v>1000</v>
      </c>
      <c r="E11" s="140"/>
      <c r="F11" s="139"/>
      <c r="G11" s="141">
        <v>500</v>
      </c>
      <c r="H11" s="142">
        <v>0.8</v>
      </c>
      <c r="I11" s="144"/>
      <c r="J11" s="144"/>
      <c r="K11" s="143"/>
      <c r="L11" s="143"/>
      <c r="M11" s="143"/>
      <c r="N11" s="143"/>
      <c r="O11" s="143"/>
      <c r="P11" s="145">
        <f>R11*$P$8</f>
        <v>4800</v>
      </c>
      <c r="Q11" s="145">
        <f>R11*$Q$8</f>
        <v>9600</v>
      </c>
      <c r="R11" s="145">
        <f>$R$7*H11</f>
        <v>16000</v>
      </c>
      <c r="S11" s="145">
        <f t="shared" ref="S11:U14" si="0">$R11+($U$7*$H11*S$8)</f>
        <v>20800</v>
      </c>
      <c r="T11" s="145">
        <f t="shared" si="0"/>
        <v>25600</v>
      </c>
      <c r="U11" s="145">
        <f t="shared" si="0"/>
        <v>32000</v>
      </c>
      <c r="V11" s="145">
        <f t="shared" ref="V11:X14" si="1">$U11+($X$7*V$8*$H11)</f>
        <v>39200</v>
      </c>
      <c r="W11" s="145">
        <f t="shared" si="1"/>
        <v>46400</v>
      </c>
      <c r="X11" s="145">
        <f t="shared" si="1"/>
        <v>56000</v>
      </c>
      <c r="Y11" s="145">
        <f t="shared" ref="Y11:AA14" si="2">$X11+($AA$7*Y$8*$H11)</f>
        <v>63200</v>
      </c>
      <c r="Z11" s="145">
        <f t="shared" si="2"/>
        <v>70400</v>
      </c>
      <c r="AA11" s="145">
        <f t="shared" si="2"/>
        <v>80000</v>
      </c>
      <c r="AB11" s="145">
        <f t="shared" ref="AB11:AD14" si="3">$AA11+($AD$7*AB$8*$H11)</f>
        <v>89600</v>
      </c>
      <c r="AC11" s="145">
        <f t="shared" si="3"/>
        <v>99200</v>
      </c>
      <c r="AD11" s="145">
        <f t="shared" si="3"/>
        <v>112000</v>
      </c>
      <c r="AE11" s="145">
        <f t="shared" ref="AE11:AG14" si="4">$AD11+($AG$7*AE$8*$H11)</f>
        <v>121600</v>
      </c>
      <c r="AF11" s="145">
        <f t="shared" si="4"/>
        <v>131200</v>
      </c>
      <c r="AG11" s="145">
        <f t="shared" si="4"/>
        <v>144000</v>
      </c>
      <c r="AH11" s="145">
        <f>ROUND(AG11*1.05,0)</f>
        <v>151200</v>
      </c>
      <c r="AI11" s="145">
        <f t="shared" ref="AI11:AS11" si="5">ROUND(AH11*1.05,0)</f>
        <v>158760</v>
      </c>
      <c r="AJ11" s="145">
        <f t="shared" si="5"/>
        <v>166698</v>
      </c>
      <c r="AK11" s="145">
        <f t="shared" si="5"/>
        <v>175033</v>
      </c>
      <c r="AL11" s="145">
        <f t="shared" si="5"/>
        <v>183785</v>
      </c>
      <c r="AM11" s="145">
        <f t="shared" si="5"/>
        <v>192974</v>
      </c>
      <c r="AN11" s="145">
        <f t="shared" si="5"/>
        <v>202623</v>
      </c>
      <c r="AO11" s="145">
        <f t="shared" si="5"/>
        <v>212754</v>
      </c>
      <c r="AP11" s="145">
        <f t="shared" si="5"/>
        <v>223392</v>
      </c>
      <c r="AQ11" s="145">
        <f t="shared" si="5"/>
        <v>234562</v>
      </c>
      <c r="AR11" s="145">
        <f t="shared" si="5"/>
        <v>246290</v>
      </c>
      <c r="AS11" s="145">
        <f t="shared" si="5"/>
        <v>258605</v>
      </c>
      <c r="AT11" s="145">
        <f>ROUND(AS11*1.05,0)</f>
        <v>271535</v>
      </c>
      <c r="AU11" s="145">
        <f t="shared" ref="AU11:BE11" si="6">ROUND(AT11*1.05,0)</f>
        <v>285112</v>
      </c>
      <c r="AV11" s="145">
        <f t="shared" si="6"/>
        <v>299368</v>
      </c>
      <c r="AW11" s="145">
        <f t="shared" si="6"/>
        <v>314336</v>
      </c>
      <c r="AX11" s="145">
        <f t="shared" si="6"/>
        <v>330053</v>
      </c>
      <c r="AY11" s="145">
        <f t="shared" si="6"/>
        <v>346556</v>
      </c>
      <c r="AZ11" s="145">
        <f t="shared" si="6"/>
        <v>363884</v>
      </c>
      <c r="BA11" s="145">
        <f t="shared" si="6"/>
        <v>382078</v>
      </c>
      <c r="BB11" s="145">
        <f t="shared" si="6"/>
        <v>401182</v>
      </c>
      <c r="BC11" s="145">
        <f t="shared" si="6"/>
        <v>421241</v>
      </c>
      <c r="BD11" s="145">
        <f t="shared" si="6"/>
        <v>442303</v>
      </c>
      <c r="BE11" s="145">
        <f t="shared" si="6"/>
        <v>464418</v>
      </c>
      <c r="BF11" s="145">
        <f>ROUND(BE11*1.05,0)</f>
        <v>487639</v>
      </c>
      <c r="BG11" s="145">
        <f t="shared" ref="BG11:BQ11" si="7">ROUND(BF11*1.05,0)</f>
        <v>512021</v>
      </c>
      <c r="BH11" s="145">
        <f t="shared" si="7"/>
        <v>537622</v>
      </c>
      <c r="BI11" s="145">
        <f t="shared" si="7"/>
        <v>564503</v>
      </c>
      <c r="BJ11" s="145">
        <f t="shared" si="7"/>
        <v>592728</v>
      </c>
      <c r="BK11" s="145">
        <f t="shared" si="7"/>
        <v>622364</v>
      </c>
      <c r="BL11" s="145">
        <f t="shared" si="7"/>
        <v>653482</v>
      </c>
      <c r="BM11" s="145">
        <f t="shared" si="7"/>
        <v>686156</v>
      </c>
      <c r="BN11" s="145">
        <f t="shared" si="7"/>
        <v>720464</v>
      </c>
      <c r="BO11" s="145">
        <f t="shared" si="7"/>
        <v>756487</v>
      </c>
      <c r="BP11" s="145">
        <f t="shared" si="7"/>
        <v>794311</v>
      </c>
      <c r="BQ11" s="145">
        <f t="shared" si="7"/>
        <v>834027</v>
      </c>
      <c r="BR11" s="145">
        <f>ROUND(BQ11*1.03,0)</f>
        <v>859048</v>
      </c>
      <c r="BS11" s="145">
        <f t="shared" ref="BS11:CH11" si="8">ROUND(BR11*1.03,0)</f>
        <v>884819</v>
      </c>
      <c r="BT11" s="145">
        <f t="shared" si="8"/>
        <v>911364</v>
      </c>
      <c r="BU11" s="145">
        <f t="shared" si="8"/>
        <v>938705</v>
      </c>
      <c r="BV11" s="145">
        <f t="shared" si="8"/>
        <v>966866</v>
      </c>
      <c r="BW11" s="145">
        <f t="shared" si="8"/>
        <v>995872</v>
      </c>
      <c r="BX11" s="145">
        <f t="shared" si="8"/>
        <v>1025748</v>
      </c>
      <c r="BY11" s="145">
        <f t="shared" si="8"/>
        <v>1056520</v>
      </c>
      <c r="BZ11" s="145">
        <f t="shared" si="8"/>
        <v>1088216</v>
      </c>
      <c r="CA11" s="145">
        <f t="shared" si="8"/>
        <v>1120862</v>
      </c>
      <c r="CB11" s="145">
        <f t="shared" si="8"/>
        <v>1154488</v>
      </c>
      <c r="CC11" s="145">
        <f t="shared" si="8"/>
        <v>1189123</v>
      </c>
      <c r="CD11" s="145">
        <f t="shared" si="8"/>
        <v>1224797</v>
      </c>
      <c r="CE11" s="145">
        <f t="shared" si="8"/>
        <v>1261541</v>
      </c>
      <c r="CF11" s="145">
        <f t="shared" si="8"/>
        <v>1299387</v>
      </c>
      <c r="CG11" s="145">
        <f t="shared" si="8"/>
        <v>1338369</v>
      </c>
      <c r="CH11" s="145">
        <f t="shared" si="8"/>
        <v>1378520</v>
      </c>
      <c r="CI11" s="145">
        <f t="shared" ref="CH11:CO14" si="9">ROUND(CH11*1.03,0)</f>
        <v>1419876</v>
      </c>
      <c r="CJ11" s="145">
        <f t="shared" si="9"/>
        <v>1462472</v>
      </c>
      <c r="CK11" s="145">
        <f t="shared" si="9"/>
        <v>1506346</v>
      </c>
      <c r="CL11" s="145">
        <f t="shared" si="9"/>
        <v>1551536</v>
      </c>
      <c r="CM11" s="145">
        <f t="shared" si="9"/>
        <v>1598082</v>
      </c>
      <c r="CN11" s="145">
        <f t="shared" si="9"/>
        <v>1646024</v>
      </c>
      <c r="CO11" s="145">
        <f t="shared" si="9"/>
        <v>1695405</v>
      </c>
    </row>
    <row r="12" spans="1:93" x14ac:dyDescent="0.45">
      <c r="A12" s="139"/>
      <c r="B12" s="139" t="s">
        <v>447</v>
      </c>
      <c r="C12" s="140">
        <v>1000</v>
      </c>
      <c r="D12" s="140">
        <v>10000</v>
      </c>
      <c r="E12" s="140"/>
      <c r="F12" s="139"/>
      <c r="G12" s="141">
        <v>20000</v>
      </c>
      <c r="H12" s="142">
        <v>0.15</v>
      </c>
      <c r="I12" s="146"/>
      <c r="J12" s="146"/>
      <c r="K12" s="143"/>
      <c r="L12" s="143"/>
      <c r="M12" s="143"/>
      <c r="N12" s="143"/>
      <c r="O12" s="143"/>
      <c r="P12" s="145">
        <f t="shared" ref="P12:P14" si="10">R12*$P$8</f>
        <v>900</v>
      </c>
      <c r="Q12" s="145">
        <f t="shared" ref="Q12:Q14" si="11">R12*$Q$8</f>
        <v>1800</v>
      </c>
      <c r="R12" s="145">
        <f>$R$7*H12</f>
        <v>3000</v>
      </c>
      <c r="S12" s="145">
        <f t="shared" si="0"/>
        <v>3900</v>
      </c>
      <c r="T12" s="145">
        <f t="shared" si="0"/>
        <v>4800</v>
      </c>
      <c r="U12" s="145">
        <f t="shared" si="0"/>
        <v>6000</v>
      </c>
      <c r="V12" s="145">
        <f t="shared" si="1"/>
        <v>7350</v>
      </c>
      <c r="W12" s="145">
        <f t="shared" si="1"/>
        <v>8700</v>
      </c>
      <c r="X12" s="145">
        <f t="shared" si="1"/>
        <v>10500</v>
      </c>
      <c r="Y12" s="145">
        <f t="shared" si="2"/>
        <v>11850</v>
      </c>
      <c r="Z12" s="145">
        <f t="shared" si="2"/>
        <v>13200</v>
      </c>
      <c r="AA12" s="145">
        <f t="shared" si="2"/>
        <v>15000</v>
      </c>
      <c r="AB12" s="145">
        <f t="shared" si="3"/>
        <v>16800</v>
      </c>
      <c r="AC12" s="145">
        <f t="shared" si="3"/>
        <v>18600</v>
      </c>
      <c r="AD12" s="145">
        <f t="shared" si="3"/>
        <v>21000</v>
      </c>
      <c r="AE12" s="145">
        <f t="shared" si="4"/>
        <v>22800</v>
      </c>
      <c r="AF12" s="145">
        <f t="shared" si="4"/>
        <v>24600</v>
      </c>
      <c r="AG12" s="145">
        <f t="shared" si="4"/>
        <v>27000</v>
      </c>
      <c r="AH12" s="145">
        <f t="shared" ref="AH12:BQ14" si="12">ROUND(AG12*1.05,0)</f>
        <v>28350</v>
      </c>
      <c r="AI12" s="145">
        <f t="shared" si="12"/>
        <v>29768</v>
      </c>
      <c r="AJ12" s="145">
        <f t="shared" si="12"/>
        <v>31256</v>
      </c>
      <c r="AK12" s="145">
        <f t="shared" si="12"/>
        <v>32819</v>
      </c>
      <c r="AL12" s="145">
        <f t="shared" si="12"/>
        <v>34460</v>
      </c>
      <c r="AM12" s="145">
        <f t="shared" si="12"/>
        <v>36183</v>
      </c>
      <c r="AN12" s="145">
        <f t="shared" si="12"/>
        <v>37992</v>
      </c>
      <c r="AO12" s="145">
        <f t="shared" si="12"/>
        <v>39892</v>
      </c>
      <c r="AP12" s="145">
        <f t="shared" si="12"/>
        <v>41887</v>
      </c>
      <c r="AQ12" s="145">
        <f t="shared" si="12"/>
        <v>43981</v>
      </c>
      <c r="AR12" s="145">
        <f t="shared" si="12"/>
        <v>46180</v>
      </c>
      <c r="AS12" s="145">
        <f t="shared" si="12"/>
        <v>48489</v>
      </c>
      <c r="AT12" s="145">
        <f t="shared" si="12"/>
        <v>50913</v>
      </c>
      <c r="AU12" s="145">
        <f t="shared" si="12"/>
        <v>53459</v>
      </c>
      <c r="AV12" s="145">
        <f t="shared" si="12"/>
        <v>56132</v>
      </c>
      <c r="AW12" s="145">
        <f t="shared" si="12"/>
        <v>58939</v>
      </c>
      <c r="AX12" s="145">
        <f t="shared" si="12"/>
        <v>61886</v>
      </c>
      <c r="AY12" s="145">
        <f t="shared" si="12"/>
        <v>64980</v>
      </c>
      <c r="AZ12" s="145">
        <f t="shared" si="12"/>
        <v>68229</v>
      </c>
      <c r="BA12" s="145">
        <f t="shared" si="12"/>
        <v>71640</v>
      </c>
      <c r="BB12" s="145">
        <f t="shared" si="12"/>
        <v>75222</v>
      </c>
      <c r="BC12" s="145">
        <f t="shared" si="12"/>
        <v>78983</v>
      </c>
      <c r="BD12" s="145">
        <f t="shared" si="12"/>
        <v>82932</v>
      </c>
      <c r="BE12" s="145">
        <f t="shared" si="12"/>
        <v>87079</v>
      </c>
      <c r="BF12" s="145">
        <f t="shared" si="12"/>
        <v>91433</v>
      </c>
      <c r="BG12" s="145">
        <f t="shared" si="12"/>
        <v>96005</v>
      </c>
      <c r="BH12" s="145">
        <f t="shared" si="12"/>
        <v>100805</v>
      </c>
      <c r="BI12" s="145">
        <f t="shared" si="12"/>
        <v>105845</v>
      </c>
      <c r="BJ12" s="145">
        <f t="shared" si="12"/>
        <v>111137</v>
      </c>
      <c r="BK12" s="145">
        <f t="shared" si="12"/>
        <v>116694</v>
      </c>
      <c r="BL12" s="145">
        <f t="shared" si="12"/>
        <v>122529</v>
      </c>
      <c r="BM12" s="145">
        <f t="shared" si="12"/>
        <v>128655</v>
      </c>
      <c r="BN12" s="145">
        <f t="shared" si="12"/>
        <v>135088</v>
      </c>
      <c r="BO12" s="145">
        <f t="shared" si="12"/>
        <v>141842</v>
      </c>
      <c r="BP12" s="145">
        <f t="shared" si="12"/>
        <v>148934</v>
      </c>
      <c r="BQ12" s="145">
        <f t="shared" si="12"/>
        <v>156381</v>
      </c>
      <c r="BR12" s="145">
        <f t="shared" ref="BR12:CG14" si="13">ROUND(BQ12*1.03,0)</f>
        <v>161072</v>
      </c>
      <c r="BS12" s="145">
        <f t="shared" si="13"/>
        <v>165904</v>
      </c>
      <c r="BT12" s="145">
        <f t="shared" si="13"/>
        <v>170881</v>
      </c>
      <c r="BU12" s="145">
        <f t="shared" si="13"/>
        <v>176007</v>
      </c>
      <c r="BV12" s="145">
        <f t="shared" si="13"/>
        <v>181287</v>
      </c>
      <c r="BW12" s="145">
        <f t="shared" si="13"/>
        <v>186726</v>
      </c>
      <c r="BX12" s="145">
        <f t="shared" si="13"/>
        <v>192328</v>
      </c>
      <c r="BY12" s="145">
        <f t="shared" si="13"/>
        <v>198098</v>
      </c>
      <c r="BZ12" s="145">
        <f t="shared" si="13"/>
        <v>204041</v>
      </c>
      <c r="CA12" s="145">
        <f t="shared" si="13"/>
        <v>210162</v>
      </c>
      <c r="CB12" s="145">
        <f t="shared" si="13"/>
        <v>216467</v>
      </c>
      <c r="CC12" s="145">
        <f t="shared" si="13"/>
        <v>222961</v>
      </c>
      <c r="CD12" s="145">
        <f t="shared" si="13"/>
        <v>229650</v>
      </c>
      <c r="CE12" s="145">
        <f t="shared" si="13"/>
        <v>236540</v>
      </c>
      <c r="CF12" s="145">
        <f t="shared" si="13"/>
        <v>243636</v>
      </c>
      <c r="CG12" s="145">
        <f t="shared" si="13"/>
        <v>250945</v>
      </c>
      <c r="CH12" s="145">
        <f t="shared" si="9"/>
        <v>258473</v>
      </c>
      <c r="CI12" s="145">
        <f t="shared" si="9"/>
        <v>266227</v>
      </c>
      <c r="CJ12" s="145">
        <f t="shared" si="9"/>
        <v>274214</v>
      </c>
      <c r="CK12" s="145">
        <f t="shared" si="9"/>
        <v>282440</v>
      </c>
      <c r="CL12" s="145">
        <f t="shared" si="9"/>
        <v>290913</v>
      </c>
      <c r="CM12" s="145">
        <f t="shared" si="9"/>
        <v>299640</v>
      </c>
      <c r="CN12" s="145">
        <f t="shared" si="9"/>
        <v>308629</v>
      </c>
      <c r="CO12" s="145">
        <f t="shared" si="9"/>
        <v>317888</v>
      </c>
    </row>
    <row r="13" spans="1:93" x14ac:dyDescent="0.45">
      <c r="A13" s="139"/>
      <c r="B13" s="139" t="s">
        <v>448</v>
      </c>
      <c r="C13" s="140">
        <v>100000</v>
      </c>
      <c r="D13" s="140">
        <v>50000</v>
      </c>
      <c r="E13" s="140"/>
      <c r="F13" s="139"/>
      <c r="G13" s="141">
        <v>50000</v>
      </c>
      <c r="H13" s="142">
        <v>0.04</v>
      </c>
      <c r="I13" s="143"/>
      <c r="J13" s="143"/>
      <c r="K13" s="143"/>
      <c r="L13" s="143"/>
      <c r="M13" s="143"/>
      <c r="N13" s="143"/>
      <c r="O13" s="143"/>
      <c r="P13" s="145">
        <f t="shared" si="10"/>
        <v>240</v>
      </c>
      <c r="Q13" s="145">
        <f t="shared" si="11"/>
        <v>480</v>
      </c>
      <c r="R13" s="145">
        <f>$R$7*H13</f>
        <v>800</v>
      </c>
      <c r="S13" s="145">
        <f t="shared" si="0"/>
        <v>1040</v>
      </c>
      <c r="T13" s="145">
        <f t="shared" si="0"/>
        <v>1280</v>
      </c>
      <c r="U13" s="145">
        <f t="shared" si="0"/>
        <v>1600</v>
      </c>
      <c r="V13" s="145">
        <f t="shared" si="1"/>
        <v>1960</v>
      </c>
      <c r="W13" s="145">
        <f t="shared" si="1"/>
        <v>2320</v>
      </c>
      <c r="X13" s="145">
        <f t="shared" si="1"/>
        <v>2800</v>
      </c>
      <c r="Y13" s="145">
        <f t="shared" si="2"/>
        <v>3160</v>
      </c>
      <c r="Z13" s="145">
        <f t="shared" si="2"/>
        <v>3520</v>
      </c>
      <c r="AA13" s="145">
        <f t="shared" si="2"/>
        <v>4000</v>
      </c>
      <c r="AB13" s="145">
        <f t="shared" si="3"/>
        <v>4480</v>
      </c>
      <c r="AC13" s="145">
        <f t="shared" si="3"/>
        <v>4960</v>
      </c>
      <c r="AD13" s="145">
        <f t="shared" si="3"/>
        <v>5600</v>
      </c>
      <c r="AE13" s="145">
        <f t="shared" si="4"/>
        <v>6080</v>
      </c>
      <c r="AF13" s="145">
        <f t="shared" si="4"/>
        <v>6560</v>
      </c>
      <c r="AG13" s="145">
        <f t="shared" si="4"/>
        <v>7200</v>
      </c>
      <c r="AH13" s="145">
        <f t="shared" si="12"/>
        <v>7560</v>
      </c>
      <c r="AI13" s="145">
        <f t="shared" si="12"/>
        <v>7938</v>
      </c>
      <c r="AJ13" s="145">
        <f t="shared" si="12"/>
        <v>8335</v>
      </c>
      <c r="AK13" s="145">
        <f t="shared" si="12"/>
        <v>8752</v>
      </c>
      <c r="AL13" s="145">
        <f t="shared" si="12"/>
        <v>9190</v>
      </c>
      <c r="AM13" s="145">
        <f t="shared" si="12"/>
        <v>9650</v>
      </c>
      <c r="AN13" s="145">
        <f t="shared" si="12"/>
        <v>10133</v>
      </c>
      <c r="AO13" s="145">
        <f t="shared" si="12"/>
        <v>10640</v>
      </c>
      <c r="AP13" s="145">
        <f t="shared" si="12"/>
        <v>11172</v>
      </c>
      <c r="AQ13" s="145">
        <f t="shared" si="12"/>
        <v>11731</v>
      </c>
      <c r="AR13" s="145">
        <f t="shared" si="12"/>
        <v>12318</v>
      </c>
      <c r="AS13" s="145">
        <f t="shared" si="12"/>
        <v>12934</v>
      </c>
      <c r="AT13" s="145">
        <f t="shared" si="12"/>
        <v>13581</v>
      </c>
      <c r="AU13" s="145">
        <f t="shared" si="12"/>
        <v>14260</v>
      </c>
      <c r="AV13" s="145">
        <f t="shared" si="12"/>
        <v>14973</v>
      </c>
      <c r="AW13" s="145">
        <f t="shared" si="12"/>
        <v>15722</v>
      </c>
      <c r="AX13" s="145">
        <f t="shared" si="12"/>
        <v>16508</v>
      </c>
      <c r="AY13" s="145">
        <f t="shared" si="12"/>
        <v>17333</v>
      </c>
      <c r="AZ13" s="145">
        <f t="shared" si="12"/>
        <v>18200</v>
      </c>
      <c r="BA13" s="145">
        <f t="shared" si="12"/>
        <v>19110</v>
      </c>
      <c r="BB13" s="145">
        <f t="shared" si="12"/>
        <v>20066</v>
      </c>
      <c r="BC13" s="145">
        <f t="shared" si="12"/>
        <v>21069</v>
      </c>
      <c r="BD13" s="145">
        <f t="shared" si="12"/>
        <v>22122</v>
      </c>
      <c r="BE13" s="145">
        <f t="shared" si="12"/>
        <v>23228</v>
      </c>
      <c r="BF13" s="145">
        <f t="shared" si="12"/>
        <v>24389</v>
      </c>
      <c r="BG13" s="145">
        <f t="shared" si="12"/>
        <v>25608</v>
      </c>
      <c r="BH13" s="145">
        <f t="shared" si="12"/>
        <v>26888</v>
      </c>
      <c r="BI13" s="145">
        <f t="shared" si="12"/>
        <v>28232</v>
      </c>
      <c r="BJ13" s="145">
        <f t="shared" si="12"/>
        <v>29644</v>
      </c>
      <c r="BK13" s="145">
        <f t="shared" si="12"/>
        <v>31126</v>
      </c>
      <c r="BL13" s="145">
        <f t="shared" si="12"/>
        <v>32682</v>
      </c>
      <c r="BM13" s="145">
        <f t="shared" si="12"/>
        <v>34316</v>
      </c>
      <c r="BN13" s="145">
        <f t="shared" si="12"/>
        <v>36032</v>
      </c>
      <c r="BO13" s="145">
        <f t="shared" si="12"/>
        <v>37834</v>
      </c>
      <c r="BP13" s="145">
        <f t="shared" si="12"/>
        <v>39726</v>
      </c>
      <c r="BQ13" s="145">
        <f t="shared" si="12"/>
        <v>41712</v>
      </c>
      <c r="BR13" s="145">
        <f t="shared" si="13"/>
        <v>42963</v>
      </c>
      <c r="BS13" s="145">
        <f t="shared" si="13"/>
        <v>44252</v>
      </c>
      <c r="BT13" s="145">
        <f t="shared" si="13"/>
        <v>45580</v>
      </c>
      <c r="BU13" s="145">
        <f t="shared" si="13"/>
        <v>46947</v>
      </c>
      <c r="BV13" s="145">
        <f t="shared" si="13"/>
        <v>48355</v>
      </c>
      <c r="BW13" s="145">
        <f t="shared" si="13"/>
        <v>49806</v>
      </c>
      <c r="BX13" s="145">
        <f t="shared" si="13"/>
        <v>51300</v>
      </c>
      <c r="BY13" s="145">
        <f t="shared" si="13"/>
        <v>52839</v>
      </c>
      <c r="BZ13" s="145">
        <f t="shared" si="13"/>
        <v>54424</v>
      </c>
      <c r="CA13" s="145">
        <f t="shared" si="13"/>
        <v>56057</v>
      </c>
      <c r="CB13" s="145">
        <f t="shared" si="13"/>
        <v>57739</v>
      </c>
      <c r="CC13" s="145">
        <f t="shared" si="13"/>
        <v>59471</v>
      </c>
      <c r="CD13" s="145">
        <f t="shared" si="13"/>
        <v>61255</v>
      </c>
      <c r="CE13" s="145">
        <f t="shared" si="13"/>
        <v>63093</v>
      </c>
      <c r="CF13" s="145">
        <f t="shared" si="13"/>
        <v>64986</v>
      </c>
      <c r="CG13" s="145">
        <f t="shared" si="13"/>
        <v>66936</v>
      </c>
      <c r="CH13" s="145">
        <f t="shared" si="9"/>
        <v>68944</v>
      </c>
      <c r="CI13" s="145">
        <f t="shared" si="9"/>
        <v>71012</v>
      </c>
      <c r="CJ13" s="145">
        <f t="shared" si="9"/>
        <v>73142</v>
      </c>
      <c r="CK13" s="145">
        <f t="shared" si="9"/>
        <v>75336</v>
      </c>
      <c r="CL13" s="145">
        <f t="shared" si="9"/>
        <v>77596</v>
      </c>
      <c r="CM13" s="145">
        <f t="shared" si="9"/>
        <v>79924</v>
      </c>
      <c r="CN13" s="145">
        <f t="shared" si="9"/>
        <v>82322</v>
      </c>
      <c r="CO13" s="145">
        <f t="shared" si="9"/>
        <v>84792</v>
      </c>
    </row>
    <row r="14" spans="1:93" x14ac:dyDescent="0.45">
      <c r="A14" s="139" t="s">
        <v>449</v>
      </c>
      <c r="B14" s="139"/>
      <c r="C14" s="140"/>
      <c r="D14" s="140">
        <v>50000</v>
      </c>
      <c r="E14" s="140"/>
      <c r="F14" s="139"/>
      <c r="G14" s="141">
        <v>250000</v>
      </c>
      <c r="H14" s="142">
        <v>0.01</v>
      </c>
      <c r="I14" s="143"/>
      <c r="J14" s="143"/>
      <c r="K14" s="143"/>
      <c r="L14" s="143"/>
      <c r="M14" s="143"/>
      <c r="N14" s="143"/>
      <c r="O14" s="143"/>
      <c r="P14" s="145">
        <f t="shared" si="10"/>
        <v>60</v>
      </c>
      <c r="Q14" s="145">
        <f t="shared" si="11"/>
        <v>120</v>
      </c>
      <c r="R14" s="145">
        <f>$R$7*H14</f>
        <v>200</v>
      </c>
      <c r="S14" s="145">
        <f t="shared" si="0"/>
        <v>260</v>
      </c>
      <c r="T14" s="145">
        <f t="shared" si="0"/>
        <v>320</v>
      </c>
      <c r="U14" s="145">
        <f t="shared" si="0"/>
        <v>400</v>
      </c>
      <c r="V14" s="145">
        <f t="shared" si="1"/>
        <v>490</v>
      </c>
      <c r="W14" s="145">
        <f t="shared" si="1"/>
        <v>580</v>
      </c>
      <c r="X14" s="145">
        <f t="shared" si="1"/>
        <v>700</v>
      </c>
      <c r="Y14" s="145">
        <f t="shared" si="2"/>
        <v>790</v>
      </c>
      <c r="Z14" s="145">
        <f t="shared" si="2"/>
        <v>880</v>
      </c>
      <c r="AA14" s="145">
        <f t="shared" si="2"/>
        <v>1000</v>
      </c>
      <c r="AB14" s="145">
        <f t="shared" si="3"/>
        <v>1120</v>
      </c>
      <c r="AC14" s="145">
        <f t="shared" si="3"/>
        <v>1240</v>
      </c>
      <c r="AD14" s="145">
        <f t="shared" si="3"/>
        <v>1400</v>
      </c>
      <c r="AE14" s="145">
        <f t="shared" si="4"/>
        <v>1520</v>
      </c>
      <c r="AF14" s="145">
        <f t="shared" si="4"/>
        <v>1640</v>
      </c>
      <c r="AG14" s="145">
        <f t="shared" si="4"/>
        <v>1800</v>
      </c>
      <c r="AH14" s="145">
        <f t="shared" si="12"/>
        <v>1890</v>
      </c>
      <c r="AI14" s="145">
        <f t="shared" si="12"/>
        <v>1985</v>
      </c>
      <c r="AJ14" s="145">
        <f t="shared" si="12"/>
        <v>2084</v>
      </c>
      <c r="AK14" s="145">
        <f t="shared" si="12"/>
        <v>2188</v>
      </c>
      <c r="AL14" s="145">
        <f t="shared" si="12"/>
        <v>2297</v>
      </c>
      <c r="AM14" s="145">
        <f t="shared" si="12"/>
        <v>2412</v>
      </c>
      <c r="AN14" s="145">
        <f t="shared" si="12"/>
        <v>2533</v>
      </c>
      <c r="AO14" s="145">
        <f t="shared" si="12"/>
        <v>2660</v>
      </c>
      <c r="AP14" s="145">
        <f t="shared" si="12"/>
        <v>2793</v>
      </c>
      <c r="AQ14" s="145">
        <f t="shared" si="12"/>
        <v>2933</v>
      </c>
      <c r="AR14" s="145">
        <f t="shared" si="12"/>
        <v>3080</v>
      </c>
      <c r="AS14" s="145">
        <f t="shared" si="12"/>
        <v>3234</v>
      </c>
      <c r="AT14" s="145">
        <f t="shared" si="12"/>
        <v>3396</v>
      </c>
      <c r="AU14" s="145">
        <f t="shared" si="12"/>
        <v>3566</v>
      </c>
      <c r="AV14" s="145">
        <f t="shared" si="12"/>
        <v>3744</v>
      </c>
      <c r="AW14" s="145">
        <f t="shared" si="12"/>
        <v>3931</v>
      </c>
      <c r="AX14" s="145">
        <f t="shared" si="12"/>
        <v>4128</v>
      </c>
      <c r="AY14" s="145">
        <f t="shared" si="12"/>
        <v>4334</v>
      </c>
      <c r="AZ14" s="145">
        <f t="shared" si="12"/>
        <v>4551</v>
      </c>
      <c r="BA14" s="145">
        <f t="shared" si="12"/>
        <v>4779</v>
      </c>
      <c r="BB14" s="145">
        <f t="shared" si="12"/>
        <v>5018</v>
      </c>
      <c r="BC14" s="145">
        <f t="shared" si="12"/>
        <v>5269</v>
      </c>
      <c r="BD14" s="145">
        <f t="shared" si="12"/>
        <v>5532</v>
      </c>
      <c r="BE14" s="145">
        <f t="shared" si="12"/>
        <v>5809</v>
      </c>
      <c r="BF14" s="145">
        <f t="shared" si="12"/>
        <v>6099</v>
      </c>
      <c r="BG14" s="145">
        <f t="shared" si="12"/>
        <v>6404</v>
      </c>
      <c r="BH14" s="145">
        <f t="shared" si="12"/>
        <v>6724</v>
      </c>
      <c r="BI14" s="145">
        <f t="shared" si="12"/>
        <v>7060</v>
      </c>
      <c r="BJ14" s="145">
        <f t="shared" si="12"/>
        <v>7413</v>
      </c>
      <c r="BK14" s="145">
        <f t="shared" si="12"/>
        <v>7784</v>
      </c>
      <c r="BL14" s="145">
        <f t="shared" si="12"/>
        <v>8173</v>
      </c>
      <c r="BM14" s="145">
        <f t="shared" si="12"/>
        <v>8582</v>
      </c>
      <c r="BN14" s="145">
        <f t="shared" si="12"/>
        <v>9011</v>
      </c>
      <c r="BO14" s="145">
        <f t="shared" si="12"/>
        <v>9462</v>
      </c>
      <c r="BP14" s="145">
        <f t="shared" si="12"/>
        <v>9935</v>
      </c>
      <c r="BQ14" s="145">
        <f t="shared" si="12"/>
        <v>10432</v>
      </c>
      <c r="BR14" s="145">
        <f t="shared" si="13"/>
        <v>10745</v>
      </c>
      <c r="BS14" s="145">
        <f t="shared" si="13"/>
        <v>11067</v>
      </c>
      <c r="BT14" s="145">
        <f t="shared" si="13"/>
        <v>11399</v>
      </c>
      <c r="BU14" s="145">
        <f t="shared" si="13"/>
        <v>11741</v>
      </c>
      <c r="BV14" s="145">
        <f t="shared" si="13"/>
        <v>12093</v>
      </c>
      <c r="BW14" s="145">
        <f t="shared" si="13"/>
        <v>12456</v>
      </c>
      <c r="BX14" s="145">
        <f t="shared" si="13"/>
        <v>12830</v>
      </c>
      <c r="BY14" s="145">
        <f t="shared" si="13"/>
        <v>13215</v>
      </c>
      <c r="BZ14" s="145">
        <f t="shared" si="13"/>
        <v>13611</v>
      </c>
      <c r="CA14" s="145">
        <f t="shared" si="13"/>
        <v>14019</v>
      </c>
      <c r="CB14" s="145">
        <f t="shared" si="13"/>
        <v>14440</v>
      </c>
      <c r="CC14" s="145">
        <f t="shared" si="13"/>
        <v>14873</v>
      </c>
      <c r="CD14" s="145">
        <f t="shared" si="13"/>
        <v>15319</v>
      </c>
      <c r="CE14" s="145">
        <f t="shared" si="13"/>
        <v>15779</v>
      </c>
      <c r="CF14" s="145">
        <f t="shared" si="13"/>
        <v>16252</v>
      </c>
      <c r="CG14" s="145">
        <f t="shared" si="13"/>
        <v>16740</v>
      </c>
      <c r="CH14" s="145">
        <f t="shared" si="9"/>
        <v>17242</v>
      </c>
      <c r="CI14" s="145">
        <f t="shared" si="9"/>
        <v>17759</v>
      </c>
      <c r="CJ14" s="145">
        <f t="shared" si="9"/>
        <v>18292</v>
      </c>
      <c r="CK14" s="145">
        <f t="shared" si="9"/>
        <v>18841</v>
      </c>
      <c r="CL14" s="145">
        <f t="shared" si="9"/>
        <v>19406</v>
      </c>
      <c r="CM14" s="145">
        <f t="shared" si="9"/>
        <v>19988</v>
      </c>
      <c r="CN14" s="145">
        <f t="shared" si="9"/>
        <v>20588</v>
      </c>
      <c r="CO14" s="145">
        <f t="shared" si="9"/>
        <v>21206</v>
      </c>
    </row>
    <row r="15" spans="1:93" x14ac:dyDescent="0.45">
      <c r="A15" s="115" t="s">
        <v>450</v>
      </c>
      <c r="D15" s="147">
        <v>500000</v>
      </c>
      <c r="E15" s="147"/>
      <c r="G15" s="148">
        <v>2000000</v>
      </c>
      <c r="H15" s="136"/>
      <c r="I15" s="143"/>
      <c r="J15" s="143"/>
      <c r="K15" s="143"/>
      <c r="L15" s="143"/>
      <c r="M15" s="143"/>
      <c r="N15" s="143"/>
      <c r="O15" s="143"/>
      <c r="P15" s="149">
        <v>1</v>
      </c>
      <c r="Q15" s="149">
        <v>2</v>
      </c>
      <c r="R15" s="149">
        <v>2</v>
      </c>
      <c r="S15" s="149">
        <v>3</v>
      </c>
      <c r="T15" s="149">
        <v>3</v>
      </c>
      <c r="U15" s="149">
        <v>3</v>
      </c>
      <c r="V15" s="149">
        <v>4</v>
      </c>
      <c r="W15" s="149">
        <v>4</v>
      </c>
      <c r="X15" s="149">
        <v>4</v>
      </c>
      <c r="Y15" s="149">
        <v>5</v>
      </c>
      <c r="Z15" s="149">
        <v>5</v>
      </c>
      <c r="AA15" s="149">
        <v>5</v>
      </c>
      <c r="AB15" s="149">
        <v>6</v>
      </c>
      <c r="AC15" s="149">
        <v>6</v>
      </c>
      <c r="AD15" s="149">
        <v>6</v>
      </c>
      <c r="AE15" s="149">
        <v>7</v>
      </c>
      <c r="AF15" s="149">
        <v>7</v>
      </c>
      <c r="AG15" s="149">
        <v>7</v>
      </c>
      <c r="AH15" s="149">
        <v>8</v>
      </c>
      <c r="AI15" s="149">
        <v>8</v>
      </c>
      <c r="AJ15" s="149">
        <v>8</v>
      </c>
      <c r="AK15" s="149">
        <v>9</v>
      </c>
      <c r="AL15" s="149">
        <v>9</v>
      </c>
      <c r="AM15" s="149">
        <v>9</v>
      </c>
      <c r="AN15" s="149">
        <v>10</v>
      </c>
      <c r="AO15" s="149">
        <v>10</v>
      </c>
      <c r="AP15" s="149">
        <v>10</v>
      </c>
      <c r="AQ15" s="149">
        <v>11</v>
      </c>
      <c r="AR15" s="149">
        <v>11</v>
      </c>
      <c r="AS15" s="149">
        <v>11</v>
      </c>
      <c r="AT15" s="149">
        <v>12</v>
      </c>
      <c r="AU15" s="149">
        <v>12</v>
      </c>
      <c r="AV15" s="149">
        <v>12</v>
      </c>
      <c r="AW15" s="149">
        <v>12</v>
      </c>
      <c r="AX15" s="149">
        <v>12</v>
      </c>
      <c r="AY15" s="149">
        <v>12</v>
      </c>
      <c r="AZ15" s="149">
        <v>12</v>
      </c>
      <c r="BA15" s="149">
        <v>12</v>
      </c>
      <c r="BB15" s="149">
        <v>12</v>
      </c>
      <c r="BC15" s="149">
        <v>12</v>
      </c>
      <c r="BD15" s="149">
        <v>12</v>
      </c>
      <c r="BE15" s="149">
        <v>12</v>
      </c>
      <c r="BF15" s="149">
        <v>12</v>
      </c>
      <c r="BG15" s="149">
        <v>12</v>
      </c>
      <c r="BH15" s="149">
        <v>12</v>
      </c>
      <c r="BI15" s="149">
        <v>12</v>
      </c>
      <c r="BJ15" s="149">
        <v>12</v>
      </c>
      <c r="BK15" s="149">
        <v>12</v>
      </c>
      <c r="BL15" s="149">
        <v>12</v>
      </c>
      <c r="BM15" s="149">
        <v>12</v>
      </c>
      <c r="BN15" s="149">
        <v>12</v>
      </c>
      <c r="BO15" s="149">
        <v>12</v>
      </c>
      <c r="BP15" s="149">
        <v>12</v>
      </c>
      <c r="BQ15" s="149">
        <v>12</v>
      </c>
      <c r="BR15" s="149">
        <v>12</v>
      </c>
      <c r="BS15" s="149">
        <v>12</v>
      </c>
      <c r="BT15" s="149">
        <v>12</v>
      </c>
      <c r="BU15" s="149">
        <v>12</v>
      </c>
      <c r="BV15" s="149">
        <v>12</v>
      </c>
      <c r="BW15" s="149">
        <v>12</v>
      </c>
      <c r="BX15" s="149">
        <v>12</v>
      </c>
      <c r="BY15" s="149">
        <v>12</v>
      </c>
      <c r="BZ15" s="149">
        <v>12</v>
      </c>
      <c r="CA15" s="149">
        <v>12</v>
      </c>
      <c r="CB15" s="149">
        <v>12</v>
      </c>
      <c r="CC15" s="149">
        <v>12</v>
      </c>
      <c r="CD15" s="149">
        <v>12</v>
      </c>
      <c r="CE15" s="149">
        <v>12</v>
      </c>
      <c r="CF15" s="149">
        <v>12</v>
      </c>
      <c r="CG15" s="149">
        <v>12</v>
      </c>
      <c r="CH15" s="149">
        <v>12</v>
      </c>
      <c r="CI15" s="149">
        <v>12</v>
      </c>
      <c r="CJ15" s="149">
        <v>12</v>
      </c>
      <c r="CK15" s="149">
        <v>12</v>
      </c>
      <c r="CL15" s="149">
        <v>12</v>
      </c>
      <c r="CM15" s="149">
        <v>12</v>
      </c>
      <c r="CN15" s="149">
        <v>12</v>
      </c>
      <c r="CO15" s="149">
        <v>12</v>
      </c>
    </row>
    <row r="16" spans="1:93" x14ac:dyDescent="0.45">
      <c r="A16" s="115" t="s">
        <v>451</v>
      </c>
      <c r="D16" s="147">
        <v>1000000</v>
      </c>
      <c r="E16" s="147"/>
      <c r="G16" s="148">
        <v>500000</v>
      </c>
      <c r="H16" s="136"/>
      <c r="I16" s="143"/>
      <c r="J16" s="143"/>
      <c r="K16" s="143"/>
      <c r="L16" s="143"/>
      <c r="M16" s="143"/>
      <c r="N16" s="143"/>
      <c r="O16" s="143"/>
      <c r="P16" s="149">
        <v>1</v>
      </c>
      <c r="Q16" s="149">
        <v>2</v>
      </c>
      <c r="R16" s="149">
        <v>2</v>
      </c>
      <c r="S16" s="149">
        <v>3</v>
      </c>
      <c r="T16" s="149">
        <v>3</v>
      </c>
      <c r="U16" s="149">
        <v>3</v>
      </c>
      <c r="V16" s="149">
        <v>4</v>
      </c>
      <c r="W16" s="149">
        <v>4</v>
      </c>
      <c r="X16" s="149">
        <v>4</v>
      </c>
      <c r="Y16" s="149">
        <v>5</v>
      </c>
      <c r="Z16" s="149">
        <v>5</v>
      </c>
      <c r="AA16" s="149">
        <v>5</v>
      </c>
      <c r="AB16" s="149">
        <v>6</v>
      </c>
      <c r="AC16" s="149">
        <v>6</v>
      </c>
      <c r="AD16" s="149">
        <v>6</v>
      </c>
      <c r="AE16" s="149">
        <v>7</v>
      </c>
      <c r="AF16" s="149">
        <v>7</v>
      </c>
      <c r="AG16" s="149">
        <v>7</v>
      </c>
      <c r="AH16" s="149">
        <v>8</v>
      </c>
      <c r="AI16" s="149">
        <v>8</v>
      </c>
      <c r="AJ16" s="149">
        <v>8</v>
      </c>
      <c r="AK16" s="149">
        <v>9</v>
      </c>
      <c r="AL16" s="149">
        <v>9</v>
      </c>
      <c r="AM16" s="149">
        <v>9</v>
      </c>
      <c r="AN16" s="149">
        <v>10</v>
      </c>
      <c r="AO16" s="149">
        <v>10</v>
      </c>
      <c r="AP16" s="149">
        <v>10</v>
      </c>
      <c r="AQ16" s="149">
        <v>11</v>
      </c>
      <c r="AR16" s="149">
        <v>11</v>
      </c>
      <c r="AS16" s="149">
        <v>11</v>
      </c>
      <c r="AT16" s="149">
        <v>12</v>
      </c>
      <c r="AU16" s="149">
        <v>12</v>
      </c>
      <c r="AV16" s="149">
        <v>12</v>
      </c>
      <c r="AW16" s="149">
        <v>12</v>
      </c>
      <c r="AX16" s="149">
        <v>12</v>
      </c>
      <c r="AY16" s="149">
        <v>12</v>
      </c>
      <c r="AZ16" s="149">
        <v>12</v>
      </c>
      <c r="BA16" s="149">
        <v>12</v>
      </c>
      <c r="BB16" s="149">
        <v>12</v>
      </c>
      <c r="BC16" s="149">
        <v>12</v>
      </c>
      <c r="BD16" s="149">
        <v>12</v>
      </c>
      <c r="BE16" s="149">
        <v>12</v>
      </c>
      <c r="BF16" s="149">
        <v>12</v>
      </c>
      <c r="BG16" s="149">
        <v>12</v>
      </c>
      <c r="BH16" s="149">
        <v>12</v>
      </c>
      <c r="BI16" s="149">
        <v>12</v>
      </c>
      <c r="BJ16" s="149">
        <v>12</v>
      </c>
      <c r="BK16" s="149">
        <v>12</v>
      </c>
      <c r="BL16" s="149">
        <v>12</v>
      </c>
      <c r="BM16" s="149">
        <v>12</v>
      </c>
      <c r="BN16" s="149">
        <v>12</v>
      </c>
      <c r="BO16" s="149">
        <v>12</v>
      </c>
      <c r="BP16" s="149">
        <v>12</v>
      </c>
      <c r="BQ16" s="149">
        <v>12</v>
      </c>
      <c r="BR16" s="149">
        <v>12</v>
      </c>
      <c r="BS16" s="149">
        <v>12</v>
      </c>
      <c r="BT16" s="149">
        <v>12</v>
      </c>
      <c r="BU16" s="149">
        <v>12</v>
      </c>
      <c r="BV16" s="149">
        <v>12</v>
      </c>
      <c r="BW16" s="149">
        <v>12</v>
      </c>
      <c r="BX16" s="149">
        <v>12</v>
      </c>
      <c r="BY16" s="149">
        <v>12</v>
      </c>
      <c r="BZ16" s="149">
        <v>12</v>
      </c>
      <c r="CA16" s="149">
        <v>12</v>
      </c>
      <c r="CB16" s="149">
        <v>12</v>
      </c>
      <c r="CC16" s="149">
        <v>12</v>
      </c>
      <c r="CD16" s="149">
        <v>12</v>
      </c>
      <c r="CE16" s="149">
        <v>12</v>
      </c>
      <c r="CF16" s="149">
        <v>12</v>
      </c>
      <c r="CG16" s="149">
        <v>12</v>
      </c>
      <c r="CH16" s="149">
        <v>12</v>
      </c>
      <c r="CI16" s="149">
        <v>12</v>
      </c>
      <c r="CJ16" s="149">
        <v>12</v>
      </c>
      <c r="CK16" s="149">
        <v>12</v>
      </c>
      <c r="CL16" s="149">
        <v>12</v>
      </c>
      <c r="CM16" s="149">
        <v>12</v>
      </c>
      <c r="CN16" s="149">
        <v>12</v>
      </c>
      <c r="CO16" s="149">
        <v>12</v>
      </c>
    </row>
    <row r="17" spans="1:93" x14ac:dyDescent="0.45">
      <c r="A17" s="115" t="s">
        <v>452</v>
      </c>
      <c r="G17" s="148">
        <v>500000</v>
      </c>
      <c r="I17" s="143"/>
      <c r="J17" s="143"/>
      <c r="K17" s="143"/>
      <c r="L17" s="143"/>
      <c r="M17" s="143"/>
      <c r="N17" s="143"/>
      <c r="O17" s="143"/>
      <c r="P17" s="149">
        <v>1</v>
      </c>
      <c r="Q17" s="149">
        <v>2</v>
      </c>
      <c r="R17" s="149">
        <v>2</v>
      </c>
      <c r="S17" s="149">
        <v>3</v>
      </c>
      <c r="T17" s="149">
        <v>3</v>
      </c>
      <c r="U17" s="149">
        <v>3</v>
      </c>
      <c r="V17" s="149">
        <v>4</v>
      </c>
      <c r="W17" s="149">
        <v>4</v>
      </c>
      <c r="X17" s="149">
        <v>4</v>
      </c>
      <c r="Y17" s="149">
        <v>5</v>
      </c>
      <c r="Z17" s="149">
        <v>5</v>
      </c>
      <c r="AA17" s="149">
        <v>5</v>
      </c>
      <c r="AB17" s="149">
        <v>6</v>
      </c>
      <c r="AC17" s="149">
        <v>6</v>
      </c>
      <c r="AD17" s="149">
        <v>6</v>
      </c>
      <c r="AE17" s="149">
        <v>7</v>
      </c>
      <c r="AF17" s="149">
        <v>7</v>
      </c>
      <c r="AG17" s="149">
        <v>7</v>
      </c>
      <c r="AH17" s="149">
        <v>8</v>
      </c>
      <c r="AI17" s="149">
        <v>8</v>
      </c>
      <c r="AJ17" s="149">
        <v>8</v>
      </c>
      <c r="AK17" s="149">
        <v>9</v>
      </c>
      <c r="AL17" s="149">
        <v>9</v>
      </c>
      <c r="AM17" s="149">
        <v>9</v>
      </c>
      <c r="AN17" s="149">
        <v>10</v>
      </c>
      <c r="AO17" s="149">
        <v>10</v>
      </c>
      <c r="AP17" s="149">
        <v>10</v>
      </c>
      <c r="AQ17" s="149">
        <v>11</v>
      </c>
      <c r="AR17" s="149">
        <v>11</v>
      </c>
      <c r="AS17" s="149">
        <v>11</v>
      </c>
      <c r="AT17" s="149">
        <v>12</v>
      </c>
      <c r="AU17" s="149">
        <v>12</v>
      </c>
      <c r="AV17" s="149">
        <v>12</v>
      </c>
      <c r="AW17" s="149">
        <v>12</v>
      </c>
      <c r="AX17" s="149">
        <v>12</v>
      </c>
      <c r="AY17" s="149">
        <v>12</v>
      </c>
      <c r="AZ17" s="149">
        <v>12</v>
      </c>
      <c r="BA17" s="149">
        <v>12</v>
      </c>
      <c r="BB17" s="149">
        <v>12</v>
      </c>
      <c r="BC17" s="149">
        <v>12</v>
      </c>
      <c r="BD17" s="149">
        <v>12</v>
      </c>
      <c r="BE17" s="149">
        <v>12</v>
      </c>
      <c r="BF17" s="149">
        <v>12</v>
      </c>
      <c r="BG17" s="149">
        <v>12</v>
      </c>
      <c r="BH17" s="149">
        <v>12</v>
      </c>
      <c r="BI17" s="149">
        <v>12</v>
      </c>
      <c r="BJ17" s="149">
        <v>12</v>
      </c>
      <c r="BK17" s="149">
        <v>12</v>
      </c>
      <c r="BL17" s="149">
        <v>12</v>
      </c>
      <c r="BM17" s="149">
        <v>12</v>
      </c>
      <c r="BN17" s="149">
        <v>12</v>
      </c>
      <c r="BO17" s="149">
        <v>12</v>
      </c>
      <c r="BP17" s="149">
        <v>12</v>
      </c>
      <c r="BQ17" s="149">
        <v>12</v>
      </c>
      <c r="BR17" s="149">
        <v>12</v>
      </c>
      <c r="BS17" s="149">
        <v>12</v>
      </c>
      <c r="BT17" s="149">
        <v>12</v>
      </c>
      <c r="BU17" s="149">
        <v>12</v>
      </c>
      <c r="BV17" s="149">
        <v>12</v>
      </c>
      <c r="BW17" s="149">
        <v>12</v>
      </c>
      <c r="BX17" s="149">
        <v>12</v>
      </c>
      <c r="BY17" s="149">
        <v>12</v>
      </c>
      <c r="BZ17" s="149">
        <v>12</v>
      </c>
      <c r="CA17" s="149">
        <v>12</v>
      </c>
      <c r="CB17" s="149">
        <v>12</v>
      </c>
      <c r="CC17" s="149">
        <v>12</v>
      </c>
      <c r="CD17" s="149">
        <v>12</v>
      </c>
      <c r="CE17" s="149">
        <v>12</v>
      </c>
      <c r="CF17" s="149">
        <v>12</v>
      </c>
      <c r="CG17" s="149">
        <v>12</v>
      </c>
      <c r="CH17" s="149">
        <v>12</v>
      </c>
      <c r="CI17" s="149">
        <v>12</v>
      </c>
      <c r="CJ17" s="149">
        <v>12</v>
      </c>
      <c r="CK17" s="149">
        <v>12</v>
      </c>
      <c r="CL17" s="149">
        <v>12</v>
      </c>
      <c r="CM17" s="149">
        <v>12</v>
      </c>
      <c r="CN17" s="149">
        <v>12</v>
      </c>
      <c r="CO17" s="149">
        <v>12</v>
      </c>
    </row>
    <row r="18" spans="1:93" x14ac:dyDescent="0.45"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50"/>
      <c r="AO18" s="150"/>
      <c r="AP18" s="150"/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50"/>
      <c r="BP18" s="150"/>
      <c r="BQ18" s="150"/>
      <c r="BR18" s="150"/>
      <c r="BS18" s="150"/>
      <c r="BT18" s="150"/>
      <c r="BU18" s="150"/>
      <c r="BV18" s="150"/>
      <c r="BW18" s="150"/>
      <c r="BX18" s="150"/>
      <c r="BY18" s="150"/>
      <c r="BZ18" s="150"/>
      <c r="CA18" s="150"/>
      <c r="CB18" s="150"/>
      <c r="CC18" s="150"/>
      <c r="CD18" s="150"/>
      <c r="CE18" s="150"/>
      <c r="CF18" s="150"/>
      <c r="CG18" s="150"/>
      <c r="CH18" s="150"/>
      <c r="CI18" s="150"/>
      <c r="CJ18" s="150"/>
      <c r="CK18" s="150"/>
      <c r="CL18" s="150"/>
      <c r="CM18" s="150"/>
      <c r="CN18" s="150"/>
      <c r="CO18" s="150"/>
    </row>
    <row r="19" spans="1:93" x14ac:dyDescent="0.45">
      <c r="A19" s="114" t="s">
        <v>32</v>
      </c>
      <c r="I19" s="151"/>
      <c r="J19" s="151"/>
      <c r="K19" s="151"/>
      <c r="L19" s="151"/>
      <c r="M19" s="151"/>
      <c r="N19" s="151"/>
      <c r="O19" s="151">
        <f>SUM(O9:O17)</f>
        <v>0</v>
      </c>
      <c r="P19" s="152">
        <f t="shared" ref="P19:CA19" si="14">SUM(P9:P17)</f>
        <v>6003</v>
      </c>
      <c r="Q19" s="152">
        <f t="shared" si="14"/>
        <v>12006</v>
      </c>
      <c r="R19" s="152">
        <f t="shared" si="14"/>
        <v>20006</v>
      </c>
      <c r="S19" s="152">
        <f t="shared" si="14"/>
        <v>26009</v>
      </c>
      <c r="T19" s="152">
        <f t="shared" si="14"/>
        <v>32009</v>
      </c>
      <c r="U19" s="152">
        <f t="shared" si="14"/>
        <v>40009</v>
      </c>
      <c r="V19" s="152">
        <f t="shared" si="14"/>
        <v>49012</v>
      </c>
      <c r="W19" s="152">
        <f t="shared" si="14"/>
        <v>58012</v>
      </c>
      <c r="X19" s="152">
        <f t="shared" si="14"/>
        <v>70012</v>
      </c>
      <c r="Y19" s="152">
        <f t="shared" si="14"/>
        <v>79015</v>
      </c>
      <c r="Z19" s="152">
        <f t="shared" si="14"/>
        <v>88015</v>
      </c>
      <c r="AA19" s="152">
        <f t="shared" si="14"/>
        <v>100015</v>
      </c>
      <c r="AB19" s="152">
        <f t="shared" si="14"/>
        <v>112018</v>
      </c>
      <c r="AC19" s="152">
        <f t="shared" si="14"/>
        <v>124018</v>
      </c>
      <c r="AD19" s="152">
        <f t="shared" si="14"/>
        <v>140018</v>
      </c>
      <c r="AE19" s="152">
        <f t="shared" si="14"/>
        <v>152021</v>
      </c>
      <c r="AF19" s="152">
        <f t="shared" si="14"/>
        <v>164021</v>
      </c>
      <c r="AG19" s="152">
        <f t="shared" si="14"/>
        <v>180021</v>
      </c>
      <c r="AH19" s="152">
        <f t="shared" si="14"/>
        <v>189024</v>
      </c>
      <c r="AI19" s="152">
        <f t="shared" si="14"/>
        <v>198475</v>
      </c>
      <c r="AJ19" s="152">
        <f t="shared" si="14"/>
        <v>208397</v>
      </c>
      <c r="AK19" s="152">
        <f t="shared" si="14"/>
        <v>218819</v>
      </c>
      <c r="AL19" s="152">
        <f t="shared" si="14"/>
        <v>229759</v>
      </c>
      <c r="AM19" s="152">
        <f t="shared" si="14"/>
        <v>241246</v>
      </c>
      <c r="AN19" s="152">
        <f t="shared" si="14"/>
        <v>253311</v>
      </c>
      <c r="AO19" s="152">
        <f t="shared" si="14"/>
        <v>265976</v>
      </c>
      <c r="AP19" s="152">
        <f t="shared" si="14"/>
        <v>279274</v>
      </c>
      <c r="AQ19" s="152">
        <f t="shared" si="14"/>
        <v>293240</v>
      </c>
      <c r="AR19" s="152">
        <f t="shared" si="14"/>
        <v>307901</v>
      </c>
      <c r="AS19" s="152">
        <f t="shared" si="14"/>
        <v>323295</v>
      </c>
      <c r="AT19" s="152">
        <f t="shared" si="14"/>
        <v>339461</v>
      </c>
      <c r="AU19" s="152">
        <f t="shared" si="14"/>
        <v>356433</v>
      </c>
      <c r="AV19" s="152">
        <f t="shared" si="14"/>
        <v>374253</v>
      </c>
      <c r="AW19" s="152">
        <f t="shared" si="14"/>
        <v>392964</v>
      </c>
      <c r="AX19" s="152">
        <f t="shared" si="14"/>
        <v>412611</v>
      </c>
      <c r="AY19" s="152">
        <f t="shared" si="14"/>
        <v>433239</v>
      </c>
      <c r="AZ19" s="152">
        <f t="shared" si="14"/>
        <v>454900</v>
      </c>
      <c r="BA19" s="152">
        <f t="shared" si="14"/>
        <v>477643</v>
      </c>
      <c r="BB19" s="152">
        <f t="shared" si="14"/>
        <v>501524</v>
      </c>
      <c r="BC19" s="152">
        <f t="shared" si="14"/>
        <v>526598</v>
      </c>
      <c r="BD19" s="152">
        <f t="shared" si="14"/>
        <v>552925</v>
      </c>
      <c r="BE19" s="152">
        <f t="shared" si="14"/>
        <v>580570</v>
      </c>
      <c r="BF19" s="152">
        <f t="shared" si="14"/>
        <v>609596</v>
      </c>
      <c r="BG19" s="152">
        <f t="shared" si="14"/>
        <v>640074</v>
      </c>
      <c r="BH19" s="152">
        <f t="shared" si="14"/>
        <v>672075</v>
      </c>
      <c r="BI19" s="152">
        <f t="shared" si="14"/>
        <v>705676</v>
      </c>
      <c r="BJ19" s="152">
        <f t="shared" si="14"/>
        <v>740958</v>
      </c>
      <c r="BK19" s="152">
        <f t="shared" si="14"/>
        <v>778004</v>
      </c>
      <c r="BL19" s="152">
        <f t="shared" si="14"/>
        <v>816902</v>
      </c>
      <c r="BM19" s="152">
        <f t="shared" si="14"/>
        <v>857745</v>
      </c>
      <c r="BN19" s="152">
        <f t="shared" si="14"/>
        <v>900631</v>
      </c>
      <c r="BO19" s="152">
        <f t="shared" si="14"/>
        <v>945661</v>
      </c>
      <c r="BP19" s="152">
        <f t="shared" si="14"/>
        <v>992942</v>
      </c>
      <c r="BQ19" s="152">
        <f t="shared" si="14"/>
        <v>1042588</v>
      </c>
      <c r="BR19" s="152">
        <f t="shared" si="14"/>
        <v>1073864</v>
      </c>
      <c r="BS19" s="152">
        <f t="shared" si="14"/>
        <v>1106078</v>
      </c>
      <c r="BT19" s="152">
        <f t="shared" si="14"/>
        <v>1139260</v>
      </c>
      <c r="BU19" s="152">
        <f t="shared" si="14"/>
        <v>1173436</v>
      </c>
      <c r="BV19" s="152">
        <f t="shared" si="14"/>
        <v>1208637</v>
      </c>
      <c r="BW19" s="152">
        <f t="shared" si="14"/>
        <v>1244896</v>
      </c>
      <c r="BX19" s="152">
        <f t="shared" si="14"/>
        <v>1282242</v>
      </c>
      <c r="BY19" s="152">
        <f t="shared" si="14"/>
        <v>1320708</v>
      </c>
      <c r="BZ19" s="152">
        <f t="shared" si="14"/>
        <v>1360328</v>
      </c>
      <c r="CA19" s="152">
        <f t="shared" si="14"/>
        <v>1401136</v>
      </c>
      <c r="CB19" s="152">
        <f t="shared" ref="CB19:CO19" si="15">SUM(CB9:CB17)</f>
        <v>1443170</v>
      </c>
      <c r="CC19" s="152">
        <f t="shared" si="15"/>
        <v>1486464</v>
      </c>
      <c r="CD19" s="152">
        <f t="shared" si="15"/>
        <v>1531057</v>
      </c>
      <c r="CE19" s="152">
        <f t="shared" si="15"/>
        <v>1576989</v>
      </c>
      <c r="CF19" s="152">
        <f t="shared" si="15"/>
        <v>1624297</v>
      </c>
      <c r="CG19" s="152">
        <f t="shared" si="15"/>
        <v>1673026</v>
      </c>
      <c r="CH19" s="152">
        <f t="shared" si="15"/>
        <v>1723215</v>
      </c>
      <c r="CI19" s="152">
        <f t="shared" si="15"/>
        <v>1774910</v>
      </c>
      <c r="CJ19" s="152">
        <f t="shared" si="15"/>
        <v>1828156</v>
      </c>
      <c r="CK19" s="152">
        <f t="shared" si="15"/>
        <v>1882999</v>
      </c>
      <c r="CL19" s="152">
        <f t="shared" si="15"/>
        <v>1939487</v>
      </c>
      <c r="CM19" s="152">
        <f t="shared" si="15"/>
        <v>1997670</v>
      </c>
      <c r="CN19" s="152">
        <f t="shared" si="15"/>
        <v>2057599</v>
      </c>
      <c r="CO19" s="152">
        <f t="shared" si="15"/>
        <v>2119327</v>
      </c>
    </row>
    <row r="20" spans="1:93" x14ac:dyDescent="0.45">
      <c r="A20" s="114"/>
    </row>
    <row r="22" spans="1:93" x14ac:dyDescent="0.45">
      <c r="A22" s="114" t="s">
        <v>453</v>
      </c>
    </row>
    <row r="24" spans="1:93" x14ac:dyDescent="0.45">
      <c r="A24" s="114" t="s">
        <v>454</v>
      </c>
      <c r="H24" s="114" t="s">
        <v>455</v>
      </c>
    </row>
    <row r="25" spans="1:93" x14ac:dyDescent="0.45">
      <c r="A25" s="115" t="s">
        <v>456</v>
      </c>
      <c r="H25" s="199" t="s">
        <v>5</v>
      </c>
      <c r="I25" s="154"/>
      <c r="J25" s="154"/>
      <c r="K25" s="200">
        <v>2000</v>
      </c>
      <c r="L25" s="201"/>
      <c r="M25" s="200">
        <v>80000</v>
      </c>
      <c r="N25" s="201"/>
      <c r="O25" s="206">
        <v>8000</v>
      </c>
      <c r="P25" s="209">
        <v>31225.86</v>
      </c>
      <c r="Q25" s="209"/>
      <c r="R25" s="209"/>
      <c r="S25" s="209">
        <v>43139.43</v>
      </c>
      <c r="T25" s="209"/>
      <c r="U25" s="210"/>
      <c r="V25" s="211">
        <v>62078.13</v>
      </c>
      <c r="W25" s="212"/>
      <c r="X25" s="213"/>
      <c r="Y25" s="226">
        <v>74893.77</v>
      </c>
      <c r="Z25" s="226"/>
      <c r="AA25" s="227"/>
      <c r="AB25" s="232">
        <v>96650.28</v>
      </c>
      <c r="AC25" s="226"/>
      <c r="AD25" s="227"/>
      <c r="AE25" s="228">
        <v>119407.95</v>
      </c>
      <c r="AF25" s="228"/>
      <c r="AG25" s="228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55"/>
      <c r="BZ25" s="155"/>
      <c r="CA25" s="155"/>
      <c r="CB25" s="155"/>
      <c r="CC25" s="155"/>
      <c r="CD25" s="155"/>
      <c r="CE25" s="155"/>
      <c r="CF25" s="155"/>
      <c r="CG25" s="155"/>
      <c r="CH25" s="155"/>
      <c r="CI25" s="155"/>
      <c r="CJ25" s="155"/>
      <c r="CK25" s="155"/>
      <c r="CL25" s="155"/>
      <c r="CM25" s="155"/>
      <c r="CN25" s="155"/>
      <c r="CO25" s="155"/>
    </row>
    <row r="26" spans="1:93" x14ac:dyDescent="0.45">
      <c r="A26" s="115" t="s">
        <v>457</v>
      </c>
      <c r="H26" s="199"/>
      <c r="I26" s="156"/>
      <c r="J26" s="156"/>
      <c r="K26" s="202"/>
      <c r="L26" s="203"/>
      <c r="M26" s="202"/>
      <c r="N26" s="203"/>
      <c r="O26" s="207"/>
      <c r="P26" s="209"/>
      <c r="Q26" s="209"/>
      <c r="R26" s="209"/>
      <c r="S26" s="209"/>
      <c r="T26" s="209"/>
      <c r="U26" s="210"/>
      <c r="V26" s="214"/>
      <c r="W26" s="209"/>
      <c r="X26" s="210"/>
      <c r="Y26" s="228"/>
      <c r="Z26" s="228"/>
      <c r="AA26" s="229"/>
      <c r="AB26" s="233"/>
      <c r="AC26" s="228"/>
      <c r="AD26" s="229"/>
      <c r="AE26" s="228"/>
      <c r="AF26" s="228"/>
      <c r="AG26" s="228"/>
      <c r="AH26" s="155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5"/>
      <c r="BG26" s="155"/>
      <c r="BH26" s="155"/>
      <c r="BI26" s="155"/>
      <c r="BJ26" s="155"/>
      <c r="BK26" s="155"/>
      <c r="BL26" s="155"/>
      <c r="BM26" s="155"/>
      <c r="BN26" s="155"/>
      <c r="BO26" s="155"/>
      <c r="BP26" s="155"/>
      <c r="BQ26" s="155"/>
      <c r="BR26" s="155"/>
      <c r="BS26" s="155"/>
      <c r="BT26" s="155"/>
      <c r="BU26" s="155"/>
      <c r="BV26" s="155"/>
      <c r="BW26" s="155"/>
      <c r="BX26" s="155"/>
      <c r="BY26" s="155"/>
      <c r="BZ26" s="155"/>
      <c r="CA26" s="155"/>
      <c r="CB26" s="155"/>
      <c r="CC26" s="155"/>
      <c r="CD26" s="155"/>
      <c r="CE26" s="155"/>
      <c r="CF26" s="155"/>
      <c r="CG26" s="155"/>
      <c r="CH26" s="155"/>
      <c r="CI26" s="155"/>
      <c r="CJ26" s="155"/>
      <c r="CK26" s="155"/>
      <c r="CL26" s="155"/>
      <c r="CM26" s="155"/>
      <c r="CN26" s="155"/>
      <c r="CO26" s="155"/>
    </row>
    <row r="27" spans="1:93" x14ac:dyDescent="0.45">
      <c r="A27" s="115" t="s">
        <v>458</v>
      </c>
      <c r="H27" s="199"/>
      <c r="I27" s="156"/>
      <c r="J27" s="156"/>
      <c r="K27" s="202"/>
      <c r="L27" s="203"/>
      <c r="M27" s="202"/>
      <c r="N27" s="203"/>
      <c r="O27" s="207"/>
      <c r="P27" s="209"/>
      <c r="Q27" s="209"/>
      <c r="R27" s="209"/>
      <c r="S27" s="209"/>
      <c r="T27" s="209"/>
      <c r="U27" s="210"/>
      <c r="V27" s="214"/>
      <c r="W27" s="209"/>
      <c r="X27" s="210"/>
      <c r="Y27" s="228"/>
      <c r="Z27" s="228"/>
      <c r="AA27" s="229"/>
      <c r="AB27" s="233"/>
      <c r="AC27" s="228"/>
      <c r="AD27" s="229"/>
      <c r="AE27" s="228"/>
      <c r="AF27" s="228"/>
      <c r="AG27" s="228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5"/>
      <c r="BH27" s="155"/>
      <c r="BI27" s="155"/>
      <c r="BJ27" s="155"/>
      <c r="BK27" s="155"/>
      <c r="BL27" s="155"/>
      <c r="BM27" s="155"/>
      <c r="BN27" s="155"/>
      <c r="BO27" s="155"/>
      <c r="BP27" s="155"/>
      <c r="BQ27" s="155"/>
      <c r="BR27" s="155"/>
      <c r="BS27" s="155"/>
      <c r="BT27" s="155"/>
      <c r="BU27" s="155"/>
      <c r="BV27" s="155"/>
      <c r="BW27" s="155"/>
      <c r="BX27" s="155"/>
      <c r="BY27" s="155"/>
      <c r="BZ27" s="155"/>
      <c r="CA27" s="155"/>
      <c r="CB27" s="155"/>
      <c r="CC27" s="155"/>
      <c r="CD27" s="155"/>
      <c r="CE27" s="155"/>
      <c r="CF27" s="155"/>
      <c r="CG27" s="155"/>
      <c r="CH27" s="155"/>
      <c r="CI27" s="155"/>
      <c r="CJ27" s="155"/>
      <c r="CK27" s="155"/>
      <c r="CL27" s="155"/>
      <c r="CM27" s="155"/>
      <c r="CN27" s="155"/>
      <c r="CO27" s="155"/>
    </row>
    <row r="28" spans="1:93" x14ac:dyDescent="0.45">
      <c r="A28" s="115" t="s">
        <v>459</v>
      </c>
      <c r="H28" s="199"/>
      <c r="I28" s="157"/>
      <c r="J28" s="157"/>
      <c r="K28" s="204"/>
      <c r="L28" s="205"/>
      <c r="M28" s="204"/>
      <c r="N28" s="205"/>
      <c r="O28" s="208"/>
      <c r="P28" s="209"/>
      <c r="Q28" s="209"/>
      <c r="R28" s="209"/>
      <c r="S28" s="209"/>
      <c r="T28" s="209"/>
      <c r="U28" s="210"/>
      <c r="V28" s="215"/>
      <c r="W28" s="216"/>
      <c r="X28" s="217"/>
      <c r="Y28" s="230"/>
      <c r="Z28" s="230"/>
      <c r="AA28" s="231"/>
      <c r="AB28" s="234"/>
      <c r="AC28" s="230"/>
      <c r="AD28" s="231"/>
      <c r="AE28" s="228"/>
      <c r="AF28" s="228"/>
      <c r="AG28" s="228"/>
      <c r="AH28" s="155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5"/>
      <c r="AX28" s="155"/>
      <c r="AY28" s="155"/>
      <c r="AZ28" s="155"/>
      <c r="BA28" s="155"/>
      <c r="BB28" s="155"/>
      <c r="BC28" s="155"/>
      <c r="BD28" s="155"/>
      <c r="BE28" s="155"/>
      <c r="BF28" s="155"/>
      <c r="BG28" s="155"/>
      <c r="BH28" s="155"/>
      <c r="BI28" s="155"/>
      <c r="BJ28" s="155"/>
      <c r="BK28" s="155"/>
      <c r="BL28" s="155"/>
      <c r="BM28" s="155"/>
      <c r="BN28" s="155"/>
      <c r="BO28" s="155"/>
      <c r="BP28" s="155"/>
      <c r="BQ28" s="155"/>
      <c r="BR28" s="155"/>
      <c r="BS28" s="155"/>
      <c r="BT28" s="155"/>
      <c r="BU28" s="155"/>
      <c r="BV28" s="155"/>
      <c r="BW28" s="155"/>
      <c r="BX28" s="155"/>
      <c r="BY28" s="155"/>
      <c r="BZ28" s="155"/>
      <c r="CA28" s="155"/>
      <c r="CB28" s="155"/>
      <c r="CC28" s="155"/>
      <c r="CD28" s="155"/>
      <c r="CE28" s="155"/>
      <c r="CF28" s="155"/>
      <c r="CG28" s="155"/>
      <c r="CH28" s="155"/>
      <c r="CI28" s="155"/>
      <c r="CJ28" s="155"/>
      <c r="CK28" s="155"/>
      <c r="CL28" s="155"/>
      <c r="CM28" s="155"/>
      <c r="CN28" s="155"/>
      <c r="CO28" s="155"/>
    </row>
    <row r="30" spans="1:93" x14ac:dyDescent="0.45">
      <c r="A30" s="115" t="s">
        <v>463</v>
      </c>
      <c r="B30" s="115" t="s">
        <v>5</v>
      </c>
      <c r="H30" s="153" t="s">
        <v>5</v>
      </c>
      <c r="K30" s="170">
        <v>2000</v>
      </c>
      <c r="L30" s="170"/>
      <c r="M30" s="170">
        <v>4000</v>
      </c>
      <c r="N30" s="170">
        <v>4000</v>
      </c>
      <c r="O30" s="170">
        <v>8000</v>
      </c>
      <c r="P30" s="171">
        <f>$P$25/3</f>
        <v>10408.620000000001</v>
      </c>
      <c r="Q30" s="171">
        <f t="shared" ref="Q30:R30" si="16">$P$25/3</f>
        <v>10408.620000000001</v>
      </c>
      <c r="R30" s="171">
        <f t="shared" si="16"/>
        <v>10408.620000000001</v>
      </c>
      <c r="S30" s="171">
        <f>$S$25/3</f>
        <v>14379.81</v>
      </c>
      <c r="T30" s="171">
        <f t="shared" ref="T30:U30" si="17">$S$25/3</f>
        <v>14379.81</v>
      </c>
      <c r="U30" s="171">
        <f t="shared" si="17"/>
        <v>14379.81</v>
      </c>
      <c r="V30" s="171">
        <f>$V$25/3</f>
        <v>20692.71</v>
      </c>
      <c r="W30" s="171">
        <f t="shared" ref="W30:X30" si="18">$V$25/3</f>
        <v>20692.71</v>
      </c>
      <c r="X30" s="171">
        <f t="shared" si="18"/>
        <v>20692.71</v>
      </c>
      <c r="Y30" s="171">
        <f>$Y$25/3</f>
        <v>24964.59</v>
      </c>
      <c r="Z30" s="171">
        <f t="shared" ref="Z30:AA30" si="19">$Y$25/3</f>
        <v>24964.59</v>
      </c>
      <c r="AA30" s="171">
        <f t="shared" si="19"/>
        <v>24964.59</v>
      </c>
      <c r="AB30" s="171">
        <f>$AB$25/3</f>
        <v>32216.76</v>
      </c>
      <c r="AC30" s="171">
        <f t="shared" ref="AC30:AD30" si="20">$AB$25/3</f>
        <v>32216.76</v>
      </c>
      <c r="AD30" s="171">
        <f t="shared" si="20"/>
        <v>32216.76</v>
      </c>
      <c r="AE30" s="171">
        <f>$AE$25/3</f>
        <v>39802.65</v>
      </c>
      <c r="AF30" s="171">
        <f t="shared" ref="AF30:AG30" si="21">$AE$25/3</f>
        <v>39802.65</v>
      </c>
      <c r="AG30" s="171">
        <f t="shared" si="21"/>
        <v>39802.65</v>
      </c>
      <c r="AH30" s="170"/>
      <c r="AI30" s="170"/>
      <c r="AJ30" s="170"/>
      <c r="AK30" s="170"/>
      <c r="AL30" s="170"/>
      <c r="AM30" s="170"/>
      <c r="AN30" s="170"/>
      <c r="AO30" s="170"/>
      <c r="AP30" s="170"/>
      <c r="AQ30" s="170"/>
      <c r="AR30" s="170"/>
      <c r="AS30" s="170"/>
      <c r="AT30" s="170"/>
      <c r="AU30" s="170"/>
      <c r="AV30" s="170"/>
      <c r="AW30" s="170"/>
      <c r="AX30" s="170"/>
      <c r="AY30" s="170"/>
      <c r="AZ30" s="170"/>
      <c r="BA30" s="170"/>
      <c r="BB30" s="170"/>
      <c r="BC30" s="170"/>
      <c r="BD30" s="170"/>
      <c r="BE30" s="170"/>
      <c r="BF30" s="170"/>
      <c r="BG30" s="170"/>
      <c r="BH30" s="170"/>
      <c r="BI30" s="170"/>
      <c r="BJ30" s="170"/>
      <c r="BK30" s="170"/>
      <c r="BL30" s="170"/>
      <c r="BM30" s="170"/>
      <c r="BN30" s="170"/>
      <c r="BO30" s="170"/>
      <c r="BP30" s="170"/>
      <c r="BQ30" s="170"/>
      <c r="BR30" s="170"/>
      <c r="BS30" s="170"/>
      <c r="BT30" s="170"/>
      <c r="BU30" s="170"/>
      <c r="BV30" s="170"/>
      <c r="BW30" s="170"/>
      <c r="BX30" s="170"/>
      <c r="BY30" s="170"/>
      <c r="BZ30" s="170"/>
      <c r="CA30" s="170"/>
      <c r="CB30" s="170"/>
      <c r="CC30" s="170"/>
      <c r="CD30" s="170"/>
      <c r="CE30" s="170"/>
      <c r="CF30" s="170"/>
      <c r="CG30" s="170"/>
      <c r="CH30" s="170"/>
      <c r="CI30" s="170"/>
      <c r="CJ30" s="170"/>
      <c r="CK30" s="170"/>
      <c r="CL30" s="170"/>
      <c r="CM30" s="170"/>
      <c r="CN30" s="170"/>
      <c r="CO30" s="170"/>
    </row>
    <row r="31" spans="1:93" x14ac:dyDescent="0.45">
      <c r="B31" s="115" t="s">
        <v>3</v>
      </c>
      <c r="C31" s="115">
        <v>3.67</v>
      </c>
      <c r="H31" s="153" t="s">
        <v>3</v>
      </c>
      <c r="I31" s="173">
        <f>I30*$C$31</f>
        <v>0</v>
      </c>
      <c r="J31" s="173">
        <f t="shared" ref="J31:AG31" si="22">J30*$C$31</f>
        <v>0</v>
      </c>
      <c r="K31" s="172">
        <f t="shared" si="22"/>
        <v>7340</v>
      </c>
      <c r="L31" s="172">
        <f t="shared" si="22"/>
        <v>0</v>
      </c>
      <c r="M31" s="172">
        <f t="shared" si="22"/>
        <v>14680</v>
      </c>
      <c r="N31" s="172">
        <f t="shared" si="22"/>
        <v>14680</v>
      </c>
      <c r="O31" s="172">
        <f t="shared" si="22"/>
        <v>29360</v>
      </c>
      <c r="P31" s="172">
        <f t="shared" si="22"/>
        <v>38199.635399999999</v>
      </c>
      <c r="Q31" s="172">
        <f t="shared" si="22"/>
        <v>38199.635399999999</v>
      </c>
      <c r="R31" s="172">
        <f t="shared" si="22"/>
        <v>38199.635399999999</v>
      </c>
      <c r="S31" s="172">
        <f t="shared" si="22"/>
        <v>52773.902699999999</v>
      </c>
      <c r="T31" s="172">
        <f t="shared" si="22"/>
        <v>52773.902699999999</v>
      </c>
      <c r="U31" s="172">
        <f t="shared" si="22"/>
        <v>52773.902699999999</v>
      </c>
      <c r="V31" s="172">
        <f t="shared" si="22"/>
        <v>75942.245699999999</v>
      </c>
      <c r="W31" s="172">
        <f t="shared" si="22"/>
        <v>75942.245699999999</v>
      </c>
      <c r="X31" s="172">
        <f t="shared" si="22"/>
        <v>75942.245699999999</v>
      </c>
      <c r="Y31" s="172">
        <f t="shared" si="22"/>
        <v>91620.045299999998</v>
      </c>
      <c r="Z31" s="172">
        <f t="shared" si="22"/>
        <v>91620.045299999998</v>
      </c>
      <c r="AA31" s="172">
        <f t="shared" si="22"/>
        <v>91620.045299999998</v>
      </c>
      <c r="AB31" s="172">
        <f t="shared" si="22"/>
        <v>118235.50919999999</v>
      </c>
      <c r="AC31" s="172">
        <f t="shared" si="22"/>
        <v>118235.50919999999</v>
      </c>
      <c r="AD31" s="172">
        <f t="shared" si="22"/>
        <v>118235.50919999999</v>
      </c>
      <c r="AE31" s="172">
        <f t="shared" si="22"/>
        <v>146075.7255</v>
      </c>
      <c r="AF31" s="172">
        <f t="shared" si="22"/>
        <v>146075.7255</v>
      </c>
      <c r="AG31" s="172">
        <f t="shared" si="22"/>
        <v>146075.7255</v>
      </c>
      <c r="AH31" s="172">
        <f>AH47*0.2%*0.4%</f>
        <v>44542.056000000004</v>
      </c>
      <c r="AI31" s="172">
        <f t="shared" ref="AI31:CO31" si="23">AI47*0.2%*0.4%</f>
        <v>46737.890399999997</v>
      </c>
      <c r="AJ31" s="172">
        <f t="shared" si="23"/>
        <v>49037.629840000001</v>
      </c>
      <c r="AK31" s="172">
        <f t="shared" si="23"/>
        <v>51541.377240000002</v>
      </c>
      <c r="AL31" s="172">
        <f t="shared" si="23"/>
        <v>54076.495800000004</v>
      </c>
      <c r="AM31" s="172">
        <f t="shared" si="23"/>
        <v>56742.515920000005</v>
      </c>
      <c r="AN31" s="172">
        <f t="shared" si="23"/>
        <v>59631.672039999998</v>
      </c>
      <c r="AO31" s="172">
        <f t="shared" si="23"/>
        <v>62572.531120000007</v>
      </c>
      <c r="AP31" s="172">
        <f t="shared" si="23"/>
        <v>65657.356960000005</v>
      </c>
      <c r="AQ31" s="172">
        <f t="shared" si="23"/>
        <v>68987.221359999996</v>
      </c>
      <c r="AR31" s="172">
        <f t="shared" si="23"/>
        <v>72391.337200000009</v>
      </c>
      <c r="AS31" s="172">
        <f t="shared" si="23"/>
        <v>75962.614200000011</v>
      </c>
      <c r="AT31" s="172">
        <f t="shared" si="23"/>
        <v>79802.755400000009</v>
      </c>
      <c r="AU31" s="172">
        <f t="shared" si="23"/>
        <v>83741.648960000006</v>
      </c>
      <c r="AV31" s="172">
        <f t="shared" si="23"/>
        <v>87873.716639999999</v>
      </c>
      <c r="AW31" s="172">
        <f t="shared" si="23"/>
        <v>92213.829280000005</v>
      </c>
      <c r="AX31" s="172">
        <f t="shared" si="23"/>
        <v>96774.861239999998</v>
      </c>
      <c r="AY31" s="172">
        <f t="shared" si="23"/>
        <v>101557.06208</v>
      </c>
      <c r="AZ31" s="172">
        <f t="shared" si="23"/>
        <v>106584.78592000001</v>
      </c>
      <c r="BA31" s="172">
        <f t="shared" si="23"/>
        <v>111864.21304</v>
      </c>
      <c r="BB31" s="172">
        <f t="shared" si="23"/>
        <v>117405.67816</v>
      </c>
      <c r="BC31" s="172">
        <f t="shared" si="23"/>
        <v>123223.34748000001</v>
      </c>
      <c r="BD31" s="172">
        <f t="shared" si="23"/>
        <v>129327.61444</v>
      </c>
      <c r="BE31" s="172">
        <f t="shared" si="23"/>
        <v>135744.16904000001</v>
      </c>
      <c r="BF31" s="172">
        <f t="shared" si="23"/>
        <v>142474.67012</v>
      </c>
      <c r="BG31" s="172">
        <f t="shared" si="23"/>
        <v>149545.46828</v>
      </c>
      <c r="BH31" s="172">
        <f t="shared" si="23"/>
        <v>156967.69096000001</v>
      </c>
      <c r="BI31" s="172">
        <f t="shared" si="23"/>
        <v>164761.02403999999</v>
      </c>
      <c r="BJ31" s="172">
        <f t="shared" si="23"/>
        <v>172946.66544000001</v>
      </c>
      <c r="BK31" s="172">
        <f t="shared" si="23"/>
        <v>181543.50831999999</v>
      </c>
      <c r="BL31" s="172">
        <f t="shared" si="23"/>
        <v>190566.10056000002</v>
      </c>
      <c r="BM31" s="172">
        <f t="shared" si="23"/>
        <v>200043.71408000001</v>
      </c>
      <c r="BN31" s="172">
        <f t="shared" si="23"/>
        <v>209992.76112000001</v>
      </c>
      <c r="BO31" s="172">
        <f t="shared" si="23"/>
        <v>220443.20355999999</v>
      </c>
      <c r="BP31" s="172">
        <f t="shared" si="23"/>
        <v>231412.15828</v>
      </c>
      <c r="BQ31" s="172">
        <f t="shared" si="23"/>
        <v>242931.49556000001</v>
      </c>
      <c r="BR31" s="172">
        <f t="shared" si="23"/>
        <v>250187.24703999999</v>
      </c>
      <c r="BS31" s="172">
        <f t="shared" si="23"/>
        <v>257658.64772000001</v>
      </c>
      <c r="BT31" s="172">
        <f t="shared" si="23"/>
        <v>265357.20672000002</v>
      </c>
      <c r="BU31" s="172">
        <f t="shared" si="23"/>
        <v>273285.59580000001</v>
      </c>
      <c r="BV31" s="172">
        <f t="shared" si="23"/>
        <v>281450.03928000003</v>
      </c>
      <c r="BW31" s="172">
        <f t="shared" si="23"/>
        <v>289864.11616000003</v>
      </c>
      <c r="BX31" s="172">
        <f t="shared" si="23"/>
        <v>298530.54224000004</v>
      </c>
      <c r="BY31" s="172">
        <f t="shared" si="23"/>
        <v>307455.57120000001</v>
      </c>
      <c r="BZ31" s="172">
        <f t="shared" si="23"/>
        <v>316644.01808000001</v>
      </c>
      <c r="CA31" s="172">
        <f t="shared" si="23"/>
        <v>326109.47655999998</v>
      </c>
      <c r="CB31" s="172">
        <f t="shared" si="23"/>
        <v>335864.71824000002</v>
      </c>
      <c r="CC31" s="172">
        <f t="shared" si="23"/>
        <v>345907.23284000001</v>
      </c>
      <c r="CD31" s="172">
        <f t="shared" si="23"/>
        <v>356251.25996</v>
      </c>
      <c r="CE31" s="172">
        <f t="shared" si="23"/>
        <v>366911.05388000002</v>
      </c>
      <c r="CF31" s="172">
        <f t="shared" si="23"/>
        <v>377884.14836000005</v>
      </c>
      <c r="CG31" s="172">
        <f t="shared" si="23"/>
        <v>389192.76892</v>
      </c>
      <c r="CH31" s="172">
        <f t="shared" si="23"/>
        <v>400835.05119999999</v>
      </c>
      <c r="CI31" s="172">
        <f t="shared" si="23"/>
        <v>412825.91008</v>
      </c>
      <c r="CJ31" s="172">
        <f t="shared" si="23"/>
        <v>425180.24576000002</v>
      </c>
      <c r="CK31" s="172">
        <f t="shared" si="23"/>
        <v>437905.07528000005</v>
      </c>
      <c r="CL31" s="172">
        <f t="shared" si="23"/>
        <v>451008.59007999999</v>
      </c>
      <c r="CM31" s="172">
        <f t="shared" si="23"/>
        <v>464505.76376</v>
      </c>
      <c r="CN31" s="172">
        <f t="shared" si="23"/>
        <v>478412.15711999999</v>
      </c>
      <c r="CO31" s="172">
        <f t="shared" si="23"/>
        <v>492736.03500000003</v>
      </c>
    </row>
    <row r="34" spans="1:93" x14ac:dyDescent="0.45">
      <c r="C34" s="197" t="s">
        <v>440</v>
      </c>
      <c r="D34" s="197"/>
      <c r="E34" s="123"/>
      <c r="G34" s="124" t="s">
        <v>441</v>
      </c>
      <c r="H34" s="114"/>
      <c r="I34" s="167"/>
      <c r="J34" s="167"/>
      <c r="K34" s="167"/>
      <c r="L34" s="167"/>
      <c r="M34" s="167"/>
      <c r="N34" s="167"/>
      <c r="O34" s="168"/>
      <c r="P34" s="168"/>
      <c r="Q34" s="168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6"/>
      <c r="AH34" s="166"/>
    </row>
    <row r="35" spans="1:93" x14ac:dyDescent="0.45">
      <c r="A35" s="115" t="s">
        <v>443</v>
      </c>
    </row>
    <row r="36" spans="1:93" x14ac:dyDescent="0.45">
      <c r="A36" s="115" t="s">
        <v>444</v>
      </c>
      <c r="C36" s="138" t="s">
        <v>368</v>
      </c>
      <c r="D36" s="138" t="s">
        <v>370</v>
      </c>
      <c r="E36" s="138"/>
      <c r="G36" s="138" t="s">
        <v>5</v>
      </c>
    </row>
    <row r="38" spans="1:93" x14ac:dyDescent="0.45">
      <c r="A38" s="139" t="s">
        <v>445</v>
      </c>
      <c r="B38" s="139" t="s">
        <v>446</v>
      </c>
      <c r="C38" s="140">
        <v>0</v>
      </c>
      <c r="D38" s="140">
        <v>1000</v>
      </c>
      <c r="E38" s="140"/>
      <c r="F38" s="139"/>
      <c r="G38" s="141">
        <v>500</v>
      </c>
      <c r="H38" s="142">
        <v>0.8</v>
      </c>
      <c r="I38" s="144"/>
      <c r="J38" s="144"/>
      <c r="K38" s="143"/>
      <c r="L38" s="143"/>
      <c r="M38" s="143"/>
      <c r="N38" s="143"/>
      <c r="O38" s="143"/>
      <c r="P38" s="158">
        <f t="shared" ref="P38:P44" si="24">$P11*$G38</f>
        <v>2400000</v>
      </c>
      <c r="Q38" s="158">
        <f t="shared" ref="Q38:AV38" si="25">Q11*$G38</f>
        <v>4800000</v>
      </c>
      <c r="R38" s="158">
        <f t="shared" si="25"/>
        <v>8000000</v>
      </c>
      <c r="S38" s="158">
        <f t="shared" si="25"/>
        <v>10400000</v>
      </c>
      <c r="T38" s="158">
        <f t="shared" si="25"/>
        <v>12800000</v>
      </c>
      <c r="U38" s="158">
        <f t="shared" si="25"/>
        <v>16000000</v>
      </c>
      <c r="V38" s="158">
        <f t="shared" si="25"/>
        <v>19600000</v>
      </c>
      <c r="W38" s="158">
        <f t="shared" si="25"/>
        <v>23200000</v>
      </c>
      <c r="X38" s="158">
        <f t="shared" si="25"/>
        <v>28000000</v>
      </c>
      <c r="Y38" s="158">
        <f t="shared" si="25"/>
        <v>31600000</v>
      </c>
      <c r="Z38" s="158">
        <f t="shared" si="25"/>
        <v>35200000</v>
      </c>
      <c r="AA38" s="158">
        <f t="shared" si="25"/>
        <v>40000000</v>
      </c>
      <c r="AB38" s="158">
        <f t="shared" si="25"/>
        <v>44800000</v>
      </c>
      <c r="AC38" s="158">
        <f t="shared" si="25"/>
        <v>49600000</v>
      </c>
      <c r="AD38" s="158">
        <f t="shared" si="25"/>
        <v>56000000</v>
      </c>
      <c r="AE38" s="158">
        <f t="shared" si="25"/>
        <v>60800000</v>
      </c>
      <c r="AF38" s="158">
        <f t="shared" si="25"/>
        <v>65600000</v>
      </c>
      <c r="AG38" s="158">
        <f t="shared" si="25"/>
        <v>72000000</v>
      </c>
      <c r="AH38" s="158">
        <f t="shared" si="25"/>
        <v>75600000</v>
      </c>
      <c r="AI38" s="158">
        <f t="shared" si="25"/>
        <v>79380000</v>
      </c>
      <c r="AJ38" s="158">
        <f t="shared" si="25"/>
        <v>83349000</v>
      </c>
      <c r="AK38" s="158">
        <f t="shared" si="25"/>
        <v>87516500</v>
      </c>
      <c r="AL38" s="158">
        <f t="shared" si="25"/>
        <v>91892500</v>
      </c>
      <c r="AM38" s="158">
        <f t="shared" si="25"/>
        <v>96487000</v>
      </c>
      <c r="AN38" s="158">
        <f t="shared" si="25"/>
        <v>101311500</v>
      </c>
      <c r="AO38" s="158">
        <f t="shared" si="25"/>
        <v>106377000</v>
      </c>
      <c r="AP38" s="158">
        <f t="shared" si="25"/>
        <v>111696000</v>
      </c>
      <c r="AQ38" s="158">
        <f t="shared" si="25"/>
        <v>117281000</v>
      </c>
      <c r="AR38" s="158">
        <f t="shared" si="25"/>
        <v>123145000</v>
      </c>
      <c r="AS38" s="158">
        <f t="shared" si="25"/>
        <v>129302500</v>
      </c>
      <c r="AT38" s="158">
        <f t="shared" si="25"/>
        <v>135767500</v>
      </c>
      <c r="AU38" s="158">
        <f t="shared" si="25"/>
        <v>142556000</v>
      </c>
      <c r="AV38" s="158">
        <f t="shared" si="25"/>
        <v>149684000</v>
      </c>
      <c r="AW38" s="158">
        <f t="shared" ref="AW38:CB38" si="26">AW11*$G38</f>
        <v>157168000</v>
      </c>
      <c r="AX38" s="158">
        <f t="shared" si="26"/>
        <v>165026500</v>
      </c>
      <c r="AY38" s="158">
        <f t="shared" si="26"/>
        <v>173278000</v>
      </c>
      <c r="AZ38" s="158">
        <f t="shared" si="26"/>
        <v>181942000</v>
      </c>
      <c r="BA38" s="158">
        <f t="shared" si="26"/>
        <v>191039000</v>
      </c>
      <c r="BB38" s="158">
        <f t="shared" si="26"/>
        <v>200591000</v>
      </c>
      <c r="BC38" s="158">
        <f t="shared" si="26"/>
        <v>210620500</v>
      </c>
      <c r="BD38" s="158">
        <f t="shared" si="26"/>
        <v>221151500</v>
      </c>
      <c r="BE38" s="158">
        <f t="shared" si="26"/>
        <v>232209000</v>
      </c>
      <c r="BF38" s="158">
        <f t="shared" si="26"/>
        <v>243819500</v>
      </c>
      <c r="BG38" s="158">
        <f t="shared" si="26"/>
        <v>256010500</v>
      </c>
      <c r="BH38" s="158">
        <f t="shared" si="26"/>
        <v>268811000</v>
      </c>
      <c r="BI38" s="158">
        <f t="shared" si="26"/>
        <v>282251500</v>
      </c>
      <c r="BJ38" s="158">
        <f t="shared" si="26"/>
        <v>296364000</v>
      </c>
      <c r="BK38" s="158">
        <f t="shared" si="26"/>
        <v>311182000</v>
      </c>
      <c r="BL38" s="158">
        <f t="shared" si="26"/>
        <v>326741000</v>
      </c>
      <c r="BM38" s="158">
        <f t="shared" si="26"/>
        <v>343078000</v>
      </c>
      <c r="BN38" s="158">
        <f t="shared" si="26"/>
        <v>360232000</v>
      </c>
      <c r="BO38" s="158">
        <f t="shared" si="26"/>
        <v>378243500</v>
      </c>
      <c r="BP38" s="158">
        <f t="shared" si="26"/>
        <v>397155500</v>
      </c>
      <c r="BQ38" s="158">
        <f t="shared" si="26"/>
        <v>417013500</v>
      </c>
      <c r="BR38" s="158">
        <f t="shared" si="26"/>
        <v>429524000</v>
      </c>
      <c r="BS38" s="158">
        <f t="shared" si="26"/>
        <v>442409500</v>
      </c>
      <c r="BT38" s="158">
        <f t="shared" si="26"/>
        <v>455682000</v>
      </c>
      <c r="BU38" s="158">
        <f t="shared" si="26"/>
        <v>469352500</v>
      </c>
      <c r="BV38" s="158">
        <f t="shared" si="26"/>
        <v>483433000</v>
      </c>
      <c r="BW38" s="158">
        <f t="shared" si="26"/>
        <v>497936000</v>
      </c>
      <c r="BX38" s="158">
        <f t="shared" si="26"/>
        <v>512874000</v>
      </c>
      <c r="BY38" s="158">
        <f t="shared" si="26"/>
        <v>528260000</v>
      </c>
      <c r="BZ38" s="158">
        <f t="shared" si="26"/>
        <v>544108000</v>
      </c>
      <c r="CA38" s="158">
        <f t="shared" si="26"/>
        <v>560431000</v>
      </c>
      <c r="CB38" s="158">
        <f t="shared" si="26"/>
        <v>577244000</v>
      </c>
      <c r="CC38" s="158">
        <f t="shared" ref="CC38:CO38" si="27">CC11*$G38</f>
        <v>594561500</v>
      </c>
      <c r="CD38" s="158">
        <f t="shared" si="27"/>
        <v>612398500</v>
      </c>
      <c r="CE38" s="158">
        <f t="shared" si="27"/>
        <v>630770500</v>
      </c>
      <c r="CF38" s="158">
        <f t="shared" si="27"/>
        <v>649693500</v>
      </c>
      <c r="CG38" s="158">
        <f t="shared" si="27"/>
        <v>669184500</v>
      </c>
      <c r="CH38" s="158">
        <f t="shared" si="27"/>
        <v>689260000</v>
      </c>
      <c r="CI38" s="158">
        <f t="shared" si="27"/>
        <v>709938000</v>
      </c>
      <c r="CJ38" s="158">
        <f t="shared" si="27"/>
        <v>731236000</v>
      </c>
      <c r="CK38" s="158">
        <f t="shared" si="27"/>
        <v>753173000</v>
      </c>
      <c r="CL38" s="158">
        <f t="shared" si="27"/>
        <v>775768000</v>
      </c>
      <c r="CM38" s="158">
        <f t="shared" si="27"/>
        <v>799041000</v>
      </c>
      <c r="CN38" s="158">
        <f t="shared" si="27"/>
        <v>823012000</v>
      </c>
      <c r="CO38" s="158">
        <f t="shared" si="27"/>
        <v>847702500</v>
      </c>
    </row>
    <row r="39" spans="1:93" x14ac:dyDescent="0.45">
      <c r="A39" s="139"/>
      <c r="B39" s="139" t="s">
        <v>447</v>
      </c>
      <c r="C39" s="140">
        <v>1000</v>
      </c>
      <c r="D39" s="140">
        <v>10000</v>
      </c>
      <c r="E39" s="140"/>
      <c r="F39" s="139"/>
      <c r="G39" s="141">
        <v>20000</v>
      </c>
      <c r="H39" s="142">
        <v>0.15</v>
      </c>
      <c r="I39" s="146"/>
      <c r="J39" s="146"/>
      <c r="K39" s="143"/>
      <c r="L39" s="143"/>
      <c r="M39" s="143"/>
      <c r="N39" s="143"/>
      <c r="O39" s="143"/>
      <c r="P39" s="158">
        <f t="shared" si="24"/>
        <v>18000000</v>
      </c>
      <c r="Q39" s="158">
        <f t="shared" ref="Q39:AV39" si="28">Q12*$G39</f>
        <v>36000000</v>
      </c>
      <c r="R39" s="158">
        <f t="shared" si="28"/>
        <v>60000000</v>
      </c>
      <c r="S39" s="158">
        <f t="shared" si="28"/>
        <v>78000000</v>
      </c>
      <c r="T39" s="158">
        <f t="shared" si="28"/>
        <v>96000000</v>
      </c>
      <c r="U39" s="158">
        <f t="shared" si="28"/>
        <v>120000000</v>
      </c>
      <c r="V39" s="158">
        <f t="shared" si="28"/>
        <v>147000000</v>
      </c>
      <c r="W39" s="158">
        <f t="shared" si="28"/>
        <v>174000000</v>
      </c>
      <c r="X39" s="158">
        <f t="shared" si="28"/>
        <v>210000000</v>
      </c>
      <c r="Y39" s="158">
        <f t="shared" si="28"/>
        <v>237000000</v>
      </c>
      <c r="Z39" s="158">
        <f t="shared" si="28"/>
        <v>264000000</v>
      </c>
      <c r="AA39" s="158">
        <f t="shared" si="28"/>
        <v>300000000</v>
      </c>
      <c r="AB39" s="158">
        <f t="shared" si="28"/>
        <v>336000000</v>
      </c>
      <c r="AC39" s="158">
        <f t="shared" si="28"/>
        <v>372000000</v>
      </c>
      <c r="AD39" s="158">
        <f t="shared" si="28"/>
        <v>420000000</v>
      </c>
      <c r="AE39" s="158">
        <f t="shared" si="28"/>
        <v>456000000</v>
      </c>
      <c r="AF39" s="158">
        <f t="shared" si="28"/>
        <v>492000000</v>
      </c>
      <c r="AG39" s="158">
        <f t="shared" si="28"/>
        <v>540000000</v>
      </c>
      <c r="AH39" s="158">
        <f t="shared" si="28"/>
        <v>567000000</v>
      </c>
      <c r="AI39" s="158">
        <f t="shared" si="28"/>
        <v>595360000</v>
      </c>
      <c r="AJ39" s="158">
        <f t="shared" si="28"/>
        <v>625120000</v>
      </c>
      <c r="AK39" s="158">
        <f t="shared" si="28"/>
        <v>656380000</v>
      </c>
      <c r="AL39" s="158">
        <f t="shared" si="28"/>
        <v>689200000</v>
      </c>
      <c r="AM39" s="158">
        <f t="shared" si="28"/>
        <v>723660000</v>
      </c>
      <c r="AN39" s="158">
        <f t="shared" si="28"/>
        <v>759840000</v>
      </c>
      <c r="AO39" s="158">
        <f t="shared" si="28"/>
        <v>797840000</v>
      </c>
      <c r="AP39" s="158">
        <f t="shared" si="28"/>
        <v>837740000</v>
      </c>
      <c r="AQ39" s="158">
        <f t="shared" si="28"/>
        <v>879620000</v>
      </c>
      <c r="AR39" s="158">
        <f t="shared" si="28"/>
        <v>923600000</v>
      </c>
      <c r="AS39" s="158">
        <f t="shared" si="28"/>
        <v>969780000</v>
      </c>
      <c r="AT39" s="158">
        <f t="shared" si="28"/>
        <v>1018260000</v>
      </c>
      <c r="AU39" s="158">
        <f t="shared" si="28"/>
        <v>1069180000</v>
      </c>
      <c r="AV39" s="158">
        <f t="shared" si="28"/>
        <v>1122640000</v>
      </c>
      <c r="AW39" s="158">
        <f t="shared" ref="AW39:CB39" si="29">AW12*$G39</f>
        <v>1178780000</v>
      </c>
      <c r="AX39" s="158">
        <f t="shared" si="29"/>
        <v>1237720000</v>
      </c>
      <c r="AY39" s="158">
        <f t="shared" si="29"/>
        <v>1299600000</v>
      </c>
      <c r="AZ39" s="158">
        <f t="shared" si="29"/>
        <v>1364580000</v>
      </c>
      <c r="BA39" s="158">
        <f t="shared" si="29"/>
        <v>1432800000</v>
      </c>
      <c r="BB39" s="158">
        <f t="shared" si="29"/>
        <v>1504440000</v>
      </c>
      <c r="BC39" s="158">
        <f t="shared" si="29"/>
        <v>1579660000</v>
      </c>
      <c r="BD39" s="158">
        <f t="shared" si="29"/>
        <v>1658640000</v>
      </c>
      <c r="BE39" s="158">
        <f t="shared" si="29"/>
        <v>1741580000</v>
      </c>
      <c r="BF39" s="158">
        <f t="shared" si="29"/>
        <v>1828660000</v>
      </c>
      <c r="BG39" s="158">
        <f t="shared" si="29"/>
        <v>1920100000</v>
      </c>
      <c r="BH39" s="158">
        <f t="shared" si="29"/>
        <v>2016100000</v>
      </c>
      <c r="BI39" s="158">
        <f t="shared" si="29"/>
        <v>2116900000</v>
      </c>
      <c r="BJ39" s="158">
        <f t="shared" si="29"/>
        <v>2222740000</v>
      </c>
      <c r="BK39" s="158">
        <f t="shared" si="29"/>
        <v>2333880000</v>
      </c>
      <c r="BL39" s="158">
        <f t="shared" si="29"/>
        <v>2450580000</v>
      </c>
      <c r="BM39" s="158">
        <f t="shared" si="29"/>
        <v>2573100000</v>
      </c>
      <c r="BN39" s="158">
        <f t="shared" si="29"/>
        <v>2701760000</v>
      </c>
      <c r="BO39" s="158">
        <f t="shared" si="29"/>
        <v>2836840000</v>
      </c>
      <c r="BP39" s="158">
        <f t="shared" si="29"/>
        <v>2978680000</v>
      </c>
      <c r="BQ39" s="158">
        <f t="shared" si="29"/>
        <v>3127620000</v>
      </c>
      <c r="BR39" s="158">
        <f t="shared" si="29"/>
        <v>3221440000</v>
      </c>
      <c r="BS39" s="158">
        <f t="shared" si="29"/>
        <v>3318080000</v>
      </c>
      <c r="BT39" s="158">
        <f t="shared" si="29"/>
        <v>3417620000</v>
      </c>
      <c r="BU39" s="158">
        <f t="shared" si="29"/>
        <v>3520140000</v>
      </c>
      <c r="BV39" s="158">
        <f t="shared" si="29"/>
        <v>3625740000</v>
      </c>
      <c r="BW39" s="158">
        <f t="shared" si="29"/>
        <v>3734520000</v>
      </c>
      <c r="BX39" s="158">
        <f t="shared" si="29"/>
        <v>3846560000</v>
      </c>
      <c r="BY39" s="158">
        <f t="shared" si="29"/>
        <v>3961960000</v>
      </c>
      <c r="BZ39" s="158">
        <f t="shared" si="29"/>
        <v>4080820000</v>
      </c>
      <c r="CA39" s="158">
        <f t="shared" si="29"/>
        <v>4203240000</v>
      </c>
      <c r="CB39" s="158">
        <f t="shared" si="29"/>
        <v>4329340000</v>
      </c>
      <c r="CC39" s="158">
        <f t="shared" ref="CC39:CO39" si="30">CC12*$G39</f>
        <v>4459220000</v>
      </c>
      <c r="CD39" s="158">
        <f t="shared" si="30"/>
        <v>4593000000</v>
      </c>
      <c r="CE39" s="158">
        <f t="shared" si="30"/>
        <v>4730800000</v>
      </c>
      <c r="CF39" s="158">
        <f t="shared" si="30"/>
        <v>4872720000</v>
      </c>
      <c r="CG39" s="158">
        <f t="shared" si="30"/>
        <v>5018900000</v>
      </c>
      <c r="CH39" s="158">
        <f t="shared" si="30"/>
        <v>5169460000</v>
      </c>
      <c r="CI39" s="158">
        <f t="shared" si="30"/>
        <v>5324540000</v>
      </c>
      <c r="CJ39" s="158">
        <f t="shared" si="30"/>
        <v>5484280000</v>
      </c>
      <c r="CK39" s="158">
        <f t="shared" si="30"/>
        <v>5648800000</v>
      </c>
      <c r="CL39" s="158">
        <f t="shared" si="30"/>
        <v>5818260000</v>
      </c>
      <c r="CM39" s="158">
        <f t="shared" si="30"/>
        <v>5992800000</v>
      </c>
      <c r="CN39" s="158">
        <f t="shared" si="30"/>
        <v>6172580000</v>
      </c>
      <c r="CO39" s="158">
        <f t="shared" si="30"/>
        <v>6357760000</v>
      </c>
    </row>
    <row r="40" spans="1:93" x14ac:dyDescent="0.45">
      <c r="A40" s="139"/>
      <c r="B40" s="139" t="s">
        <v>448</v>
      </c>
      <c r="C40" s="140">
        <v>100000</v>
      </c>
      <c r="D40" s="140">
        <v>50000</v>
      </c>
      <c r="E40" s="140"/>
      <c r="F40" s="139"/>
      <c r="G40" s="141">
        <v>50000</v>
      </c>
      <c r="H40" s="142">
        <v>0.04</v>
      </c>
      <c r="I40" s="143"/>
      <c r="J40" s="143"/>
      <c r="K40" s="143"/>
      <c r="L40" s="143"/>
      <c r="M40" s="143"/>
      <c r="N40" s="143"/>
      <c r="O40" s="143"/>
      <c r="P40" s="158">
        <f t="shared" si="24"/>
        <v>12000000</v>
      </c>
      <c r="Q40" s="158">
        <f t="shared" ref="Q40:AV40" si="31">Q13*$G40</f>
        <v>24000000</v>
      </c>
      <c r="R40" s="158">
        <f t="shared" si="31"/>
        <v>40000000</v>
      </c>
      <c r="S40" s="158">
        <f t="shared" si="31"/>
        <v>52000000</v>
      </c>
      <c r="T40" s="158">
        <f t="shared" si="31"/>
        <v>64000000</v>
      </c>
      <c r="U40" s="158">
        <f t="shared" si="31"/>
        <v>80000000</v>
      </c>
      <c r="V40" s="158">
        <f t="shared" si="31"/>
        <v>98000000</v>
      </c>
      <c r="W40" s="158">
        <f t="shared" si="31"/>
        <v>116000000</v>
      </c>
      <c r="X40" s="158">
        <f t="shared" si="31"/>
        <v>140000000</v>
      </c>
      <c r="Y40" s="158">
        <f t="shared" si="31"/>
        <v>158000000</v>
      </c>
      <c r="Z40" s="158">
        <f t="shared" si="31"/>
        <v>176000000</v>
      </c>
      <c r="AA40" s="158">
        <f t="shared" si="31"/>
        <v>200000000</v>
      </c>
      <c r="AB40" s="158">
        <f t="shared" si="31"/>
        <v>224000000</v>
      </c>
      <c r="AC40" s="158">
        <f t="shared" si="31"/>
        <v>248000000</v>
      </c>
      <c r="AD40" s="158">
        <f t="shared" si="31"/>
        <v>280000000</v>
      </c>
      <c r="AE40" s="158">
        <f t="shared" si="31"/>
        <v>304000000</v>
      </c>
      <c r="AF40" s="158">
        <f t="shared" si="31"/>
        <v>328000000</v>
      </c>
      <c r="AG40" s="158">
        <f t="shared" si="31"/>
        <v>360000000</v>
      </c>
      <c r="AH40" s="158">
        <f t="shared" si="31"/>
        <v>378000000</v>
      </c>
      <c r="AI40" s="158">
        <f t="shared" si="31"/>
        <v>396900000</v>
      </c>
      <c r="AJ40" s="158">
        <f t="shared" si="31"/>
        <v>416750000</v>
      </c>
      <c r="AK40" s="158">
        <f t="shared" si="31"/>
        <v>437600000</v>
      </c>
      <c r="AL40" s="158">
        <f t="shared" si="31"/>
        <v>459500000</v>
      </c>
      <c r="AM40" s="158">
        <f t="shared" si="31"/>
        <v>482500000</v>
      </c>
      <c r="AN40" s="158">
        <f t="shared" si="31"/>
        <v>506650000</v>
      </c>
      <c r="AO40" s="158">
        <f t="shared" si="31"/>
        <v>532000000</v>
      </c>
      <c r="AP40" s="158">
        <f t="shared" si="31"/>
        <v>558600000</v>
      </c>
      <c r="AQ40" s="158">
        <f t="shared" si="31"/>
        <v>586550000</v>
      </c>
      <c r="AR40" s="158">
        <f t="shared" si="31"/>
        <v>615900000</v>
      </c>
      <c r="AS40" s="158">
        <f t="shared" si="31"/>
        <v>646700000</v>
      </c>
      <c r="AT40" s="158">
        <f t="shared" si="31"/>
        <v>679050000</v>
      </c>
      <c r="AU40" s="158">
        <f t="shared" si="31"/>
        <v>713000000</v>
      </c>
      <c r="AV40" s="158">
        <f t="shared" si="31"/>
        <v>748650000</v>
      </c>
      <c r="AW40" s="158">
        <f t="shared" ref="AW40:CB40" si="32">AW13*$G40</f>
        <v>786100000</v>
      </c>
      <c r="AX40" s="158">
        <f t="shared" si="32"/>
        <v>825400000</v>
      </c>
      <c r="AY40" s="158">
        <f t="shared" si="32"/>
        <v>866650000</v>
      </c>
      <c r="AZ40" s="158">
        <f t="shared" si="32"/>
        <v>910000000</v>
      </c>
      <c r="BA40" s="158">
        <f t="shared" si="32"/>
        <v>955500000</v>
      </c>
      <c r="BB40" s="158">
        <f t="shared" si="32"/>
        <v>1003300000</v>
      </c>
      <c r="BC40" s="158">
        <f t="shared" si="32"/>
        <v>1053450000</v>
      </c>
      <c r="BD40" s="158">
        <f t="shared" si="32"/>
        <v>1106100000</v>
      </c>
      <c r="BE40" s="158">
        <f t="shared" si="32"/>
        <v>1161400000</v>
      </c>
      <c r="BF40" s="158">
        <f t="shared" si="32"/>
        <v>1219450000</v>
      </c>
      <c r="BG40" s="158">
        <f t="shared" si="32"/>
        <v>1280400000</v>
      </c>
      <c r="BH40" s="158">
        <f t="shared" si="32"/>
        <v>1344400000</v>
      </c>
      <c r="BI40" s="158">
        <f t="shared" si="32"/>
        <v>1411600000</v>
      </c>
      <c r="BJ40" s="158">
        <f t="shared" si="32"/>
        <v>1482200000</v>
      </c>
      <c r="BK40" s="158">
        <f t="shared" si="32"/>
        <v>1556300000</v>
      </c>
      <c r="BL40" s="158">
        <f t="shared" si="32"/>
        <v>1634100000</v>
      </c>
      <c r="BM40" s="158">
        <f t="shared" si="32"/>
        <v>1715800000</v>
      </c>
      <c r="BN40" s="158">
        <f t="shared" si="32"/>
        <v>1801600000</v>
      </c>
      <c r="BO40" s="158">
        <f t="shared" si="32"/>
        <v>1891700000</v>
      </c>
      <c r="BP40" s="158">
        <f t="shared" si="32"/>
        <v>1986300000</v>
      </c>
      <c r="BQ40" s="158">
        <f t="shared" si="32"/>
        <v>2085600000</v>
      </c>
      <c r="BR40" s="158">
        <f t="shared" si="32"/>
        <v>2148150000</v>
      </c>
      <c r="BS40" s="158">
        <f t="shared" si="32"/>
        <v>2212600000</v>
      </c>
      <c r="BT40" s="158">
        <f t="shared" si="32"/>
        <v>2279000000</v>
      </c>
      <c r="BU40" s="158">
        <f t="shared" si="32"/>
        <v>2347350000</v>
      </c>
      <c r="BV40" s="158">
        <f t="shared" si="32"/>
        <v>2417750000</v>
      </c>
      <c r="BW40" s="158">
        <f t="shared" si="32"/>
        <v>2490300000</v>
      </c>
      <c r="BX40" s="158">
        <f t="shared" si="32"/>
        <v>2565000000</v>
      </c>
      <c r="BY40" s="158">
        <f t="shared" si="32"/>
        <v>2641950000</v>
      </c>
      <c r="BZ40" s="158">
        <f t="shared" si="32"/>
        <v>2721200000</v>
      </c>
      <c r="CA40" s="158">
        <f t="shared" si="32"/>
        <v>2802850000</v>
      </c>
      <c r="CB40" s="158">
        <f t="shared" si="32"/>
        <v>2886950000</v>
      </c>
      <c r="CC40" s="158">
        <f t="shared" ref="CC40:CO40" si="33">CC13*$G40</f>
        <v>2973550000</v>
      </c>
      <c r="CD40" s="158">
        <f t="shared" si="33"/>
        <v>3062750000</v>
      </c>
      <c r="CE40" s="158">
        <f t="shared" si="33"/>
        <v>3154650000</v>
      </c>
      <c r="CF40" s="158">
        <f t="shared" si="33"/>
        <v>3249300000</v>
      </c>
      <c r="CG40" s="158">
        <f t="shared" si="33"/>
        <v>3346800000</v>
      </c>
      <c r="CH40" s="158">
        <f t="shared" si="33"/>
        <v>3447200000</v>
      </c>
      <c r="CI40" s="158">
        <f t="shared" si="33"/>
        <v>3550600000</v>
      </c>
      <c r="CJ40" s="158">
        <f t="shared" si="33"/>
        <v>3657100000</v>
      </c>
      <c r="CK40" s="158">
        <f t="shared" si="33"/>
        <v>3766800000</v>
      </c>
      <c r="CL40" s="158">
        <f t="shared" si="33"/>
        <v>3879800000</v>
      </c>
      <c r="CM40" s="158">
        <f t="shared" si="33"/>
        <v>3996200000</v>
      </c>
      <c r="CN40" s="158">
        <f t="shared" si="33"/>
        <v>4116100000</v>
      </c>
      <c r="CO40" s="158">
        <f t="shared" si="33"/>
        <v>4239600000</v>
      </c>
    </row>
    <row r="41" spans="1:93" x14ac:dyDescent="0.45">
      <c r="A41" s="139" t="s">
        <v>449</v>
      </c>
      <c r="B41" s="139"/>
      <c r="C41" s="140"/>
      <c r="D41" s="140">
        <v>50000</v>
      </c>
      <c r="E41" s="140"/>
      <c r="F41" s="139"/>
      <c r="G41" s="141">
        <v>250000</v>
      </c>
      <c r="H41" s="142">
        <v>0.01</v>
      </c>
      <c r="I41" s="143"/>
      <c r="J41" s="143"/>
      <c r="K41" s="143"/>
      <c r="L41" s="143"/>
      <c r="M41" s="143"/>
      <c r="N41" s="143"/>
      <c r="O41" s="143"/>
      <c r="P41" s="158">
        <f t="shared" si="24"/>
        <v>15000000</v>
      </c>
      <c r="Q41" s="158">
        <f t="shared" ref="Q41:AV41" si="34">Q14*$G41</f>
        <v>30000000</v>
      </c>
      <c r="R41" s="158">
        <f t="shared" si="34"/>
        <v>50000000</v>
      </c>
      <c r="S41" s="158">
        <f t="shared" si="34"/>
        <v>65000000</v>
      </c>
      <c r="T41" s="158">
        <f t="shared" si="34"/>
        <v>80000000</v>
      </c>
      <c r="U41" s="158">
        <f t="shared" si="34"/>
        <v>100000000</v>
      </c>
      <c r="V41" s="158">
        <f t="shared" si="34"/>
        <v>122500000</v>
      </c>
      <c r="W41" s="158">
        <f t="shared" si="34"/>
        <v>145000000</v>
      </c>
      <c r="X41" s="158">
        <f t="shared" si="34"/>
        <v>175000000</v>
      </c>
      <c r="Y41" s="158">
        <f t="shared" si="34"/>
        <v>197500000</v>
      </c>
      <c r="Z41" s="158">
        <f t="shared" si="34"/>
        <v>220000000</v>
      </c>
      <c r="AA41" s="158">
        <f t="shared" si="34"/>
        <v>250000000</v>
      </c>
      <c r="AB41" s="158">
        <f t="shared" si="34"/>
        <v>280000000</v>
      </c>
      <c r="AC41" s="158">
        <f t="shared" si="34"/>
        <v>310000000</v>
      </c>
      <c r="AD41" s="158">
        <f t="shared" si="34"/>
        <v>350000000</v>
      </c>
      <c r="AE41" s="158">
        <f t="shared" si="34"/>
        <v>380000000</v>
      </c>
      <c r="AF41" s="158">
        <f t="shared" si="34"/>
        <v>410000000</v>
      </c>
      <c r="AG41" s="158">
        <f t="shared" si="34"/>
        <v>450000000</v>
      </c>
      <c r="AH41" s="158">
        <f t="shared" si="34"/>
        <v>472500000</v>
      </c>
      <c r="AI41" s="158">
        <f t="shared" si="34"/>
        <v>496250000</v>
      </c>
      <c r="AJ41" s="158">
        <f t="shared" si="34"/>
        <v>521000000</v>
      </c>
      <c r="AK41" s="158">
        <f t="shared" si="34"/>
        <v>547000000</v>
      </c>
      <c r="AL41" s="158">
        <f t="shared" si="34"/>
        <v>574250000</v>
      </c>
      <c r="AM41" s="158">
        <f t="shared" si="34"/>
        <v>603000000</v>
      </c>
      <c r="AN41" s="158">
        <f t="shared" si="34"/>
        <v>633250000</v>
      </c>
      <c r="AO41" s="158">
        <f t="shared" si="34"/>
        <v>665000000</v>
      </c>
      <c r="AP41" s="158">
        <f t="shared" si="34"/>
        <v>698250000</v>
      </c>
      <c r="AQ41" s="158">
        <f t="shared" si="34"/>
        <v>733250000</v>
      </c>
      <c r="AR41" s="158">
        <f t="shared" si="34"/>
        <v>770000000</v>
      </c>
      <c r="AS41" s="158">
        <f t="shared" si="34"/>
        <v>808500000</v>
      </c>
      <c r="AT41" s="158">
        <f t="shared" si="34"/>
        <v>849000000</v>
      </c>
      <c r="AU41" s="158">
        <f t="shared" si="34"/>
        <v>891500000</v>
      </c>
      <c r="AV41" s="158">
        <f t="shared" si="34"/>
        <v>936000000</v>
      </c>
      <c r="AW41" s="158">
        <f t="shared" ref="AW41:CB41" si="35">AW14*$G41</f>
        <v>982750000</v>
      </c>
      <c r="AX41" s="158">
        <f t="shared" si="35"/>
        <v>1032000000</v>
      </c>
      <c r="AY41" s="158">
        <f t="shared" si="35"/>
        <v>1083500000</v>
      </c>
      <c r="AZ41" s="158">
        <f t="shared" si="35"/>
        <v>1137750000</v>
      </c>
      <c r="BA41" s="158">
        <f t="shared" si="35"/>
        <v>1194750000</v>
      </c>
      <c r="BB41" s="158">
        <f t="shared" si="35"/>
        <v>1254500000</v>
      </c>
      <c r="BC41" s="158">
        <f t="shared" si="35"/>
        <v>1317250000</v>
      </c>
      <c r="BD41" s="158">
        <f t="shared" si="35"/>
        <v>1383000000</v>
      </c>
      <c r="BE41" s="158">
        <f t="shared" si="35"/>
        <v>1452250000</v>
      </c>
      <c r="BF41" s="158">
        <f t="shared" si="35"/>
        <v>1524750000</v>
      </c>
      <c r="BG41" s="158">
        <f t="shared" si="35"/>
        <v>1601000000</v>
      </c>
      <c r="BH41" s="158">
        <f t="shared" si="35"/>
        <v>1681000000</v>
      </c>
      <c r="BI41" s="158">
        <f t="shared" si="35"/>
        <v>1765000000</v>
      </c>
      <c r="BJ41" s="158">
        <f t="shared" si="35"/>
        <v>1853250000</v>
      </c>
      <c r="BK41" s="158">
        <f t="shared" si="35"/>
        <v>1946000000</v>
      </c>
      <c r="BL41" s="158">
        <f t="shared" si="35"/>
        <v>2043250000</v>
      </c>
      <c r="BM41" s="158">
        <f t="shared" si="35"/>
        <v>2145500000</v>
      </c>
      <c r="BN41" s="158">
        <f t="shared" si="35"/>
        <v>2252750000</v>
      </c>
      <c r="BO41" s="158">
        <f t="shared" si="35"/>
        <v>2365500000</v>
      </c>
      <c r="BP41" s="158">
        <f t="shared" si="35"/>
        <v>2483750000</v>
      </c>
      <c r="BQ41" s="158">
        <f t="shared" si="35"/>
        <v>2608000000</v>
      </c>
      <c r="BR41" s="158">
        <f t="shared" si="35"/>
        <v>2686250000</v>
      </c>
      <c r="BS41" s="158">
        <f t="shared" si="35"/>
        <v>2766750000</v>
      </c>
      <c r="BT41" s="158">
        <f t="shared" si="35"/>
        <v>2849750000</v>
      </c>
      <c r="BU41" s="158">
        <f t="shared" si="35"/>
        <v>2935250000</v>
      </c>
      <c r="BV41" s="158">
        <f t="shared" si="35"/>
        <v>3023250000</v>
      </c>
      <c r="BW41" s="158">
        <f t="shared" si="35"/>
        <v>3114000000</v>
      </c>
      <c r="BX41" s="158">
        <f t="shared" si="35"/>
        <v>3207500000</v>
      </c>
      <c r="BY41" s="158">
        <f t="shared" si="35"/>
        <v>3303750000</v>
      </c>
      <c r="BZ41" s="158">
        <f t="shared" si="35"/>
        <v>3402750000</v>
      </c>
      <c r="CA41" s="158">
        <f t="shared" si="35"/>
        <v>3504750000</v>
      </c>
      <c r="CB41" s="158">
        <f t="shared" si="35"/>
        <v>3610000000</v>
      </c>
      <c r="CC41" s="158">
        <f t="shared" ref="CC41:CO41" si="36">CC14*$G41</f>
        <v>3718250000</v>
      </c>
      <c r="CD41" s="158">
        <f t="shared" si="36"/>
        <v>3829750000</v>
      </c>
      <c r="CE41" s="158">
        <f t="shared" si="36"/>
        <v>3944750000</v>
      </c>
      <c r="CF41" s="158">
        <f t="shared" si="36"/>
        <v>4063000000</v>
      </c>
      <c r="CG41" s="158">
        <f t="shared" si="36"/>
        <v>4185000000</v>
      </c>
      <c r="CH41" s="158">
        <f t="shared" si="36"/>
        <v>4310500000</v>
      </c>
      <c r="CI41" s="158">
        <f t="shared" si="36"/>
        <v>4439750000</v>
      </c>
      <c r="CJ41" s="158">
        <f t="shared" si="36"/>
        <v>4573000000</v>
      </c>
      <c r="CK41" s="158">
        <f t="shared" si="36"/>
        <v>4710250000</v>
      </c>
      <c r="CL41" s="158">
        <f t="shared" si="36"/>
        <v>4851500000</v>
      </c>
      <c r="CM41" s="158">
        <f t="shared" si="36"/>
        <v>4997000000</v>
      </c>
      <c r="CN41" s="158">
        <f t="shared" si="36"/>
        <v>5147000000</v>
      </c>
      <c r="CO41" s="158">
        <f t="shared" si="36"/>
        <v>5301500000</v>
      </c>
    </row>
    <row r="42" spans="1:93" x14ac:dyDescent="0.45">
      <c r="A42" s="115" t="s">
        <v>450</v>
      </c>
      <c r="D42" s="147">
        <v>500000</v>
      </c>
      <c r="E42" s="147"/>
      <c r="G42" s="148">
        <v>2000000</v>
      </c>
      <c r="H42" s="136"/>
      <c r="I42" s="143"/>
      <c r="J42" s="143"/>
      <c r="K42" s="143"/>
      <c r="L42" s="143"/>
      <c r="M42" s="143"/>
      <c r="N42" s="143"/>
      <c r="O42" s="143"/>
      <c r="P42" s="158">
        <f t="shared" si="24"/>
        <v>2000000</v>
      </c>
      <c r="Q42" s="158">
        <f t="shared" ref="Q42:AV42" si="37">Q15*$G42</f>
        <v>4000000</v>
      </c>
      <c r="R42" s="158">
        <f t="shared" si="37"/>
        <v>4000000</v>
      </c>
      <c r="S42" s="158">
        <f t="shared" si="37"/>
        <v>6000000</v>
      </c>
      <c r="T42" s="158">
        <f t="shared" si="37"/>
        <v>6000000</v>
      </c>
      <c r="U42" s="158">
        <f t="shared" si="37"/>
        <v>6000000</v>
      </c>
      <c r="V42" s="158">
        <f t="shared" si="37"/>
        <v>8000000</v>
      </c>
      <c r="W42" s="158">
        <f t="shared" si="37"/>
        <v>8000000</v>
      </c>
      <c r="X42" s="158">
        <f t="shared" si="37"/>
        <v>8000000</v>
      </c>
      <c r="Y42" s="158">
        <f t="shared" si="37"/>
        <v>10000000</v>
      </c>
      <c r="Z42" s="158">
        <f t="shared" si="37"/>
        <v>10000000</v>
      </c>
      <c r="AA42" s="158">
        <f t="shared" si="37"/>
        <v>10000000</v>
      </c>
      <c r="AB42" s="158">
        <f t="shared" si="37"/>
        <v>12000000</v>
      </c>
      <c r="AC42" s="158">
        <f t="shared" si="37"/>
        <v>12000000</v>
      </c>
      <c r="AD42" s="158">
        <f t="shared" si="37"/>
        <v>12000000</v>
      </c>
      <c r="AE42" s="158">
        <f t="shared" si="37"/>
        <v>14000000</v>
      </c>
      <c r="AF42" s="158">
        <f t="shared" si="37"/>
        <v>14000000</v>
      </c>
      <c r="AG42" s="158">
        <f t="shared" si="37"/>
        <v>14000000</v>
      </c>
      <c r="AH42" s="158">
        <f t="shared" si="37"/>
        <v>16000000</v>
      </c>
      <c r="AI42" s="158">
        <f t="shared" si="37"/>
        <v>16000000</v>
      </c>
      <c r="AJ42" s="158">
        <f t="shared" si="37"/>
        <v>16000000</v>
      </c>
      <c r="AK42" s="158">
        <f t="shared" si="37"/>
        <v>18000000</v>
      </c>
      <c r="AL42" s="158">
        <f t="shared" si="37"/>
        <v>18000000</v>
      </c>
      <c r="AM42" s="158">
        <f t="shared" si="37"/>
        <v>18000000</v>
      </c>
      <c r="AN42" s="158">
        <f t="shared" si="37"/>
        <v>20000000</v>
      </c>
      <c r="AO42" s="158">
        <f t="shared" si="37"/>
        <v>20000000</v>
      </c>
      <c r="AP42" s="158">
        <f t="shared" si="37"/>
        <v>20000000</v>
      </c>
      <c r="AQ42" s="158">
        <f t="shared" si="37"/>
        <v>22000000</v>
      </c>
      <c r="AR42" s="158">
        <f t="shared" si="37"/>
        <v>22000000</v>
      </c>
      <c r="AS42" s="158">
        <f t="shared" si="37"/>
        <v>22000000</v>
      </c>
      <c r="AT42" s="158">
        <f t="shared" si="37"/>
        <v>24000000</v>
      </c>
      <c r="AU42" s="158">
        <f t="shared" si="37"/>
        <v>24000000</v>
      </c>
      <c r="AV42" s="158">
        <f t="shared" si="37"/>
        <v>24000000</v>
      </c>
      <c r="AW42" s="158">
        <f t="shared" ref="AW42:CB42" si="38">AW15*$G42</f>
        <v>24000000</v>
      </c>
      <c r="AX42" s="158">
        <f t="shared" si="38"/>
        <v>24000000</v>
      </c>
      <c r="AY42" s="158">
        <f t="shared" si="38"/>
        <v>24000000</v>
      </c>
      <c r="AZ42" s="158">
        <f t="shared" si="38"/>
        <v>24000000</v>
      </c>
      <c r="BA42" s="158">
        <f t="shared" si="38"/>
        <v>24000000</v>
      </c>
      <c r="BB42" s="158">
        <f t="shared" si="38"/>
        <v>24000000</v>
      </c>
      <c r="BC42" s="158">
        <f t="shared" si="38"/>
        <v>24000000</v>
      </c>
      <c r="BD42" s="158">
        <f t="shared" si="38"/>
        <v>24000000</v>
      </c>
      <c r="BE42" s="158">
        <f t="shared" si="38"/>
        <v>24000000</v>
      </c>
      <c r="BF42" s="158">
        <f t="shared" si="38"/>
        <v>24000000</v>
      </c>
      <c r="BG42" s="158">
        <f t="shared" si="38"/>
        <v>24000000</v>
      </c>
      <c r="BH42" s="158">
        <f t="shared" si="38"/>
        <v>24000000</v>
      </c>
      <c r="BI42" s="158">
        <f t="shared" si="38"/>
        <v>24000000</v>
      </c>
      <c r="BJ42" s="158">
        <f t="shared" si="38"/>
        <v>24000000</v>
      </c>
      <c r="BK42" s="158">
        <f t="shared" si="38"/>
        <v>24000000</v>
      </c>
      <c r="BL42" s="158">
        <f t="shared" si="38"/>
        <v>24000000</v>
      </c>
      <c r="BM42" s="158">
        <f t="shared" si="38"/>
        <v>24000000</v>
      </c>
      <c r="BN42" s="158">
        <f t="shared" si="38"/>
        <v>24000000</v>
      </c>
      <c r="BO42" s="158">
        <f t="shared" si="38"/>
        <v>24000000</v>
      </c>
      <c r="BP42" s="158">
        <f t="shared" si="38"/>
        <v>24000000</v>
      </c>
      <c r="BQ42" s="158">
        <f t="shared" si="38"/>
        <v>24000000</v>
      </c>
      <c r="BR42" s="158">
        <f t="shared" si="38"/>
        <v>24000000</v>
      </c>
      <c r="BS42" s="158">
        <f t="shared" si="38"/>
        <v>24000000</v>
      </c>
      <c r="BT42" s="158">
        <f t="shared" si="38"/>
        <v>24000000</v>
      </c>
      <c r="BU42" s="158">
        <f t="shared" si="38"/>
        <v>24000000</v>
      </c>
      <c r="BV42" s="158">
        <f t="shared" si="38"/>
        <v>24000000</v>
      </c>
      <c r="BW42" s="158">
        <f t="shared" si="38"/>
        <v>24000000</v>
      </c>
      <c r="BX42" s="158">
        <f t="shared" si="38"/>
        <v>24000000</v>
      </c>
      <c r="BY42" s="158">
        <f t="shared" si="38"/>
        <v>24000000</v>
      </c>
      <c r="BZ42" s="158">
        <f t="shared" si="38"/>
        <v>24000000</v>
      </c>
      <c r="CA42" s="158">
        <f t="shared" si="38"/>
        <v>24000000</v>
      </c>
      <c r="CB42" s="158">
        <f t="shared" si="38"/>
        <v>24000000</v>
      </c>
      <c r="CC42" s="158">
        <f t="shared" ref="CC42:CO42" si="39">CC15*$G42</f>
        <v>24000000</v>
      </c>
      <c r="CD42" s="158">
        <f t="shared" si="39"/>
        <v>24000000</v>
      </c>
      <c r="CE42" s="158">
        <f t="shared" si="39"/>
        <v>24000000</v>
      </c>
      <c r="CF42" s="158">
        <f t="shared" si="39"/>
        <v>24000000</v>
      </c>
      <c r="CG42" s="158">
        <f t="shared" si="39"/>
        <v>24000000</v>
      </c>
      <c r="CH42" s="158">
        <f t="shared" si="39"/>
        <v>24000000</v>
      </c>
      <c r="CI42" s="158">
        <f t="shared" si="39"/>
        <v>24000000</v>
      </c>
      <c r="CJ42" s="158">
        <f t="shared" si="39"/>
        <v>24000000</v>
      </c>
      <c r="CK42" s="158">
        <f t="shared" si="39"/>
        <v>24000000</v>
      </c>
      <c r="CL42" s="158">
        <f t="shared" si="39"/>
        <v>24000000</v>
      </c>
      <c r="CM42" s="158">
        <f t="shared" si="39"/>
        <v>24000000</v>
      </c>
      <c r="CN42" s="158">
        <f t="shared" si="39"/>
        <v>24000000</v>
      </c>
      <c r="CO42" s="158">
        <f t="shared" si="39"/>
        <v>24000000</v>
      </c>
    </row>
    <row r="43" spans="1:93" x14ac:dyDescent="0.45">
      <c r="A43" s="115" t="s">
        <v>451</v>
      </c>
      <c r="D43" s="147">
        <v>1000000</v>
      </c>
      <c r="E43" s="147"/>
      <c r="G43" s="148">
        <v>500000</v>
      </c>
      <c r="H43" s="136"/>
      <c r="I43" s="143"/>
      <c r="J43" s="143"/>
      <c r="K43" s="143"/>
      <c r="L43" s="143"/>
      <c r="M43" s="143"/>
      <c r="N43" s="143"/>
      <c r="O43" s="143"/>
      <c r="P43" s="158">
        <f t="shared" si="24"/>
        <v>500000</v>
      </c>
      <c r="Q43" s="158">
        <f t="shared" ref="Q43:AV43" si="40">Q16*$G43</f>
        <v>1000000</v>
      </c>
      <c r="R43" s="158">
        <f t="shared" si="40"/>
        <v>1000000</v>
      </c>
      <c r="S43" s="158">
        <f t="shared" si="40"/>
        <v>1500000</v>
      </c>
      <c r="T43" s="158">
        <f t="shared" si="40"/>
        <v>1500000</v>
      </c>
      <c r="U43" s="158">
        <f t="shared" si="40"/>
        <v>1500000</v>
      </c>
      <c r="V43" s="158">
        <f t="shared" si="40"/>
        <v>2000000</v>
      </c>
      <c r="W43" s="158">
        <f t="shared" si="40"/>
        <v>2000000</v>
      </c>
      <c r="X43" s="158">
        <f t="shared" si="40"/>
        <v>2000000</v>
      </c>
      <c r="Y43" s="158">
        <f t="shared" si="40"/>
        <v>2500000</v>
      </c>
      <c r="Z43" s="158">
        <f t="shared" si="40"/>
        <v>2500000</v>
      </c>
      <c r="AA43" s="158">
        <f t="shared" si="40"/>
        <v>2500000</v>
      </c>
      <c r="AB43" s="158">
        <f t="shared" si="40"/>
        <v>3000000</v>
      </c>
      <c r="AC43" s="158">
        <f t="shared" si="40"/>
        <v>3000000</v>
      </c>
      <c r="AD43" s="158">
        <f t="shared" si="40"/>
        <v>3000000</v>
      </c>
      <c r="AE43" s="158">
        <f t="shared" si="40"/>
        <v>3500000</v>
      </c>
      <c r="AF43" s="158">
        <f t="shared" si="40"/>
        <v>3500000</v>
      </c>
      <c r="AG43" s="158">
        <f t="shared" si="40"/>
        <v>3500000</v>
      </c>
      <c r="AH43" s="158">
        <f t="shared" si="40"/>
        <v>4000000</v>
      </c>
      <c r="AI43" s="158">
        <f t="shared" si="40"/>
        <v>4000000</v>
      </c>
      <c r="AJ43" s="158">
        <f t="shared" si="40"/>
        <v>4000000</v>
      </c>
      <c r="AK43" s="158">
        <f t="shared" si="40"/>
        <v>4500000</v>
      </c>
      <c r="AL43" s="158">
        <f t="shared" si="40"/>
        <v>4500000</v>
      </c>
      <c r="AM43" s="158">
        <f t="shared" si="40"/>
        <v>4500000</v>
      </c>
      <c r="AN43" s="158">
        <f t="shared" si="40"/>
        <v>5000000</v>
      </c>
      <c r="AO43" s="158">
        <f t="shared" si="40"/>
        <v>5000000</v>
      </c>
      <c r="AP43" s="158">
        <f t="shared" si="40"/>
        <v>5000000</v>
      </c>
      <c r="AQ43" s="158">
        <f t="shared" si="40"/>
        <v>5500000</v>
      </c>
      <c r="AR43" s="158">
        <f t="shared" si="40"/>
        <v>5500000</v>
      </c>
      <c r="AS43" s="158">
        <f t="shared" si="40"/>
        <v>5500000</v>
      </c>
      <c r="AT43" s="158">
        <f t="shared" si="40"/>
        <v>6000000</v>
      </c>
      <c r="AU43" s="158">
        <f t="shared" si="40"/>
        <v>6000000</v>
      </c>
      <c r="AV43" s="158">
        <f t="shared" si="40"/>
        <v>6000000</v>
      </c>
      <c r="AW43" s="158">
        <f t="shared" ref="AW43:CB43" si="41">AW16*$G43</f>
        <v>6000000</v>
      </c>
      <c r="AX43" s="158">
        <f t="shared" si="41"/>
        <v>6000000</v>
      </c>
      <c r="AY43" s="158">
        <f t="shared" si="41"/>
        <v>6000000</v>
      </c>
      <c r="AZ43" s="158">
        <f t="shared" si="41"/>
        <v>6000000</v>
      </c>
      <c r="BA43" s="158">
        <f t="shared" si="41"/>
        <v>6000000</v>
      </c>
      <c r="BB43" s="158">
        <f t="shared" si="41"/>
        <v>6000000</v>
      </c>
      <c r="BC43" s="158">
        <f t="shared" si="41"/>
        <v>6000000</v>
      </c>
      <c r="BD43" s="158">
        <f t="shared" si="41"/>
        <v>6000000</v>
      </c>
      <c r="BE43" s="158">
        <f t="shared" si="41"/>
        <v>6000000</v>
      </c>
      <c r="BF43" s="158">
        <f t="shared" si="41"/>
        <v>6000000</v>
      </c>
      <c r="BG43" s="158">
        <f t="shared" si="41"/>
        <v>6000000</v>
      </c>
      <c r="BH43" s="158">
        <f t="shared" si="41"/>
        <v>6000000</v>
      </c>
      <c r="BI43" s="158">
        <f t="shared" si="41"/>
        <v>6000000</v>
      </c>
      <c r="BJ43" s="158">
        <f t="shared" si="41"/>
        <v>6000000</v>
      </c>
      <c r="BK43" s="158">
        <f t="shared" si="41"/>
        <v>6000000</v>
      </c>
      <c r="BL43" s="158">
        <f t="shared" si="41"/>
        <v>6000000</v>
      </c>
      <c r="BM43" s="158">
        <f t="shared" si="41"/>
        <v>6000000</v>
      </c>
      <c r="BN43" s="158">
        <f t="shared" si="41"/>
        <v>6000000</v>
      </c>
      <c r="BO43" s="158">
        <f t="shared" si="41"/>
        <v>6000000</v>
      </c>
      <c r="BP43" s="158">
        <f t="shared" si="41"/>
        <v>6000000</v>
      </c>
      <c r="BQ43" s="158">
        <f t="shared" si="41"/>
        <v>6000000</v>
      </c>
      <c r="BR43" s="158">
        <f t="shared" si="41"/>
        <v>6000000</v>
      </c>
      <c r="BS43" s="158">
        <f t="shared" si="41"/>
        <v>6000000</v>
      </c>
      <c r="BT43" s="158">
        <f t="shared" si="41"/>
        <v>6000000</v>
      </c>
      <c r="BU43" s="158">
        <f t="shared" si="41"/>
        <v>6000000</v>
      </c>
      <c r="BV43" s="158">
        <f t="shared" si="41"/>
        <v>6000000</v>
      </c>
      <c r="BW43" s="158">
        <f t="shared" si="41"/>
        <v>6000000</v>
      </c>
      <c r="BX43" s="158">
        <f t="shared" si="41"/>
        <v>6000000</v>
      </c>
      <c r="BY43" s="158">
        <f t="shared" si="41"/>
        <v>6000000</v>
      </c>
      <c r="BZ43" s="158">
        <f t="shared" si="41"/>
        <v>6000000</v>
      </c>
      <c r="CA43" s="158">
        <f t="shared" si="41"/>
        <v>6000000</v>
      </c>
      <c r="CB43" s="158">
        <f t="shared" si="41"/>
        <v>6000000</v>
      </c>
      <c r="CC43" s="158">
        <f t="shared" ref="CC43:CO43" si="42">CC16*$G43</f>
        <v>6000000</v>
      </c>
      <c r="CD43" s="158">
        <f t="shared" si="42"/>
        <v>6000000</v>
      </c>
      <c r="CE43" s="158">
        <f t="shared" si="42"/>
        <v>6000000</v>
      </c>
      <c r="CF43" s="158">
        <f t="shared" si="42"/>
        <v>6000000</v>
      </c>
      <c r="CG43" s="158">
        <f t="shared" si="42"/>
        <v>6000000</v>
      </c>
      <c r="CH43" s="158">
        <f t="shared" si="42"/>
        <v>6000000</v>
      </c>
      <c r="CI43" s="158">
        <f t="shared" si="42"/>
        <v>6000000</v>
      </c>
      <c r="CJ43" s="158">
        <f t="shared" si="42"/>
        <v>6000000</v>
      </c>
      <c r="CK43" s="158">
        <f t="shared" si="42"/>
        <v>6000000</v>
      </c>
      <c r="CL43" s="158">
        <f t="shared" si="42"/>
        <v>6000000</v>
      </c>
      <c r="CM43" s="158">
        <f t="shared" si="42"/>
        <v>6000000</v>
      </c>
      <c r="CN43" s="158">
        <f t="shared" si="42"/>
        <v>6000000</v>
      </c>
      <c r="CO43" s="158">
        <f t="shared" si="42"/>
        <v>6000000</v>
      </c>
    </row>
    <row r="44" spans="1:93" x14ac:dyDescent="0.45">
      <c r="A44" s="115" t="s">
        <v>452</v>
      </c>
      <c r="G44" s="148">
        <v>500000</v>
      </c>
      <c r="I44" s="143"/>
      <c r="J44" s="143"/>
      <c r="K44" s="143"/>
      <c r="L44" s="143"/>
      <c r="M44" s="143"/>
      <c r="N44" s="143"/>
      <c r="O44" s="143"/>
      <c r="P44" s="158">
        <f t="shared" si="24"/>
        <v>500000</v>
      </c>
      <c r="Q44" s="158">
        <f t="shared" ref="Q44:AV44" si="43">Q17*$G44</f>
        <v>1000000</v>
      </c>
      <c r="R44" s="158">
        <f t="shared" si="43"/>
        <v>1000000</v>
      </c>
      <c r="S44" s="158">
        <f t="shared" si="43"/>
        <v>1500000</v>
      </c>
      <c r="T44" s="158">
        <f t="shared" si="43"/>
        <v>1500000</v>
      </c>
      <c r="U44" s="158">
        <f t="shared" si="43"/>
        <v>1500000</v>
      </c>
      <c r="V44" s="158">
        <f t="shared" si="43"/>
        <v>2000000</v>
      </c>
      <c r="W44" s="158">
        <f t="shared" si="43"/>
        <v>2000000</v>
      </c>
      <c r="X44" s="158">
        <f t="shared" si="43"/>
        <v>2000000</v>
      </c>
      <c r="Y44" s="158">
        <f t="shared" si="43"/>
        <v>2500000</v>
      </c>
      <c r="Z44" s="158">
        <f t="shared" si="43"/>
        <v>2500000</v>
      </c>
      <c r="AA44" s="158">
        <f t="shared" si="43"/>
        <v>2500000</v>
      </c>
      <c r="AB44" s="158">
        <f t="shared" si="43"/>
        <v>3000000</v>
      </c>
      <c r="AC44" s="158">
        <f t="shared" si="43"/>
        <v>3000000</v>
      </c>
      <c r="AD44" s="158">
        <f t="shared" si="43"/>
        <v>3000000</v>
      </c>
      <c r="AE44" s="158">
        <f t="shared" si="43"/>
        <v>3500000</v>
      </c>
      <c r="AF44" s="158">
        <f t="shared" si="43"/>
        <v>3500000</v>
      </c>
      <c r="AG44" s="158">
        <f t="shared" si="43"/>
        <v>3500000</v>
      </c>
      <c r="AH44" s="158">
        <f t="shared" si="43"/>
        <v>4000000</v>
      </c>
      <c r="AI44" s="158">
        <f t="shared" si="43"/>
        <v>4000000</v>
      </c>
      <c r="AJ44" s="158">
        <f t="shared" si="43"/>
        <v>4000000</v>
      </c>
      <c r="AK44" s="158">
        <f t="shared" si="43"/>
        <v>4500000</v>
      </c>
      <c r="AL44" s="158">
        <f t="shared" si="43"/>
        <v>4500000</v>
      </c>
      <c r="AM44" s="158">
        <f t="shared" si="43"/>
        <v>4500000</v>
      </c>
      <c r="AN44" s="158">
        <f t="shared" si="43"/>
        <v>5000000</v>
      </c>
      <c r="AO44" s="158">
        <f t="shared" si="43"/>
        <v>5000000</v>
      </c>
      <c r="AP44" s="158">
        <f t="shared" si="43"/>
        <v>5000000</v>
      </c>
      <c r="AQ44" s="158">
        <f t="shared" si="43"/>
        <v>5500000</v>
      </c>
      <c r="AR44" s="158">
        <f t="shared" si="43"/>
        <v>5500000</v>
      </c>
      <c r="AS44" s="158">
        <f t="shared" si="43"/>
        <v>5500000</v>
      </c>
      <c r="AT44" s="158">
        <f t="shared" si="43"/>
        <v>6000000</v>
      </c>
      <c r="AU44" s="158">
        <f t="shared" si="43"/>
        <v>6000000</v>
      </c>
      <c r="AV44" s="158">
        <f t="shared" si="43"/>
        <v>6000000</v>
      </c>
      <c r="AW44" s="158">
        <f t="shared" ref="AW44:CB44" si="44">AW17*$G44</f>
        <v>6000000</v>
      </c>
      <c r="AX44" s="158">
        <f t="shared" si="44"/>
        <v>6000000</v>
      </c>
      <c r="AY44" s="158">
        <f t="shared" si="44"/>
        <v>6000000</v>
      </c>
      <c r="AZ44" s="158">
        <f t="shared" si="44"/>
        <v>6000000</v>
      </c>
      <c r="BA44" s="158">
        <f t="shared" si="44"/>
        <v>6000000</v>
      </c>
      <c r="BB44" s="158">
        <f t="shared" si="44"/>
        <v>6000000</v>
      </c>
      <c r="BC44" s="158">
        <f t="shared" si="44"/>
        <v>6000000</v>
      </c>
      <c r="BD44" s="158">
        <f t="shared" si="44"/>
        <v>6000000</v>
      </c>
      <c r="BE44" s="158">
        <f t="shared" si="44"/>
        <v>6000000</v>
      </c>
      <c r="BF44" s="158">
        <f t="shared" si="44"/>
        <v>6000000</v>
      </c>
      <c r="BG44" s="158">
        <f t="shared" si="44"/>
        <v>6000000</v>
      </c>
      <c r="BH44" s="158">
        <f t="shared" si="44"/>
        <v>6000000</v>
      </c>
      <c r="BI44" s="158">
        <f t="shared" si="44"/>
        <v>6000000</v>
      </c>
      <c r="BJ44" s="158">
        <f t="shared" si="44"/>
        <v>6000000</v>
      </c>
      <c r="BK44" s="158">
        <f t="shared" si="44"/>
        <v>6000000</v>
      </c>
      <c r="BL44" s="158">
        <f t="shared" si="44"/>
        <v>6000000</v>
      </c>
      <c r="BM44" s="158">
        <f t="shared" si="44"/>
        <v>6000000</v>
      </c>
      <c r="BN44" s="158">
        <f t="shared" si="44"/>
        <v>6000000</v>
      </c>
      <c r="BO44" s="158">
        <f t="shared" si="44"/>
        <v>6000000</v>
      </c>
      <c r="BP44" s="158">
        <f t="shared" si="44"/>
        <v>6000000</v>
      </c>
      <c r="BQ44" s="158">
        <f t="shared" si="44"/>
        <v>6000000</v>
      </c>
      <c r="BR44" s="158">
        <f t="shared" si="44"/>
        <v>6000000</v>
      </c>
      <c r="BS44" s="158">
        <f t="shared" si="44"/>
        <v>6000000</v>
      </c>
      <c r="BT44" s="158">
        <f t="shared" si="44"/>
        <v>6000000</v>
      </c>
      <c r="BU44" s="158">
        <f t="shared" si="44"/>
        <v>6000000</v>
      </c>
      <c r="BV44" s="158">
        <f t="shared" si="44"/>
        <v>6000000</v>
      </c>
      <c r="BW44" s="158">
        <f t="shared" si="44"/>
        <v>6000000</v>
      </c>
      <c r="BX44" s="158">
        <f t="shared" si="44"/>
        <v>6000000</v>
      </c>
      <c r="BY44" s="158">
        <f t="shared" si="44"/>
        <v>6000000</v>
      </c>
      <c r="BZ44" s="158">
        <f t="shared" si="44"/>
        <v>6000000</v>
      </c>
      <c r="CA44" s="158">
        <f t="shared" si="44"/>
        <v>6000000</v>
      </c>
      <c r="CB44" s="158">
        <f t="shared" si="44"/>
        <v>6000000</v>
      </c>
      <c r="CC44" s="158">
        <f t="shared" ref="CC44:CO44" si="45">CC17*$G44</f>
        <v>6000000</v>
      </c>
      <c r="CD44" s="158">
        <f t="shared" si="45"/>
        <v>6000000</v>
      </c>
      <c r="CE44" s="158">
        <f t="shared" si="45"/>
        <v>6000000</v>
      </c>
      <c r="CF44" s="158">
        <f t="shared" si="45"/>
        <v>6000000</v>
      </c>
      <c r="CG44" s="158">
        <f t="shared" si="45"/>
        <v>6000000</v>
      </c>
      <c r="CH44" s="158">
        <f t="shared" si="45"/>
        <v>6000000</v>
      </c>
      <c r="CI44" s="158">
        <f t="shared" si="45"/>
        <v>6000000</v>
      </c>
      <c r="CJ44" s="158">
        <f t="shared" si="45"/>
        <v>6000000</v>
      </c>
      <c r="CK44" s="158">
        <f t="shared" si="45"/>
        <v>6000000</v>
      </c>
      <c r="CL44" s="158">
        <f t="shared" si="45"/>
        <v>6000000</v>
      </c>
      <c r="CM44" s="158">
        <f t="shared" si="45"/>
        <v>6000000</v>
      </c>
      <c r="CN44" s="158">
        <f t="shared" si="45"/>
        <v>6000000</v>
      </c>
      <c r="CO44" s="158">
        <f t="shared" si="45"/>
        <v>6000000</v>
      </c>
    </row>
    <row r="46" spans="1:93" x14ac:dyDescent="0.45">
      <c r="A46" s="114" t="s">
        <v>460</v>
      </c>
      <c r="B46" s="115" t="s">
        <v>5</v>
      </c>
      <c r="I46" s="151"/>
      <c r="J46" s="151"/>
      <c r="K46" s="159"/>
      <c r="L46" s="159"/>
      <c r="M46" s="159"/>
      <c r="N46" s="159"/>
      <c r="O46" s="159">
        <f>SUM(O36:O44)</f>
        <v>0</v>
      </c>
      <c r="P46" s="160">
        <f t="shared" ref="P46:CA46" si="46">SUM(P36:P44)</f>
        <v>50400000</v>
      </c>
      <c r="Q46" s="160">
        <f t="shared" si="46"/>
        <v>100800000</v>
      </c>
      <c r="R46" s="160">
        <f t="shared" si="46"/>
        <v>164000000</v>
      </c>
      <c r="S46" s="160">
        <f t="shared" si="46"/>
        <v>214400000</v>
      </c>
      <c r="T46" s="160">
        <f t="shared" si="46"/>
        <v>261800000</v>
      </c>
      <c r="U46" s="160">
        <f t="shared" si="46"/>
        <v>325000000</v>
      </c>
      <c r="V46" s="160">
        <f t="shared" si="46"/>
        <v>399100000</v>
      </c>
      <c r="W46" s="160">
        <f t="shared" si="46"/>
        <v>470200000</v>
      </c>
      <c r="X46" s="160">
        <f t="shared" si="46"/>
        <v>565000000</v>
      </c>
      <c r="Y46" s="160">
        <f t="shared" si="46"/>
        <v>639100000</v>
      </c>
      <c r="Z46" s="160">
        <f t="shared" si="46"/>
        <v>710200000</v>
      </c>
      <c r="AA46" s="160">
        <f t="shared" si="46"/>
        <v>805000000</v>
      </c>
      <c r="AB46" s="160">
        <f t="shared" si="46"/>
        <v>902800000</v>
      </c>
      <c r="AC46" s="160">
        <f t="shared" si="46"/>
        <v>997600000</v>
      </c>
      <c r="AD46" s="160">
        <f t="shared" si="46"/>
        <v>1124000000</v>
      </c>
      <c r="AE46" s="160">
        <f t="shared" si="46"/>
        <v>1221800000</v>
      </c>
      <c r="AF46" s="160">
        <f t="shared" si="46"/>
        <v>1316600000</v>
      </c>
      <c r="AG46" s="160">
        <f t="shared" si="46"/>
        <v>1443000000</v>
      </c>
      <c r="AH46" s="160">
        <f t="shared" si="46"/>
        <v>1517100000</v>
      </c>
      <c r="AI46" s="160">
        <f t="shared" si="46"/>
        <v>1591890000</v>
      </c>
      <c r="AJ46" s="160">
        <f t="shared" si="46"/>
        <v>1670219000</v>
      </c>
      <c r="AK46" s="160">
        <f t="shared" si="46"/>
        <v>1755496500</v>
      </c>
      <c r="AL46" s="160">
        <f t="shared" si="46"/>
        <v>1841842500</v>
      </c>
      <c r="AM46" s="160">
        <f t="shared" si="46"/>
        <v>1932647000</v>
      </c>
      <c r="AN46" s="160">
        <f t="shared" si="46"/>
        <v>2031051500</v>
      </c>
      <c r="AO46" s="160">
        <f t="shared" si="46"/>
        <v>2131217000</v>
      </c>
      <c r="AP46" s="160">
        <f t="shared" si="46"/>
        <v>2236286000</v>
      </c>
      <c r="AQ46" s="160">
        <f t="shared" si="46"/>
        <v>2349701000</v>
      </c>
      <c r="AR46" s="160">
        <f t="shared" si="46"/>
        <v>2465645000</v>
      </c>
      <c r="AS46" s="160">
        <f t="shared" si="46"/>
        <v>2587282500</v>
      </c>
      <c r="AT46" s="160">
        <f t="shared" si="46"/>
        <v>2718077500</v>
      </c>
      <c r="AU46" s="160">
        <f t="shared" si="46"/>
        <v>2852236000</v>
      </c>
      <c r="AV46" s="160">
        <f t="shared" si="46"/>
        <v>2992974000</v>
      </c>
      <c r="AW46" s="160">
        <f t="shared" si="46"/>
        <v>3140798000</v>
      </c>
      <c r="AX46" s="160">
        <f t="shared" si="46"/>
        <v>3296146500</v>
      </c>
      <c r="AY46" s="160">
        <f t="shared" si="46"/>
        <v>3459028000</v>
      </c>
      <c r="AZ46" s="160">
        <f t="shared" si="46"/>
        <v>3630272000</v>
      </c>
      <c r="BA46" s="160">
        <f t="shared" si="46"/>
        <v>3810089000</v>
      </c>
      <c r="BB46" s="160">
        <f t="shared" si="46"/>
        <v>3998831000</v>
      </c>
      <c r="BC46" s="160">
        <f t="shared" si="46"/>
        <v>4196980500</v>
      </c>
      <c r="BD46" s="160">
        <f t="shared" si="46"/>
        <v>4404891500</v>
      </c>
      <c r="BE46" s="160">
        <f t="shared" si="46"/>
        <v>4623439000</v>
      </c>
      <c r="BF46" s="160">
        <f t="shared" si="46"/>
        <v>4852679500</v>
      </c>
      <c r="BG46" s="160">
        <f t="shared" si="46"/>
        <v>5093510500</v>
      </c>
      <c r="BH46" s="160">
        <f t="shared" si="46"/>
        <v>5346311000</v>
      </c>
      <c r="BI46" s="160">
        <f t="shared" si="46"/>
        <v>5611751500</v>
      </c>
      <c r="BJ46" s="160">
        <f t="shared" si="46"/>
        <v>5890554000</v>
      </c>
      <c r="BK46" s="160">
        <f t="shared" si="46"/>
        <v>6183362000</v>
      </c>
      <c r="BL46" s="160">
        <f t="shared" si="46"/>
        <v>6490671000</v>
      </c>
      <c r="BM46" s="160">
        <f t="shared" si="46"/>
        <v>6813478000</v>
      </c>
      <c r="BN46" s="160">
        <f t="shared" si="46"/>
        <v>7152342000</v>
      </c>
      <c r="BO46" s="160">
        <f t="shared" si="46"/>
        <v>7508283500</v>
      </c>
      <c r="BP46" s="160">
        <f t="shared" si="46"/>
        <v>7881885500</v>
      </c>
      <c r="BQ46" s="160">
        <f t="shared" si="46"/>
        <v>8274233500</v>
      </c>
      <c r="BR46" s="160">
        <f t="shared" si="46"/>
        <v>8521364000</v>
      </c>
      <c r="BS46" s="160">
        <f t="shared" si="46"/>
        <v>8775839500</v>
      </c>
      <c r="BT46" s="160">
        <f t="shared" si="46"/>
        <v>9038052000</v>
      </c>
      <c r="BU46" s="160">
        <f t="shared" si="46"/>
        <v>9308092500</v>
      </c>
      <c r="BV46" s="160">
        <f t="shared" si="46"/>
        <v>9586173000</v>
      </c>
      <c r="BW46" s="160">
        <f t="shared" si="46"/>
        <v>9872756000</v>
      </c>
      <c r="BX46" s="160">
        <f t="shared" si="46"/>
        <v>10167934000</v>
      </c>
      <c r="BY46" s="160">
        <f t="shared" si="46"/>
        <v>10471920000</v>
      </c>
      <c r="BZ46" s="160">
        <f t="shared" si="46"/>
        <v>10784878000</v>
      </c>
      <c r="CA46" s="160">
        <f t="shared" si="46"/>
        <v>11107271000</v>
      </c>
      <c r="CB46" s="160">
        <f t="shared" ref="CB46:CO46" si="47">SUM(CB36:CB44)</f>
        <v>11439534000</v>
      </c>
      <c r="CC46" s="160">
        <f t="shared" si="47"/>
        <v>11781581500</v>
      </c>
      <c r="CD46" s="160">
        <f t="shared" si="47"/>
        <v>12133898500</v>
      </c>
      <c r="CE46" s="160">
        <f t="shared" si="47"/>
        <v>12496970500</v>
      </c>
      <c r="CF46" s="160">
        <f t="shared" si="47"/>
        <v>12870713500</v>
      </c>
      <c r="CG46" s="160">
        <f t="shared" si="47"/>
        <v>13255884500</v>
      </c>
      <c r="CH46" s="160">
        <f t="shared" si="47"/>
        <v>13652420000</v>
      </c>
      <c r="CI46" s="160">
        <f t="shared" si="47"/>
        <v>14060828000</v>
      </c>
      <c r="CJ46" s="160">
        <f t="shared" si="47"/>
        <v>14481616000</v>
      </c>
      <c r="CK46" s="160">
        <f t="shared" si="47"/>
        <v>14915023000</v>
      </c>
      <c r="CL46" s="160">
        <f t="shared" si="47"/>
        <v>15361328000</v>
      </c>
      <c r="CM46" s="160">
        <f t="shared" si="47"/>
        <v>15821041000</v>
      </c>
      <c r="CN46" s="160">
        <f t="shared" si="47"/>
        <v>16294692000</v>
      </c>
      <c r="CO46" s="160">
        <f t="shared" si="47"/>
        <v>16782562500</v>
      </c>
    </row>
    <row r="47" spans="1:93" x14ac:dyDescent="0.45">
      <c r="A47" s="114"/>
      <c r="B47" s="115" t="s">
        <v>3</v>
      </c>
      <c r="K47" s="161"/>
      <c r="L47" s="161"/>
      <c r="M47" s="161"/>
      <c r="N47" s="161"/>
      <c r="O47" s="161"/>
      <c r="P47" s="162">
        <f>P46*$C$49</f>
        <v>184968000</v>
      </c>
      <c r="Q47" s="162">
        <f t="shared" ref="Q47:CB47" si="48">Q46*$C$49</f>
        <v>369936000</v>
      </c>
      <c r="R47" s="162">
        <f t="shared" si="48"/>
        <v>601880000</v>
      </c>
      <c r="S47" s="162">
        <f t="shared" si="48"/>
        <v>786848000</v>
      </c>
      <c r="T47" s="162">
        <f t="shared" si="48"/>
        <v>960806000</v>
      </c>
      <c r="U47" s="162">
        <f t="shared" si="48"/>
        <v>1192750000</v>
      </c>
      <c r="V47" s="162">
        <f t="shared" si="48"/>
        <v>1464697000</v>
      </c>
      <c r="W47" s="162">
        <f t="shared" si="48"/>
        <v>1725634000</v>
      </c>
      <c r="X47" s="162">
        <f t="shared" si="48"/>
        <v>2073550000</v>
      </c>
      <c r="Y47" s="162">
        <f t="shared" si="48"/>
        <v>2345497000</v>
      </c>
      <c r="Z47" s="162">
        <f t="shared" si="48"/>
        <v>2606434000</v>
      </c>
      <c r="AA47" s="162">
        <f t="shared" si="48"/>
        <v>2954350000</v>
      </c>
      <c r="AB47" s="162">
        <f t="shared" si="48"/>
        <v>3313276000</v>
      </c>
      <c r="AC47" s="162">
        <f t="shared" si="48"/>
        <v>3661192000</v>
      </c>
      <c r="AD47" s="162">
        <f t="shared" si="48"/>
        <v>4125080000</v>
      </c>
      <c r="AE47" s="162">
        <f t="shared" si="48"/>
        <v>4484006000</v>
      </c>
      <c r="AF47" s="162">
        <f t="shared" si="48"/>
        <v>4831922000</v>
      </c>
      <c r="AG47" s="162">
        <f t="shared" si="48"/>
        <v>5295810000</v>
      </c>
      <c r="AH47" s="162">
        <f t="shared" si="48"/>
        <v>5567757000</v>
      </c>
      <c r="AI47" s="162">
        <f t="shared" si="48"/>
        <v>5842236300</v>
      </c>
      <c r="AJ47" s="162">
        <f t="shared" si="48"/>
        <v>6129703730</v>
      </c>
      <c r="AK47" s="162">
        <f t="shared" si="48"/>
        <v>6442672155</v>
      </c>
      <c r="AL47" s="162">
        <f t="shared" si="48"/>
        <v>6759561975</v>
      </c>
      <c r="AM47" s="162">
        <f t="shared" si="48"/>
        <v>7092814490</v>
      </c>
      <c r="AN47" s="162">
        <f t="shared" si="48"/>
        <v>7453959005</v>
      </c>
      <c r="AO47" s="162">
        <f t="shared" si="48"/>
        <v>7821566390</v>
      </c>
      <c r="AP47" s="162">
        <f t="shared" si="48"/>
        <v>8207169620</v>
      </c>
      <c r="AQ47" s="162">
        <f t="shared" si="48"/>
        <v>8623402670</v>
      </c>
      <c r="AR47" s="162">
        <f t="shared" si="48"/>
        <v>9048917150</v>
      </c>
      <c r="AS47" s="162">
        <f t="shared" si="48"/>
        <v>9495326775</v>
      </c>
      <c r="AT47" s="162">
        <f t="shared" si="48"/>
        <v>9975344425</v>
      </c>
      <c r="AU47" s="162">
        <f t="shared" si="48"/>
        <v>10467706120</v>
      </c>
      <c r="AV47" s="162">
        <f t="shared" si="48"/>
        <v>10984214580</v>
      </c>
      <c r="AW47" s="162">
        <f t="shared" si="48"/>
        <v>11526728660</v>
      </c>
      <c r="AX47" s="162">
        <f t="shared" si="48"/>
        <v>12096857655</v>
      </c>
      <c r="AY47" s="162">
        <f t="shared" si="48"/>
        <v>12694632760</v>
      </c>
      <c r="AZ47" s="162">
        <f t="shared" si="48"/>
        <v>13323098240</v>
      </c>
      <c r="BA47" s="162">
        <f t="shared" si="48"/>
        <v>13983026630</v>
      </c>
      <c r="BB47" s="162">
        <f t="shared" si="48"/>
        <v>14675709770</v>
      </c>
      <c r="BC47" s="162">
        <f t="shared" si="48"/>
        <v>15402918435</v>
      </c>
      <c r="BD47" s="162">
        <f t="shared" si="48"/>
        <v>16165951805</v>
      </c>
      <c r="BE47" s="162">
        <f t="shared" si="48"/>
        <v>16968021130</v>
      </c>
      <c r="BF47" s="162">
        <f t="shared" si="48"/>
        <v>17809333765</v>
      </c>
      <c r="BG47" s="162">
        <f t="shared" si="48"/>
        <v>18693183535</v>
      </c>
      <c r="BH47" s="162">
        <f t="shared" si="48"/>
        <v>19620961370</v>
      </c>
      <c r="BI47" s="162">
        <f t="shared" si="48"/>
        <v>20595128005</v>
      </c>
      <c r="BJ47" s="162">
        <f t="shared" si="48"/>
        <v>21618333180</v>
      </c>
      <c r="BK47" s="162">
        <f t="shared" si="48"/>
        <v>22692938540</v>
      </c>
      <c r="BL47" s="162">
        <f t="shared" si="48"/>
        <v>23820762570</v>
      </c>
      <c r="BM47" s="162">
        <f t="shared" si="48"/>
        <v>25005464260</v>
      </c>
      <c r="BN47" s="162">
        <f t="shared" si="48"/>
        <v>26249095140</v>
      </c>
      <c r="BO47" s="162">
        <f t="shared" si="48"/>
        <v>27555400445</v>
      </c>
      <c r="BP47" s="162">
        <f t="shared" si="48"/>
        <v>28926519785</v>
      </c>
      <c r="BQ47" s="162">
        <f t="shared" si="48"/>
        <v>30366436945</v>
      </c>
      <c r="BR47" s="162">
        <f t="shared" si="48"/>
        <v>31273405880</v>
      </c>
      <c r="BS47" s="162">
        <f t="shared" si="48"/>
        <v>32207330965</v>
      </c>
      <c r="BT47" s="162">
        <f t="shared" si="48"/>
        <v>33169650840</v>
      </c>
      <c r="BU47" s="162">
        <f t="shared" si="48"/>
        <v>34160699475</v>
      </c>
      <c r="BV47" s="162">
        <f t="shared" si="48"/>
        <v>35181254910</v>
      </c>
      <c r="BW47" s="162">
        <f t="shared" si="48"/>
        <v>36233014520</v>
      </c>
      <c r="BX47" s="162">
        <f t="shared" si="48"/>
        <v>37316317780</v>
      </c>
      <c r="BY47" s="162">
        <f t="shared" si="48"/>
        <v>38431946400</v>
      </c>
      <c r="BZ47" s="162">
        <f t="shared" si="48"/>
        <v>39580502260</v>
      </c>
      <c r="CA47" s="162">
        <f t="shared" si="48"/>
        <v>40763684570</v>
      </c>
      <c r="CB47" s="162">
        <f t="shared" si="48"/>
        <v>41983089780</v>
      </c>
      <c r="CC47" s="162">
        <f t="shared" ref="CC47:CO47" si="49">CC46*$C$49</f>
        <v>43238404105</v>
      </c>
      <c r="CD47" s="162">
        <f t="shared" si="49"/>
        <v>44531407495</v>
      </c>
      <c r="CE47" s="162">
        <f t="shared" si="49"/>
        <v>45863881735</v>
      </c>
      <c r="CF47" s="162">
        <f t="shared" si="49"/>
        <v>47235518545</v>
      </c>
      <c r="CG47" s="162">
        <f t="shared" si="49"/>
        <v>48649096115</v>
      </c>
      <c r="CH47" s="162">
        <f t="shared" si="49"/>
        <v>50104381400</v>
      </c>
      <c r="CI47" s="162">
        <f t="shared" si="49"/>
        <v>51603238760</v>
      </c>
      <c r="CJ47" s="162">
        <f t="shared" si="49"/>
        <v>53147530720</v>
      </c>
      <c r="CK47" s="162">
        <f t="shared" si="49"/>
        <v>54738134410</v>
      </c>
      <c r="CL47" s="162">
        <f t="shared" si="49"/>
        <v>56376073760</v>
      </c>
      <c r="CM47" s="162">
        <f t="shared" si="49"/>
        <v>58063220470</v>
      </c>
      <c r="CN47" s="162">
        <f t="shared" si="49"/>
        <v>59801519640</v>
      </c>
      <c r="CO47" s="162">
        <f t="shared" si="49"/>
        <v>61592004375</v>
      </c>
    </row>
    <row r="48" spans="1:93" x14ac:dyDescent="0.45">
      <c r="A48" s="114"/>
    </row>
    <row r="49" spans="1:93" x14ac:dyDescent="0.45">
      <c r="A49" s="163" t="s">
        <v>461</v>
      </c>
      <c r="B49" s="115" t="s">
        <v>3</v>
      </c>
      <c r="C49" s="115">
        <v>3.67</v>
      </c>
      <c r="D49" s="115" t="s">
        <v>229</v>
      </c>
      <c r="O49" s="164"/>
      <c r="P49" s="147">
        <v>85400000</v>
      </c>
      <c r="Q49" s="147">
        <v>104740000</v>
      </c>
      <c r="R49" s="147">
        <v>124814000</v>
      </c>
      <c r="S49" s="147">
        <v>133622000</v>
      </c>
      <c r="T49" s="147">
        <v>143531000</v>
      </c>
      <c r="U49" s="147">
        <v>154174000</v>
      </c>
      <c r="V49" s="147">
        <v>189918000</v>
      </c>
      <c r="W49" s="147">
        <v>202763000</v>
      </c>
      <c r="X49" s="147">
        <v>217076000</v>
      </c>
      <c r="Y49" s="147">
        <v>232857000</v>
      </c>
      <c r="Z49" s="147">
        <v>250106000</v>
      </c>
      <c r="AA49" s="147">
        <v>269190000</v>
      </c>
      <c r="AB49" s="147">
        <v>302109000</v>
      </c>
      <c r="AC49" s="147">
        <v>325230000</v>
      </c>
      <c r="AD49" s="147">
        <v>350553000</v>
      </c>
      <c r="AE49" s="147">
        <v>378445000</v>
      </c>
      <c r="AF49" s="147">
        <v>409273000</v>
      </c>
      <c r="AG49" s="147">
        <v>443037000</v>
      </c>
      <c r="AH49" s="147">
        <v>504104000</v>
      </c>
      <c r="AI49" s="147">
        <v>544841000</v>
      </c>
      <c r="AJ49" s="147">
        <v>589615000</v>
      </c>
      <c r="AK49" s="147">
        <v>639160000</v>
      </c>
      <c r="AL49" s="147">
        <v>693476000</v>
      </c>
      <c r="AM49" s="147">
        <v>753297000</v>
      </c>
      <c r="AN49" s="147">
        <v>830990000</v>
      </c>
      <c r="AO49" s="147">
        <v>903289000</v>
      </c>
      <c r="AP49" s="147">
        <v>982928000</v>
      </c>
      <c r="AQ49" s="147">
        <v>1070274000</v>
      </c>
      <c r="AR49" s="147">
        <v>1166428000</v>
      </c>
      <c r="AS49" s="147">
        <v>1272124000</v>
      </c>
      <c r="AT49" s="147">
        <v>1340463000</v>
      </c>
      <c r="AU49" s="147">
        <v>1468546000</v>
      </c>
      <c r="AV49" s="147">
        <v>1609474000</v>
      </c>
      <c r="AW49" s="147">
        <v>1764348000</v>
      </c>
      <c r="AX49" s="147">
        <v>1934636000</v>
      </c>
      <c r="AY49" s="147">
        <v>2122173000</v>
      </c>
      <c r="AZ49" s="147">
        <v>2340427000</v>
      </c>
      <c r="BA49" s="147">
        <v>2567233000</v>
      </c>
      <c r="BB49" s="147">
        <v>2816793000</v>
      </c>
      <c r="BC49" s="147">
        <v>3091309000</v>
      </c>
      <c r="BD49" s="147">
        <v>3393350000</v>
      </c>
      <c r="BE49" s="147">
        <v>3725485000</v>
      </c>
      <c r="BF49" s="147">
        <v>4115017000</v>
      </c>
      <c r="BG49" s="147">
        <v>4516882000</v>
      </c>
      <c r="BH49" s="147">
        <v>4959117000</v>
      </c>
      <c r="BI49" s="147">
        <v>5445392000</v>
      </c>
      <c r="BJ49" s="147">
        <v>5980478000</v>
      </c>
      <c r="BK49" s="147">
        <v>6568779000</v>
      </c>
      <c r="BL49" s="147">
        <v>7228167000</v>
      </c>
      <c r="BM49" s="147">
        <v>7940147000</v>
      </c>
      <c r="BN49" s="147">
        <v>8723325000</v>
      </c>
      <c r="BO49" s="147">
        <v>9585041000</v>
      </c>
      <c r="BP49" s="147">
        <v>10532635000</v>
      </c>
      <c r="BQ49" s="147">
        <v>11575282000</v>
      </c>
      <c r="BR49" s="147">
        <v>12674157000</v>
      </c>
      <c r="BS49" s="147">
        <v>13935536000</v>
      </c>
      <c r="BT49" s="147">
        <v>15323163000</v>
      </c>
      <c r="BU49" s="147">
        <v>16849516000</v>
      </c>
      <c r="BV49" s="147">
        <v>18528541000</v>
      </c>
      <c r="BW49" s="147">
        <v>20375285000</v>
      </c>
      <c r="BX49" s="147">
        <v>22418997000</v>
      </c>
      <c r="BY49" s="147">
        <v>24653660000</v>
      </c>
      <c r="BZ49" s="147">
        <v>27111826000</v>
      </c>
      <c r="CA49" s="147">
        <v>29815882000</v>
      </c>
      <c r="CB49" s="147">
        <v>32790417000</v>
      </c>
      <c r="CC49" s="147">
        <v>36062222000</v>
      </c>
      <c r="CD49" s="147">
        <v>39685391000</v>
      </c>
      <c r="CE49" s="147">
        <v>43644220000</v>
      </c>
      <c r="CF49" s="147">
        <v>47999042000</v>
      </c>
      <c r="CG49" s="147">
        <v>52789493000</v>
      </c>
      <c r="CH49" s="147">
        <v>58058879000</v>
      </c>
      <c r="CI49" s="147">
        <v>63855277000</v>
      </c>
      <c r="CJ49" s="147">
        <v>70243168000</v>
      </c>
      <c r="CK49" s="147">
        <v>77256538000</v>
      </c>
      <c r="CL49" s="147">
        <v>84971245000</v>
      </c>
      <c r="CM49" s="147">
        <v>93457753000</v>
      </c>
      <c r="CN49" s="147">
        <v>102792765000</v>
      </c>
      <c r="CO49" s="147">
        <v>113061425000</v>
      </c>
    </row>
    <row r="54" spans="1:93" x14ac:dyDescent="0.45">
      <c r="A54" s="114" t="s">
        <v>462</v>
      </c>
      <c r="I54" s="165"/>
      <c r="J54" s="165"/>
      <c r="K54" s="165"/>
      <c r="L54" s="165"/>
      <c r="M54" s="165"/>
      <c r="N54" s="165"/>
      <c r="O54" s="165"/>
      <c r="P54" s="165">
        <f>P47-P49</f>
        <v>99568000</v>
      </c>
      <c r="Q54" s="165">
        <f t="shared" ref="Q54:CB54" si="50">Q47-Q49</f>
        <v>265196000</v>
      </c>
      <c r="R54" s="165">
        <f t="shared" si="50"/>
        <v>477066000</v>
      </c>
      <c r="S54" s="165">
        <f t="shared" si="50"/>
        <v>653226000</v>
      </c>
      <c r="T54" s="165">
        <f t="shared" si="50"/>
        <v>817275000</v>
      </c>
      <c r="U54" s="165">
        <f t="shared" si="50"/>
        <v>1038576000</v>
      </c>
      <c r="V54" s="165">
        <f t="shared" si="50"/>
        <v>1274779000</v>
      </c>
      <c r="W54" s="165">
        <f t="shared" si="50"/>
        <v>1522871000</v>
      </c>
      <c r="X54" s="165">
        <f t="shared" si="50"/>
        <v>1856474000</v>
      </c>
      <c r="Y54" s="165">
        <f t="shared" si="50"/>
        <v>2112640000</v>
      </c>
      <c r="Z54" s="165">
        <f t="shared" si="50"/>
        <v>2356328000</v>
      </c>
      <c r="AA54" s="165">
        <f t="shared" si="50"/>
        <v>2685160000</v>
      </c>
      <c r="AB54" s="165">
        <f t="shared" si="50"/>
        <v>3011167000</v>
      </c>
      <c r="AC54" s="165">
        <f t="shared" si="50"/>
        <v>3335962000</v>
      </c>
      <c r="AD54" s="165">
        <f t="shared" si="50"/>
        <v>3774527000</v>
      </c>
      <c r="AE54" s="165">
        <f t="shared" si="50"/>
        <v>4105561000</v>
      </c>
      <c r="AF54" s="165">
        <f t="shared" si="50"/>
        <v>4422649000</v>
      </c>
      <c r="AG54" s="165">
        <f t="shared" si="50"/>
        <v>4852773000</v>
      </c>
      <c r="AH54" s="165">
        <f t="shared" si="50"/>
        <v>5063653000</v>
      </c>
      <c r="AI54" s="165">
        <f t="shared" si="50"/>
        <v>5297395300</v>
      </c>
      <c r="AJ54" s="165">
        <f t="shared" si="50"/>
        <v>5540088730</v>
      </c>
      <c r="AK54" s="165">
        <f t="shared" si="50"/>
        <v>5803512155</v>
      </c>
      <c r="AL54" s="165">
        <f t="shared" si="50"/>
        <v>6066085975</v>
      </c>
      <c r="AM54" s="165">
        <f t="shared" si="50"/>
        <v>6339517490</v>
      </c>
      <c r="AN54" s="165">
        <f t="shared" si="50"/>
        <v>6622969005</v>
      </c>
      <c r="AO54" s="165">
        <f t="shared" si="50"/>
        <v>6918277390</v>
      </c>
      <c r="AP54" s="165">
        <f t="shared" si="50"/>
        <v>7224241620</v>
      </c>
      <c r="AQ54" s="165">
        <f t="shared" si="50"/>
        <v>7553128670</v>
      </c>
      <c r="AR54" s="165">
        <f t="shared" si="50"/>
        <v>7882489150</v>
      </c>
      <c r="AS54" s="165">
        <f t="shared" si="50"/>
        <v>8223202775</v>
      </c>
      <c r="AT54" s="165">
        <f t="shared" si="50"/>
        <v>8634881425</v>
      </c>
      <c r="AU54" s="165">
        <f t="shared" si="50"/>
        <v>8999160120</v>
      </c>
      <c r="AV54" s="165">
        <f t="shared" si="50"/>
        <v>9374740580</v>
      </c>
      <c r="AW54" s="165">
        <f t="shared" si="50"/>
        <v>9762380660</v>
      </c>
      <c r="AX54" s="165">
        <f t="shared" si="50"/>
        <v>10162221655</v>
      </c>
      <c r="AY54" s="165">
        <f t="shared" si="50"/>
        <v>10572459760</v>
      </c>
      <c r="AZ54" s="165">
        <f t="shared" si="50"/>
        <v>10982671240</v>
      </c>
      <c r="BA54" s="165">
        <f t="shared" si="50"/>
        <v>11415793630</v>
      </c>
      <c r="BB54" s="165">
        <f t="shared" si="50"/>
        <v>11858916770</v>
      </c>
      <c r="BC54" s="165">
        <f t="shared" si="50"/>
        <v>12311609435</v>
      </c>
      <c r="BD54" s="165">
        <f t="shared" si="50"/>
        <v>12772601805</v>
      </c>
      <c r="BE54" s="165">
        <f t="shared" si="50"/>
        <v>13242536130</v>
      </c>
      <c r="BF54" s="165">
        <f t="shared" si="50"/>
        <v>13694316765</v>
      </c>
      <c r="BG54" s="165">
        <f t="shared" si="50"/>
        <v>14176301535</v>
      </c>
      <c r="BH54" s="165">
        <f t="shared" si="50"/>
        <v>14661844370</v>
      </c>
      <c r="BI54" s="165">
        <f t="shared" si="50"/>
        <v>15149736005</v>
      </c>
      <c r="BJ54" s="165">
        <f t="shared" si="50"/>
        <v>15637855180</v>
      </c>
      <c r="BK54" s="165">
        <f t="shared" si="50"/>
        <v>16124159540</v>
      </c>
      <c r="BL54" s="165">
        <f t="shared" si="50"/>
        <v>16592595570</v>
      </c>
      <c r="BM54" s="165">
        <f t="shared" si="50"/>
        <v>17065317260</v>
      </c>
      <c r="BN54" s="165">
        <f t="shared" si="50"/>
        <v>17525770140</v>
      </c>
      <c r="BO54" s="165">
        <f t="shared" si="50"/>
        <v>17970359445</v>
      </c>
      <c r="BP54" s="165">
        <f t="shared" si="50"/>
        <v>18393884785</v>
      </c>
      <c r="BQ54" s="165">
        <f t="shared" si="50"/>
        <v>18791154945</v>
      </c>
      <c r="BR54" s="165">
        <f t="shared" si="50"/>
        <v>18599248880</v>
      </c>
      <c r="BS54" s="165">
        <f t="shared" si="50"/>
        <v>18271794965</v>
      </c>
      <c r="BT54" s="165">
        <f t="shared" si="50"/>
        <v>17846487840</v>
      </c>
      <c r="BU54" s="165">
        <f t="shared" si="50"/>
        <v>17311183475</v>
      </c>
      <c r="BV54" s="165">
        <f t="shared" si="50"/>
        <v>16652713910</v>
      </c>
      <c r="BW54" s="165">
        <f t="shared" si="50"/>
        <v>15857729520</v>
      </c>
      <c r="BX54" s="165">
        <f t="shared" si="50"/>
        <v>14897320780</v>
      </c>
      <c r="BY54" s="165">
        <f t="shared" si="50"/>
        <v>13778286400</v>
      </c>
      <c r="BZ54" s="165">
        <f t="shared" si="50"/>
        <v>12468676260</v>
      </c>
      <c r="CA54" s="165">
        <f t="shared" si="50"/>
        <v>10947802570</v>
      </c>
      <c r="CB54" s="165">
        <f t="shared" si="50"/>
        <v>9192672780</v>
      </c>
      <c r="CC54" s="165">
        <f t="shared" ref="CC54:CO54" si="51">CC47-CC49</f>
        <v>7176182105</v>
      </c>
      <c r="CD54" s="165">
        <f t="shared" si="51"/>
        <v>4846016495</v>
      </c>
      <c r="CE54" s="165">
        <f t="shared" si="51"/>
        <v>2219661735</v>
      </c>
      <c r="CF54" s="165">
        <f t="shared" si="51"/>
        <v>-763523455</v>
      </c>
      <c r="CG54" s="165">
        <f t="shared" si="51"/>
        <v>-4140396885</v>
      </c>
      <c r="CH54" s="165">
        <f t="shared" si="51"/>
        <v>-7954497600</v>
      </c>
      <c r="CI54" s="165">
        <f t="shared" si="51"/>
        <v>-12252038240</v>
      </c>
      <c r="CJ54" s="165">
        <f t="shared" si="51"/>
        <v>-17095637280</v>
      </c>
      <c r="CK54" s="165">
        <f t="shared" si="51"/>
        <v>-22518403590</v>
      </c>
      <c r="CL54" s="165">
        <f t="shared" si="51"/>
        <v>-28595171240</v>
      </c>
      <c r="CM54" s="165">
        <f t="shared" si="51"/>
        <v>-35394532530</v>
      </c>
      <c r="CN54" s="165">
        <f t="shared" si="51"/>
        <v>-42991245360</v>
      </c>
      <c r="CO54" s="165">
        <f t="shared" si="51"/>
        <v>-51469420625</v>
      </c>
    </row>
  </sheetData>
  <mergeCells count="19">
    <mergeCell ref="Y25:AA28"/>
    <mergeCell ref="AB25:AD28"/>
    <mergeCell ref="AE25:AG28"/>
    <mergeCell ref="C34:D34"/>
    <mergeCell ref="CD4:CO4"/>
    <mergeCell ref="C7:D7"/>
    <mergeCell ref="H25:H28"/>
    <mergeCell ref="K25:L28"/>
    <mergeCell ref="M25:N28"/>
    <mergeCell ref="O25:O28"/>
    <mergeCell ref="P25:R28"/>
    <mergeCell ref="S25:U28"/>
    <mergeCell ref="V25:X28"/>
    <mergeCell ref="I4:U4"/>
    <mergeCell ref="V4:AG4"/>
    <mergeCell ref="AH4:AS4"/>
    <mergeCell ref="AT4:BE4"/>
    <mergeCell ref="BF4:BQ4"/>
    <mergeCell ref="BR4:CC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L1000"/>
  <sheetViews>
    <sheetView tabSelected="1" topLeftCell="A14" workbookViewId="0">
      <selection activeCell="O42" sqref="O42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3.3984375" customWidth="1"/>
    <col min="4" max="6" width="10.265625" customWidth="1"/>
    <col min="7" max="7" width="9.59765625" customWidth="1"/>
    <col min="8" max="12" width="9.1328125" customWidth="1"/>
    <col min="13" max="13" width="16.73046875" customWidth="1"/>
    <col min="14" max="40" width="16.3984375" customWidth="1"/>
    <col min="41" max="42" width="18" customWidth="1"/>
    <col min="43" max="52" width="16.3984375" customWidth="1"/>
    <col min="53" max="54" width="18" customWidth="1"/>
    <col min="55" max="64" width="16.3984375" customWidth="1"/>
    <col min="65" max="66" width="18" customWidth="1"/>
    <col min="67" max="76" width="16.3984375" customWidth="1"/>
    <col min="77" max="78" width="18" customWidth="1"/>
    <col min="79" max="88" width="17" customWidth="1"/>
    <col min="89" max="90" width="18" customWidth="1"/>
  </cols>
  <sheetData>
    <row r="1" spans="2:90" ht="14.25" customHeight="1" x14ac:dyDescent="0.45"/>
    <row r="2" spans="2:90" ht="14.25" customHeight="1" x14ac:dyDescent="0.45">
      <c r="B2" s="2" t="s">
        <v>33</v>
      </c>
    </row>
    <row r="3" spans="2:90" ht="14.25" customHeight="1" x14ac:dyDescent="0.45">
      <c r="G3" s="192" t="s">
        <v>7</v>
      </c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90"/>
      <c r="S3" s="193" t="s">
        <v>8</v>
      </c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90"/>
      <c r="AE3" s="194" t="s">
        <v>9</v>
      </c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90"/>
      <c r="AQ3" s="195" t="s">
        <v>10</v>
      </c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90"/>
      <c r="BC3" s="196" t="s">
        <v>11</v>
      </c>
      <c r="BD3" s="189"/>
      <c r="BE3" s="189"/>
      <c r="BF3" s="189"/>
      <c r="BG3" s="189"/>
      <c r="BH3" s="189"/>
      <c r="BI3" s="189"/>
      <c r="BJ3" s="189"/>
      <c r="BK3" s="189"/>
      <c r="BL3" s="189"/>
      <c r="BM3" s="189"/>
      <c r="BN3" s="190"/>
      <c r="BO3" s="188" t="s">
        <v>12</v>
      </c>
      <c r="BP3" s="189"/>
      <c r="BQ3" s="189"/>
      <c r="BR3" s="189"/>
      <c r="BS3" s="189"/>
      <c r="BT3" s="189"/>
      <c r="BU3" s="189"/>
      <c r="BV3" s="189"/>
      <c r="BW3" s="189"/>
      <c r="BX3" s="189"/>
      <c r="BY3" s="189"/>
      <c r="BZ3" s="190"/>
      <c r="CA3" s="191" t="s">
        <v>13</v>
      </c>
      <c r="CB3" s="189"/>
      <c r="CC3" s="189"/>
      <c r="CD3" s="189"/>
      <c r="CE3" s="189"/>
      <c r="CF3" s="189"/>
      <c r="CG3" s="189"/>
      <c r="CH3" s="189"/>
      <c r="CI3" s="189"/>
      <c r="CJ3" s="189"/>
      <c r="CK3" s="189"/>
      <c r="CL3" s="190"/>
    </row>
    <row r="4" spans="2:90" ht="14.25" customHeight="1" x14ac:dyDescent="0.45">
      <c r="G4" s="4" t="s">
        <v>14</v>
      </c>
      <c r="H4" s="4" t="s">
        <v>15</v>
      </c>
      <c r="I4" s="4" t="s">
        <v>16</v>
      </c>
      <c r="J4" s="4" t="s">
        <v>17</v>
      </c>
      <c r="K4" s="4" t="s">
        <v>18</v>
      </c>
      <c r="L4" s="4" t="s">
        <v>19</v>
      </c>
      <c r="M4" s="4" t="s">
        <v>20</v>
      </c>
      <c r="N4" s="4" t="s">
        <v>21</v>
      </c>
      <c r="O4" s="4" t="s">
        <v>22</v>
      </c>
      <c r="P4" s="4" t="s">
        <v>23</v>
      </c>
      <c r="Q4" s="4" t="s">
        <v>24</v>
      </c>
      <c r="R4" s="4" t="s">
        <v>25</v>
      </c>
      <c r="S4" s="5" t="s">
        <v>14</v>
      </c>
      <c r="T4" s="5" t="s">
        <v>15</v>
      </c>
      <c r="U4" s="5" t="s">
        <v>16</v>
      </c>
      <c r="V4" s="5" t="s">
        <v>17</v>
      </c>
      <c r="W4" s="5" t="s">
        <v>18</v>
      </c>
      <c r="X4" s="5" t="s">
        <v>19</v>
      </c>
      <c r="Y4" s="5" t="s">
        <v>20</v>
      </c>
      <c r="Z4" s="5" t="s">
        <v>21</v>
      </c>
      <c r="AA4" s="5" t="s">
        <v>22</v>
      </c>
      <c r="AB4" s="5" t="s">
        <v>23</v>
      </c>
      <c r="AC4" s="5" t="s">
        <v>24</v>
      </c>
      <c r="AD4" s="5" t="s">
        <v>25</v>
      </c>
      <c r="AE4" s="6" t="s">
        <v>14</v>
      </c>
      <c r="AF4" s="6" t="s">
        <v>15</v>
      </c>
      <c r="AG4" s="6" t="s">
        <v>16</v>
      </c>
      <c r="AH4" s="6" t="s">
        <v>17</v>
      </c>
      <c r="AI4" s="6" t="s">
        <v>18</v>
      </c>
      <c r="AJ4" s="6" t="s">
        <v>19</v>
      </c>
      <c r="AK4" s="6" t="s">
        <v>20</v>
      </c>
      <c r="AL4" s="6" t="s">
        <v>21</v>
      </c>
      <c r="AM4" s="6" t="s">
        <v>22</v>
      </c>
      <c r="AN4" s="6" t="s">
        <v>23</v>
      </c>
      <c r="AO4" s="6" t="s">
        <v>24</v>
      </c>
      <c r="AP4" s="6" t="s">
        <v>25</v>
      </c>
      <c r="AQ4" s="7" t="s">
        <v>14</v>
      </c>
      <c r="AR4" s="7" t="s">
        <v>15</v>
      </c>
      <c r="AS4" s="7" t="s">
        <v>16</v>
      </c>
      <c r="AT4" s="7" t="s">
        <v>17</v>
      </c>
      <c r="AU4" s="7" t="s">
        <v>18</v>
      </c>
      <c r="AV4" s="7" t="s">
        <v>19</v>
      </c>
      <c r="AW4" s="7" t="s">
        <v>20</v>
      </c>
      <c r="AX4" s="7" t="s">
        <v>21</v>
      </c>
      <c r="AY4" s="7" t="s">
        <v>22</v>
      </c>
      <c r="AZ4" s="7" t="s">
        <v>23</v>
      </c>
      <c r="BA4" s="7" t="s">
        <v>24</v>
      </c>
      <c r="BB4" s="7" t="s">
        <v>25</v>
      </c>
      <c r="BC4" s="8" t="s">
        <v>14</v>
      </c>
      <c r="BD4" s="8" t="s">
        <v>15</v>
      </c>
      <c r="BE4" s="8" t="s">
        <v>16</v>
      </c>
      <c r="BF4" s="8" t="s">
        <v>17</v>
      </c>
      <c r="BG4" s="8" t="s">
        <v>18</v>
      </c>
      <c r="BH4" s="8" t="s">
        <v>19</v>
      </c>
      <c r="BI4" s="8" t="s">
        <v>20</v>
      </c>
      <c r="BJ4" s="8" t="s">
        <v>21</v>
      </c>
      <c r="BK4" s="8" t="s">
        <v>22</v>
      </c>
      <c r="BL4" s="8" t="s">
        <v>23</v>
      </c>
      <c r="BM4" s="8" t="s">
        <v>24</v>
      </c>
      <c r="BN4" s="8" t="s">
        <v>25</v>
      </c>
      <c r="BO4" s="9" t="s">
        <v>14</v>
      </c>
      <c r="BP4" s="9" t="s">
        <v>15</v>
      </c>
      <c r="BQ4" s="9" t="s">
        <v>16</v>
      </c>
      <c r="BR4" s="9" t="s">
        <v>17</v>
      </c>
      <c r="BS4" s="9" t="s">
        <v>18</v>
      </c>
      <c r="BT4" s="9" t="s">
        <v>19</v>
      </c>
      <c r="BU4" s="9" t="s">
        <v>20</v>
      </c>
      <c r="BV4" s="9" t="s">
        <v>21</v>
      </c>
      <c r="BW4" s="9" t="s">
        <v>22</v>
      </c>
      <c r="BX4" s="9" t="s">
        <v>23</v>
      </c>
      <c r="BY4" s="9" t="s">
        <v>24</v>
      </c>
      <c r="BZ4" s="9" t="s">
        <v>25</v>
      </c>
      <c r="CA4" s="10" t="s">
        <v>14</v>
      </c>
      <c r="CB4" s="10" t="s">
        <v>15</v>
      </c>
      <c r="CC4" s="10" t="s">
        <v>16</v>
      </c>
      <c r="CD4" s="10" t="s">
        <v>17</v>
      </c>
      <c r="CE4" s="10" t="s">
        <v>18</v>
      </c>
      <c r="CF4" s="10" t="s">
        <v>19</v>
      </c>
      <c r="CG4" s="10" t="s">
        <v>20</v>
      </c>
      <c r="CH4" s="10" t="s">
        <v>21</v>
      </c>
      <c r="CI4" s="10" t="s">
        <v>22</v>
      </c>
      <c r="CJ4" s="10" t="s">
        <v>23</v>
      </c>
      <c r="CK4" s="10" t="s">
        <v>24</v>
      </c>
      <c r="CL4" s="10" t="s">
        <v>25</v>
      </c>
    </row>
    <row r="5" spans="2:90" ht="14.25" customHeight="1" x14ac:dyDescent="0.5">
      <c r="B5" s="35" t="s">
        <v>35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</row>
    <row r="6" spans="2:90" ht="14.25" customHeight="1" x14ac:dyDescent="0.45">
      <c r="B6" s="2" t="s">
        <v>66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</row>
    <row r="7" spans="2:90" ht="14.25" customHeight="1" x14ac:dyDescent="0.45">
      <c r="B7" s="2" t="s">
        <v>32</v>
      </c>
    </row>
    <row r="8" spans="2:90" ht="14.25" customHeight="1" x14ac:dyDescent="0.45">
      <c r="B8" s="1" t="s">
        <v>36</v>
      </c>
      <c r="G8" s="38">
        <f>Customer!E6</f>
        <v>0</v>
      </c>
      <c r="H8" s="38">
        <f>Customer!F6</f>
        <v>0</v>
      </c>
      <c r="I8" s="38">
        <f>Customer!G6</f>
        <v>0</v>
      </c>
      <c r="J8" s="38">
        <f>Customer!H6</f>
        <v>0</v>
      </c>
      <c r="K8" s="38">
        <f>Customer!I6</f>
        <v>0</v>
      </c>
      <c r="L8" s="38">
        <f>Customer!J6</f>
        <v>0</v>
      </c>
      <c r="M8" s="34">
        <f>Customer!K6</f>
        <v>200</v>
      </c>
      <c r="N8" s="34">
        <f>Customer!L6</f>
        <v>220</v>
      </c>
      <c r="O8" s="34">
        <f>Customer!M6</f>
        <v>242</v>
      </c>
      <c r="P8" s="34">
        <f>Customer!N6</f>
        <v>266</v>
      </c>
      <c r="Q8" s="34">
        <f>Customer!O6</f>
        <v>293</v>
      </c>
      <c r="R8" s="34">
        <f>Customer!P6</f>
        <v>322</v>
      </c>
      <c r="S8" s="34">
        <f>Customer!Q6</f>
        <v>354</v>
      </c>
      <c r="T8" s="34">
        <f>Customer!R6</f>
        <v>389</v>
      </c>
      <c r="U8" s="34">
        <f>Customer!S6</f>
        <v>428</v>
      </c>
      <c r="V8" s="34">
        <f>Customer!T6</f>
        <v>471</v>
      </c>
      <c r="W8" s="34">
        <f>Customer!U6</f>
        <v>518</v>
      </c>
      <c r="X8" s="34">
        <f>Customer!V6</f>
        <v>570</v>
      </c>
      <c r="Y8" s="34">
        <f>Customer!W6</f>
        <v>627</v>
      </c>
      <c r="Z8" s="34">
        <f>Customer!X6</f>
        <v>690</v>
      </c>
      <c r="AA8" s="34">
        <f>Customer!Y6</f>
        <v>759</v>
      </c>
      <c r="AB8" s="34">
        <f>Customer!Z6</f>
        <v>835</v>
      </c>
      <c r="AC8" s="34">
        <f>Customer!AA6</f>
        <v>919</v>
      </c>
      <c r="AD8" s="34">
        <f>Customer!AB6</f>
        <v>1011</v>
      </c>
      <c r="AE8" s="34">
        <f>Customer!AC6</f>
        <v>1112</v>
      </c>
      <c r="AF8" s="34">
        <f>Customer!AD6</f>
        <v>1223</v>
      </c>
      <c r="AG8" s="34">
        <f>Customer!AE6</f>
        <v>1345</v>
      </c>
      <c r="AH8" s="34">
        <f>Customer!AF6</f>
        <v>1480</v>
      </c>
      <c r="AI8" s="34">
        <f>Customer!AG6</f>
        <v>1628</v>
      </c>
      <c r="AJ8" s="34">
        <f>Customer!AH6</f>
        <v>1791</v>
      </c>
      <c r="AK8" s="34">
        <f>Customer!AI6</f>
        <v>1970</v>
      </c>
      <c r="AL8" s="34">
        <f>Customer!AJ6</f>
        <v>2167</v>
      </c>
      <c r="AM8" s="34">
        <f>Customer!AK6</f>
        <v>2384</v>
      </c>
      <c r="AN8" s="34">
        <f>Customer!AL6</f>
        <v>2622</v>
      </c>
      <c r="AO8" s="34">
        <f>Customer!AM6</f>
        <v>2884</v>
      </c>
      <c r="AP8" s="34">
        <f>Customer!AN6</f>
        <v>3172</v>
      </c>
      <c r="AQ8" s="34">
        <f>Customer!AO6</f>
        <v>3489</v>
      </c>
      <c r="AR8" s="34">
        <f>Customer!AP6</f>
        <v>3838</v>
      </c>
      <c r="AS8" s="34">
        <f>Customer!AQ6</f>
        <v>4222</v>
      </c>
      <c r="AT8" s="34">
        <f>Customer!AR6</f>
        <v>4644</v>
      </c>
      <c r="AU8" s="34">
        <f>Customer!AS6</f>
        <v>5108</v>
      </c>
      <c r="AV8" s="34">
        <f>Customer!AT6</f>
        <v>5619</v>
      </c>
      <c r="AW8" s="34">
        <f>Customer!AU6</f>
        <v>6181</v>
      </c>
      <c r="AX8" s="34">
        <f>Customer!AV6</f>
        <v>6799</v>
      </c>
      <c r="AY8" s="34">
        <f>Customer!AW6</f>
        <v>7479</v>
      </c>
      <c r="AZ8" s="34">
        <f>Customer!AX6</f>
        <v>8227</v>
      </c>
      <c r="BA8" s="34">
        <f>Customer!AY6</f>
        <v>9050</v>
      </c>
      <c r="BB8" s="34">
        <f>Customer!AZ6</f>
        <v>9955</v>
      </c>
      <c r="BC8" s="34">
        <f>Customer!BA6</f>
        <v>10951</v>
      </c>
      <c r="BD8" s="34">
        <f>Customer!BB6</f>
        <v>12046</v>
      </c>
      <c r="BE8" s="34">
        <f>Customer!BC6</f>
        <v>13251</v>
      </c>
      <c r="BF8" s="34">
        <f>Customer!BD6</f>
        <v>14576</v>
      </c>
      <c r="BG8" s="34">
        <f>Customer!BE6</f>
        <v>16034</v>
      </c>
      <c r="BH8" s="34">
        <f>Customer!BF6</f>
        <v>17637</v>
      </c>
      <c r="BI8" s="34">
        <f>Customer!BG6</f>
        <v>19401</v>
      </c>
      <c r="BJ8" s="34">
        <f>Customer!BH6</f>
        <v>21341</v>
      </c>
      <c r="BK8" s="34">
        <f>Customer!BI6</f>
        <v>23475</v>
      </c>
      <c r="BL8" s="34">
        <f>Customer!BJ6</f>
        <v>25823</v>
      </c>
      <c r="BM8" s="34">
        <f>Customer!BK6</f>
        <v>28405</v>
      </c>
      <c r="BN8" s="34">
        <f>Customer!BL6</f>
        <v>31246</v>
      </c>
      <c r="BO8" s="34">
        <f>Customer!BM6</f>
        <v>34371</v>
      </c>
      <c r="BP8" s="34">
        <f>Customer!BN6</f>
        <v>37808</v>
      </c>
      <c r="BQ8" s="34">
        <f>Customer!BO6</f>
        <v>41589</v>
      </c>
      <c r="BR8" s="34">
        <f>Customer!BP6</f>
        <v>45748</v>
      </c>
      <c r="BS8" s="34">
        <f>Customer!BQ6</f>
        <v>50323</v>
      </c>
      <c r="BT8" s="34">
        <f>Customer!BR6</f>
        <v>55355</v>
      </c>
      <c r="BU8" s="34">
        <f>Customer!BS6</f>
        <v>60891</v>
      </c>
      <c r="BV8" s="34">
        <f>Customer!BT6</f>
        <v>66980</v>
      </c>
      <c r="BW8" s="34">
        <f>Customer!BU6</f>
        <v>73678</v>
      </c>
      <c r="BX8" s="34">
        <f>Customer!BV6</f>
        <v>81046</v>
      </c>
      <c r="BY8" s="34">
        <f>Customer!BW6</f>
        <v>89151</v>
      </c>
      <c r="BZ8" s="34">
        <f>Customer!BX6</f>
        <v>98066</v>
      </c>
      <c r="CA8" s="34">
        <f>Customer!BY6</f>
        <v>107873</v>
      </c>
      <c r="CB8" s="34">
        <f>Customer!BZ6</f>
        <v>118660</v>
      </c>
      <c r="CC8" s="34">
        <f>Customer!CA6</f>
        <v>130526</v>
      </c>
      <c r="CD8" s="34">
        <f>Customer!CB6</f>
        <v>143579</v>
      </c>
      <c r="CE8" s="34">
        <f>Customer!CC6</f>
        <v>157937</v>
      </c>
      <c r="CF8" s="34">
        <f>Customer!CD6</f>
        <v>173731</v>
      </c>
      <c r="CG8" s="34">
        <f>Customer!CE6</f>
        <v>191104</v>
      </c>
      <c r="CH8" s="34">
        <f>Customer!CF6</f>
        <v>210214</v>
      </c>
      <c r="CI8" s="34">
        <f>Customer!CG6</f>
        <v>231235</v>
      </c>
      <c r="CJ8" s="34">
        <f>Customer!CH6</f>
        <v>254359</v>
      </c>
      <c r="CK8" s="34">
        <f>Customer!CI6</f>
        <v>279795</v>
      </c>
      <c r="CL8" s="34">
        <f>Customer!CJ6</f>
        <v>307775</v>
      </c>
    </row>
    <row r="9" spans="2:90" ht="14.25" customHeight="1" x14ac:dyDescent="0.45">
      <c r="B9" s="1" t="s">
        <v>37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38">
        <f>Customer!K9</f>
        <v>1</v>
      </c>
      <c r="N9" s="38">
        <f>Customer!L9</f>
        <v>2</v>
      </c>
      <c r="O9" s="38">
        <f>Customer!M9</f>
        <v>3</v>
      </c>
      <c r="P9" s="38">
        <f>Customer!N9</f>
        <v>3</v>
      </c>
      <c r="Q9" s="38">
        <f>Customer!O9</f>
        <v>3</v>
      </c>
      <c r="R9" s="38">
        <f>Customer!P9</f>
        <v>3</v>
      </c>
      <c r="S9" s="38">
        <f>Customer!Q9</f>
        <v>5</v>
      </c>
      <c r="T9" s="38">
        <f>Customer!R9</f>
        <v>5</v>
      </c>
      <c r="U9" s="38">
        <f>Customer!S9</f>
        <v>5</v>
      </c>
      <c r="V9" s="38">
        <f>Customer!T9</f>
        <v>5</v>
      </c>
      <c r="W9" s="38">
        <f>Customer!U9</f>
        <v>5</v>
      </c>
      <c r="X9" s="38">
        <f>Customer!V9</f>
        <v>5</v>
      </c>
      <c r="Y9" s="38">
        <f>Customer!W9</f>
        <v>6</v>
      </c>
      <c r="Z9" s="38">
        <f>Customer!X9</f>
        <v>6</v>
      </c>
      <c r="AA9" s="38">
        <f>Customer!Y9</f>
        <v>6</v>
      </c>
      <c r="AB9" s="38">
        <f>Customer!Z9</f>
        <v>6</v>
      </c>
      <c r="AC9" s="38">
        <f>Customer!AA9</f>
        <v>6</v>
      </c>
      <c r="AD9" s="38">
        <f>Customer!AB9</f>
        <v>6</v>
      </c>
      <c r="AE9" s="38">
        <f>Customer!AC9</f>
        <v>8</v>
      </c>
      <c r="AF9" s="38">
        <f>Customer!AD9</f>
        <v>8</v>
      </c>
      <c r="AG9" s="38">
        <f>Customer!AE9</f>
        <v>8</v>
      </c>
      <c r="AH9" s="38">
        <f>Customer!AF9</f>
        <v>8</v>
      </c>
      <c r="AI9" s="38">
        <f>Customer!AG9</f>
        <v>8</v>
      </c>
      <c r="AJ9" s="38">
        <f>Customer!AH9</f>
        <v>8</v>
      </c>
      <c r="AK9" s="38">
        <f>Customer!AI9</f>
        <v>9</v>
      </c>
      <c r="AL9" s="38">
        <f>Customer!AJ9</f>
        <v>9</v>
      </c>
      <c r="AM9" s="38">
        <f>Customer!AK9</f>
        <v>9</v>
      </c>
      <c r="AN9" s="38">
        <f>Customer!AL9</f>
        <v>9</v>
      </c>
      <c r="AO9" s="38">
        <f>Customer!AM9</f>
        <v>9</v>
      </c>
      <c r="AP9" s="38">
        <f>Customer!AN9</f>
        <v>9</v>
      </c>
      <c r="AQ9" s="38">
        <f>Customer!AO9</f>
        <v>5</v>
      </c>
      <c r="AR9" s="38">
        <f>Customer!AP9</f>
        <v>5</v>
      </c>
      <c r="AS9" s="38">
        <f>Customer!AQ9</f>
        <v>5</v>
      </c>
      <c r="AT9" s="38">
        <f>Customer!AR9</f>
        <v>5</v>
      </c>
      <c r="AU9" s="38">
        <f>Customer!AS9</f>
        <v>5</v>
      </c>
      <c r="AV9" s="38">
        <f>Customer!AT9</f>
        <v>5</v>
      </c>
      <c r="AW9" s="38">
        <f>Customer!AU9</f>
        <v>6</v>
      </c>
      <c r="AX9" s="38">
        <f>Customer!AV9</f>
        <v>6</v>
      </c>
      <c r="AY9" s="38">
        <f>Customer!AW9</f>
        <v>6</v>
      </c>
      <c r="AZ9" s="38">
        <f>Customer!AX9</f>
        <v>6</v>
      </c>
      <c r="BA9" s="38">
        <f>Customer!AY9</f>
        <v>6</v>
      </c>
      <c r="BB9" s="38">
        <f>Customer!AZ9</f>
        <v>6</v>
      </c>
      <c r="BC9" s="38">
        <f>Customer!BA9</f>
        <v>8</v>
      </c>
      <c r="BD9" s="38">
        <f>Customer!BB9</f>
        <v>8</v>
      </c>
      <c r="BE9" s="38">
        <f>Customer!BC9</f>
        <v>8</v>
      </c>
      <c r="BF9" s="38">
        <f>Customer!BD9</f>
        <v>8</v>
      </c>
      <c r="BG9" s="38">
        <f>Customer!BE9</f>
        <v>8</v>
      </c>
      <c r="BH9" s="38">
        <f>Customer!BF9</f>
        <v>8</v>
      </c>
      <c r="BI9" s="38">
        <f>Customer!BG9</f>
        <v>9</v>
      </c>
      <c r="BJ9" s="38">
        <f>Customer!BH9</f>
        <v>9</v>
      </c>
      <c r="BK9" s="38">
        <f>Customer!BI9</f>
        <v>9</v>
      </c>
      <c r="BL9" s="38">
        <f>Customer!BJ9</f>
        <v>9</v>
      </c>
      <c r="BM9" s="38">
        <f>Customer!BK9</f>
        <v>9</v>
      </c>
      <c r="BN9" s="38">
        <f>Customer!BL9</f>
        <v>9</v>
      </c>
      <c r="BO9" s="38">
        <f>Customer!BM9</f>
        <v>5</v>
      </c>
      <c r="BP9" s="38">
        <f>Customer!BN9</f>
        <v>5</v>
      </c>
      <c r="BQ9" s="38">
        <f>Customer!BO9</f>
        <v>5</v>
      </c>
      <c r="BR9" s="38">
        <f>Customer!BP9</f>
        <v>5</v>
      </c>
      <c r="BS9" s="38">
        <f>Customer!BQ9</f>
        <v>5</v>
      </c>
      <c r="BT9" s="38">
        <f>Customer!BR9</f>
        <v>5</v>
      </c>
      <c r="BU9" s="38">
        <f>Customer!BS9</f>
        <v>6</v>
      </c>
      <c r="BV9" s="38">
        <f>Customer!BT9</f>
        <v>6</v>
      </c>
      <c r="BW9" s="38">
        <f>Customer!BU9</f>
        <v>6</v>
      </c>
      <c r="BX9" s="38">
        <f>Customer!BV9</f>
        <v>6</v>
      </c>
      <c r="BY9" s="38">
        <f>Customer!BW9</f>
        <v>6</v>
      </c>
      <c r="BZ9" s="38">
        <f>Customer!BX9</f>
        <v>6</v>
      </c>
      <c r="CA9" s="38">
        <f>Customer!BY9</f>
        <v>8</v>
      </c>
      <c r="CB9" s="38">
        <f>Customer!BZ9</f>
        <v>8</v>
      </c>
      <c r="CC9" s="38">
        <f>Customer!CA9</f>
        <v>8</v>
      </c>
      <c r="CD9" s="38">
        <f>Customer!CB9</f>
        <v>8</v>
      </c>
      <c r="CE9" s="38">
        <f>Customer!CC9</f>
        <v>8</v>
      </c>
      <c r="CF9" s="38">
        <f>Customer!CD9</f>
        <v>8</v>
      </c>
      <c r="CG9" s="38">
        <f>Customer!CE9</f>
        <v>9</v>
      </c>
      <c r="CH9" s="38">
        <f>Customer!CF9</f>
        <v>9</v>
      </c>
      <c r="CI9" s="38">
        <f>Customer!CG9</f>
        <v>9</v>
      </c>
      <c r="CJ9" s="38">
        <f>Customer!CH9</f>
        <v>9</v>
      </c>
      <c r="CK9" s="38">
        <f>Customer!CI9</f>
        <v>9</v>
      </c>
      <c r="CL9" s="38">
        <f>Customer!CJ9</f>
        <v>9</v>
      </c>
    </row>
    <row r="10" spans="2:90" ht="14.25" customHeight="1" x14ac:dyDescent="0.45"/>
    <row r="11" spans="2:90" ht="14.25" customHeight="1" x14ac:dyDescent="0.45">
      <c r="B11" s="2" t="s">
        <v>38</v>
      </c>
    </row>
    <row r="12" spans="2:90" ht="14.25" customHeight="1" x14ac:dyDescent="0.45">
      <c r="B12" s="1" t="s">
        <v>27</v>
      </c>
      <c r="M12" s="34">
        <f t="shared" ref="M12:CL12" si="0">M8*$C$41</f>
        <v>73400000</v>
      </c>
      <c r="N12" s="34">
        <f t="shared" si="0"/>
        <v>80740000</v>
      </c>
      <c r="O12" s="34">
        <f t="shared" si="0"/>
        <v>88814000</v>
      </c>
      <c r="P12" s="34">
        <f t="shared" si="0"/>
        <v>97622000</v>
      </c>
      <c r="Q12" s="34">
        <f t="shared" si="0"/>
        <v>107531000</v>
      </c>
      <c r="R12" s="34">
        <f t="shared" si="0"/>
        <v>118174000</v>
      </c>
      <c r="S12" s="34">
        <f t="shared" si="0"/>
        <v>129918000</v>
      </c>
      <c r="T12" s="34">
        <f t="shared" si="0"/>
        <v>142763000</v>
      </c>
      <c r="U12" s="34">
        <f t="shared" si="0"/>
        <v>157076000</v>
      </c>
      <c r="V12" s="34">
        <f t="shared" si="0"/>
        <v>172857000</v>
      </c>
      <c r="W12" s="34">
        <f t="shared" si="0"/>
        <v>190106000</v>
      </c>
      <c r="X12" s="34">
        <f t="shared" si="0"/>
        <v>209190000</v>
      </c>
      <c r="Y12" s="34">
        <f t="shared" si="0"/>
        <v>230109000</v>
      </c>
      <c r="Z12" s="34">
        <f t="shared" si="0"/>
        <v>253230000</v>
      </c>
      <c r="AA12" s="34">
        <f t="shared" si="0"/>
        <v>278553000</v>
      </c>
      <c r="AB12" s="34">
        <f t="shared" si="0"/>
        <v>306445000</v>
      </c>
      <c r="AC12" s="34">
        <f t="shared" si="0"/>
        <v>337273000</v>
      </c>
      <c r="AD12" s="34">
        <f t="shared" si="0"/>
        <v>371037000</v>
      </c>
      <c r="AE12" s="34">
        <f t="shared" si="0"/>
        <v>408104000</v>
      </c>
      <c r="AF12" s="34">
        <f t="shared" si="0"/>
        <v>448841000</v>
      </c>
      <c r="AG12" s="34">
        <f t="shared" si="0"/>
        <v>493615000</v>
      </c>
      <c r="AH12" s="34">
        <f t="shared" si="0"/>
        <v>543160000</v>
      </c>
      <c r="AI12" s="34">
        <f t="shared" si="0"/>
        <v>597476000</v>
      </c>
      <c r="AJ12" s="34">
        <f t="shared" si="0"/>
        <v>657297000</v>
      </c>
      <c r="AK12" s="34">
        <f t="shared" si="0"/>
        <v>722990000</v>
      </c>
      <c r="AL12" s="34">
        <f t="shared" si="0"/>
        <v>795289000</v>
      </c>
      <c r="AM12" s="34">
        <f t="shared" si="0"/>
        <v>874928000</v>
      </c>
      <c r="AN12" s="34">
        <f t="shared" si="0"/>
        <v>962274000</v>
      </c>
      <c r="AO12" s="34">
        <f t="shared" si="0"/>
        <v>1058428000</v>
      </c>
      <c r="AP12" s="34">
        <f t="shared" si="0"/>
        <v>1164124000</v>
      </c>
      <c r="AQ12" s="34">
        <f t="shared" si="0"/>
        <v>1280463000</v>
      </c>
      <c r="AR12" s="34">
        <f t="shared" si="0"/>
        <v>1408546000</v>
      </c>
      <c r="AS12" s="34">
        <f t="shared" si="0"/>
        <v>1549474000</v>
      </c>
      <c r="AT12" s="34">
        <f t="shared" si="0"/>
        <v>1704348000</v>
      </c>
      <c r="AU12" s="34">
        <f t="shared" si="0"/>
        <v>1874636000</v>
      </c>
      <c r="AV12" s="34">
        <f t="shared" si="0"/>
        <v>2062173000</v>
      </c>
      <c r="AW12" s="34">
        <f t="shared" si="0"/>
        <v>2268427000</v>
      </c>
      <c r="AX12" s="34">
        <f t="shared" si="0"/>
        <v>2495233000</v>
      </c>
      <c r="AY12" s="34">
        <f t="shared" si="0"/>
        <v>2744793000</v>
      </c>
      <c r="AZ12" s="34">
        <f t="shared" si="0"/>
        <v>3019309000</v>
      </c>
      <c r="BA12" s="34">
        <f t="shared" si="0"/>
        <v>3321350000</v>
      </c>
      <c r="BB12" s="34">
        <f t="shared" si="0"/>
        <v>3653485000</v>
      </c>
      <c r="BC12" s="34">
        <f t="shared" si="0"/>
        <v>4019017000</v>
      </c>
      <c r="BD12" s="34">
        <f t="shared" si="0"/>
        <v>4420882000</v>
      </c>
      <c r="BE12" s="34">
        <f t="shared" si="0"/>
        <v>4863117000</v>
      </c>
      <c r="BF12" s="34">
        <f t="shared" si="0"/>
        <v>5349392000</v>
      </c>
      <c r="BG12" s="34">
        <f t="shared" si="0"/>
        <v>5884478000</v>
      </c>
      <c r="BH12" s="34">
        <f t="shared" si="0"/>
        <v>6472779000</v>
      </c>
      <c r="BI12" s="34">
        <f t="shared" si="0"/>
        <v>7120167000</v>
      </c>
      <c r="BJ12" s="34">
        <f t="shared" si="0"/>
        <v>7832147000</v>
      </c>
      <c r="BK12" s="34">
        <f t="shared" si="0"/>
        <v>8615325000</v>
      </c>
      <c r="BL12" s="34">
        <f t="shared" si="0"/>
        <v>9477041000</v>
      </c>
      <c r="BM12" s="34">
        <f t="shared" si="0"/>
        <v>10424635000</v>
      </c>
      <c r="BN12" s="34">
        <f t="shared" si="0"/>
        <v>11467282000</v>
      </c>
      <c r="BO12" s="34">
        <f t="shared" si="0"/>
        <v>12614157000</v>
      </c>
      <c r="BP12" s="34">
        <f t="shared" si="0"/>
        <v>13875536000</v>
      </c>
      <c r="BQ12" s="34">
        <f t="shared" si="0"/>
        <v>15263163000</v>
      </c>
      <c r="BR12" s="34">
        <f t="shared" si="0"/>
        <v>16789516000</v>
      </c>
      <c r="BS12" s="34">
        <f t="shared" si="0"/>
        <v>18468541000</v>
      </c>
      <c r="BT12" s="34">
        <f t="shared" si="0"/>
        <v>20315285000</v>
      </c>
      <c r="BU12" s="34">
        <f t="shared" si="0"/>
        <v>22346997000</v>
      </c>
      <c r="BV12" s="34">
        <f t="shared" si="0"/>
        <v>24581660000</v>
      </c>
      <c r="BW12" s="34">
        <f t="shared" si="0"/>
        <v>27039826000</v>
      </c>
      <c r="BX12" s="34">
        <f t="shared" si="0"/>
        <v>29743882000</v>
      </c>
      <c r="BY12" s="34">
        <f t="shared" si="0"/>
        <v>32718417000</v>
      </c>
      <c r="BZ12" s="34">
        <f t="shared" si="0"/>
        <v>35990222000</v>
      </c>
      <c r="CA12" s="34">
        <f t="shared" si="0"/>
        <v>39589391000</v>
      </c>
      <c r="CB12" s="34">
        <f t="shared" si="0"/>
        <v>43548220000</v>
      </c>
      <c r="CC12" s="34">
        <f t="shared" si="0"/>
        <v>47903042000</v>
      </c>
      <c r="CD12" s="34">
        <f t="shared" si="0"/>
        <v>52693493000</v>
      </c>
      <c r="CE12" s="34">
        <f t="shared" si="0"/>
        <v>57962879000</v>
      </c>
      <c r="CF12" s="34">
        <f t="shared" si="0"/>
        <v>63759277000</v>
      </c>
      <c r="CG12" s="34">
        <f t="shared" si="0"/>
        <v>70135168000</v>
      </c>
      <c r="CH12" s="34">
        <f t="shared" si="0"/>
        <v>77148538000</v>
      </c>
      <c r="CI12" s="34">
        <f t="shared" si="0"/>
        <v>84863245000</v>
      </c>
      <c r="CJ12" s="34">
        <f t="shared" si="0"/>
        <v>93349753000</v>
      </c>
      <c r="CK12" s="34">
        <f t="shared" si="0"/>
        <v>102684765000</v>
      </c>
      <c r="CL12" s="34">
        <f t="shared" si="0"/>
        <v>112953425000</v>
      </c>
    </row>
    <row r="13" spans="2:90" ht="14.25" customHeight="1" x14ac:dyDescent="0.45">
      <c r="B13" s="1" t="s">
        <v>39</v>
      </c>
      <c r="M13" s="34">
        <f t="shared" ref="M13:CL13" si="1">M$9*$C$42</f>
        <v>12000000</v>
      </c>
      <c r="N13" s="34">
        <f t="shared" si="1"/>
        <v>24000000</v>
      </c>
      <c r="O13" s="34">
        <f t="shared" si="1"/>
        <v>36000000</v>
      </c>
      <c r="P13" s="34">
        <f t="shared" si="1"/>
        <v>36000000</v>
      </c>
      <c r="Q13" s="34">
        <f t="shared" si="1"/>
        <v>36000000</v>
      </c>
      <c r="R13" s="34">
        <f t="shared" si="1"/>
        <v>36000000</v>
      </c>
      <c r="S13" s="34">
        <f t="shared" si="1"/>
        <v>60000000</v>
      </c>
      <c r="T13" s="34">
        <f t="shared" si="1"/>
        <v>60000000</v>
      </c>
      <c r="U13" s="34">
        <f t="shared" si="1"/>
        <v>60000000</v>
      </c>
      <c r="V13" s="34">
        <f t="shared" si="1"/>
        <v>60000000</v>
      </c>
      <c r="W13" s="34">
        <f t="shared" si="1"/>
        <v>60000000</v>
      </c>
      <c r="X13" s="34">
        <f t="shared" si="1"/>
        <v>60000000</v>
      </c>
      <c r="Y13" s="34">
        <f t="shared" si="1"/>
        <v>72000000</v>
      </c>
      <c r="Z13" s="34">
        <f t="shared" si="1"/>
        <v>72000000</v>
      </c>
      <c r="AA13" s="34">
        <f t="shared" si="1"/>
        <v>72000000</v>
      </c>
      <c r="AB13" s="34">
        <f t="shared" si="1"/>
        <v>72000000</v>
      </c>
      <c r="AC13" s="34">
        <f t="shared" si="1"/>
        <v>72000000</v>
      </c>
      <c r="AD13" s="34">
        <f t="shared" si="1"/>
        <v>72000000</v>
      </c>
      <c r="AE13" s="34">
        <f t="shared" si="1"/>
        <v>96000000</v>
      </c>
      <c r="AF13" s="34">
        <f t="shared" si="1"/>
        <v>96000000</v>
      </c>
      <c r="AG13" s="34">
        <f t="shared" si="1"/>
        <v>96000000</v>
      </c>
      <c r="AH13" s="34">
        <f t="shared" si="1"/>
        <v>96000000</v>
      </c>
      <c r="AI13" s="34">
        <f t="shared" si="1"/>
        <v>96000000</v>
      </c>
      <c r="AJ13" s="34">
        <f t="shared" si="1"/>
        <v>96000000</v>
      </c>
      <c r="AK13" s="34">
        <f t="shared" si="1"/>
        <v>108000000</v>
      </c>
      <c r="AL13" s="34">
        <f t="shared" si="1"/>
        <v>108000000</v>
      </c>
      <c r="AM13" s="34">
        <f t="shared" si="1"/>
        <v>108000000</v>
      </c>
      <c r="AN13" s="34">
        <f t="shared" si="1"/>
        <v>108000000</v>
      </c>
      <c r="AO13" s="34">
        <f t="shared" si="1"/>
        <v>108000000</v>
      </c>
      <c r="AP13" s="34">
        <f t="shared" si="1"/>
        <v>108000000</v>
      </c>
      <c r="AQ13" s="34">
        <f t="shared" si="1"/>
        <v>60000000</v>
      </c>
      <c r="AR13" s="34">
        <f t="shared" si="1"/>
        <v>60000000</v>
      </c>
      <c r="AS13" s="34">
        <f t="shared" si="1"/>
        <v>60000000</v>
      </c>
      <c r="AT13" s="34">
        <f t="shared" si="1"/>
        <v>60000000</v>
      </c>
      <c r="AU13" s="34">
        <f t="shared" si="1"/>
        <v>60000000</v>
      </c>
      <c r="AV13" s="34">
        <f t="shared" si="1"/>
        <v>60000000</v>
      </c>
      <c r="AW13" s="34">
        <f t="shared" si="1"/>
        <v>72000000</v>
      </c>
      <c r="AX13" s="34">
        <f t="shared" si="1"/>
        <v>72000000</v>
      </c>
      <c r="AY13" s="34">
        <f t="shared" si="1"/>
        <v>72000000</v>
      </c>
      <c r="AZ13" s="34">
        <f t="shared" si="1"/>
        <v>72000000</v>
      </c>
      <c r="BA13" s="34">
        <f t="shared" si="1"/>
        <v>72000000</v>
      </c>
      <c r="BB13" s="34">
        <f t="shared" si="1"/>
        <v>72000000</v>
      </c>
      <c r="BC13" s="34">
        <f t="shared" si="1"/>
        <v>96000000</v>
      </c>
      <c r="BD13" s="34">
        <f t="shared" si="1"/>
        <v>96000000</v>
      </c>
      <c r="BE13" s="34">
        <f t="shared" si="1"/>
        <v>96000000</v>
      </c>
      <c r="BF13" s="34">
        <f t="shared" si="1"/>
        <v>96000000</v>
      </c>
      <c r="BG13" s="34">
        <f t="shared" si="1"/>
        <v>96000000</v>
      </c>
      <c r="BH13" s="34">
        <f t="shared" si="1"/>
        <v>96000000</v>
      </c>
      <c r="BI13" s="34">
        <f t="shared" si="1"/>
        <v>108000000</v>
      </c>
      <c r="BJ13" s="34">
        <f t="shared" si="1"/>
        <v>108000000</v>
      </c>
      <c r="BK13" s="34">
        <f t="shared" si="1"/>
        <v>108000000</v>
      </c>
      <c r="BL13" s="34">
        <f t="shared" si="1"/>
        <v>108000000</v>
      </c>
      <c r="BM13" s="34">
        <f t="shared" si="1"/>
        <v>108000000</v>
      </c>
      <c r="BN13" s="34">
        <f t="shared" si="1"/>
        <v>108000000</v>
      </c>
      <c r="BO13" s="34">
        <f t="shared" si="1"/>
        <v>60000000</v>
      </c>
      <c r="BP13" s="34">
        <f t="shared" si="1"/>
        <v>60000000</v>
      </c>
      <c r="BQ13" s="34">
        <f t="shared" si="1"/>
        <v>60000000</v>
      </c>
      <c r="BR13" s="34">
        <f t="shared" si="1"/>
        <v>60000000</v>
      </c>
      <c r="BS13" s="34">
        <f t="shared" si="1"/>
        <v>60000000</v>
      </c>
      <c r="BT13" s="34">
        <f t="shared" si="1"/>
        <v>60000000</v>
      </c>
      <c r="BU13" s="34">
        <f t="shared" si="1"/>
        <v>72000000</v>
      </c>
      <c r="BV13" s="34">
        <f t="shared" si="1"/>
        <v>72000000</v>
      </c>
      <c r="BW13" s="34">
        <f t="shared" si="1"/>
        <v>72000000</v>
      </c>
      <c r="BX13" s="34">
        <f t="shared" si="1"/>
        <v>72000000</v>
      </c>
      <c r="BY13" s="34">
        <f t="shared" si="1"/>
        <v>72000000</v>
      </c>
      <c r="BZ13" s="34">
        <f t="shared" si="1"/>
        <v>72000000</v>
      </c>
      <c r="CA13" s="34">
        <f t="shared" si="1"/>
        <v>96000000</v>
      </c>
      <c r="CB13" s="34">
        <f t="shared" si="1"/>
        <v>96000000</v>
      </c>
      <c r="CC13" s="34">
        <f t="shared" si="1"/>
        <v>96000000</v>
      </c>
      <c r="CD13" s="34">
        <f t="shared" si="1"/>
        <v>96000000</v>
      </c>
      <c r="CE13" s="34">
        <f t="shared" si="1"/>
        <v>96000000</v>
      </c>
      <c r="CF13" s="34">
        <f t="shared" si="1"/>
        <v>96000000</v>
      </c>
      <c r="CG13" s="34">
        <f t="shared" si="1"/>
        <v>108000000</v>
      </c>
      <c r="CH13" s="34">
        <f t="shared" si="1"/>
        <v>108000000</v>
      </c>
      <c r="CI13" s="34">
        <f t="shared" si="1"/>
        <v>108000000</v>
      </c>
      <c r="CJ13" s="34">
        <f t="shared" si="1"/>
        <v>108000000</v>
      </c>
      <c r="CK13" s="34">
        <f t="shared" si="1"/>
        <v>108000000</v>
      </c>
      <c r="CL13" s="34">
        <f t="shared" si="1"/>
        <v>108000000</v>
      </c>
    </row>
    <row r="14" spans="2:90" ht="14.25" customHeight="1" x14ac:dyDescent="0.45"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</row>
    <row r="15" spans="2:90" ht="14.25" customHeight="1" x14ac:dyDescent="0.45">
      <c r="B15" s="1" t="s">
        <v>40</v>
      </c>
      <c r="G15" s="39">
        <f t="shared" ref="G15:CL15" si="2">SUM(G12:G14)</f>
        <v>0</v>
      </c>
      <c r="H15" s="39">
        <f t="shared" si="2"/>
        <v>0</v>
      </c>
      <c r="I15" s="39">
        <f t="shared" si="2"/>
        <v>0</v>
      </c>
      <c r="J15" s="39">
        <f t="shared" si="2"/>
        <v>0</v>
      </c>
      <c r="K15" s="39">
        <f t="shared" si="2"/>
        <v>0</v>
      </c>
      <c r="L15" s="39">
        <f t="shared" si="2"/>
        <v>0</v>
      </c>
      <c r="M15" s="39">
        <f t="shared" si="2"/>
        <v>85400000</v>
      </c>
      <c r="N15" s="39">
        <f t="shared" si="2"/>
        <v>104740000</v>
      </c>
      <c r="O15" s="39">
        <f t="shared" si="2"/>
        <v>124814000</v>
      </c>
      <c r="P15" s="39">
        <f t="shared" si="2"/>
        <v>133622000</v>
      </c>
      <c r="Q15" s="39">
        <f t="shared" si="2"/>
        <v>143531000</v>
      </c>
      <c r="R15" s="39">
        <f t="shared" si="2"/>
        <v>154174000</v>
      </c>
      <c r="S15" s="39">
        <f t="shared" si="2"/>
        <v>189918000</v>
      </c>
      <c r="T15" s="39">
        <f t="shared" si="2"/>
        <v>202763000</v>
      </c>
      <c r="U15" s="39">
        <f t="shared" si="2"/>
        <v>217076000</v>
      </c>
      <c r="V15" s="39">
        <f t="shared" si="2"/>
        <v>232857000</v>
      </c>
      <c r="W15" s="39">
        <f t="shared" si="2"/>
        <v>250106000</v>
      </c>
      <c r="X15" s="39">
        <f t="shared" si="2"/>
        <v>269190000</v>
      </c>
      <c r="Y15" s="39">
        <f t="shared" si="2"/>
        <v>302109000</v>
      </c>
      <c r="Z15" s="39">
        <f t="shared" si="2"/>
        <v>325230000</v>
      </c>
      <c r="AA15" s="39">
        <f t="shared" si="2"/>
        <v>350553000</v>
      </c>
      <c r="AB15" s="39">
        <f t="shared" si="2"/>
        <v>378445000</v>
      </c>
      <c r="AC15" s="39">
        <f t="shared" si="2"/>
        <v>409273000</v>
      </c>
      <c r="AD15" s="39">
        <f t="shared" si="2"/>
        <v>443037000</v>
      </c>
      <c r="AE15" s="39">
        <f t="shared" si="2"/>
        <v>504104000</v>
      </c>
      <c r="AF15" s="39">
        <f t="shared" si="2"/>
        <v>544841000</v>
      </c>
      <c r="AG15" s="39">
        <f t="shared" si="2"/>
        <v>589615000</v>
      </c>
      <c r="AH15" s="39">
        <f t="shared" si="2"/>
        <v>639160000</v>
      </c>
      <c r="AI15" s="39">
        <f t="shared" si="2"/>
        <v>693476000</v>
      </c>
      <c r="AJ15" s="39">
        <f t="shared" si="2"/>
        <v>753297000</v>
      </c>
      <c r="AK15" s="39">
        <f t="shared" si="2"/>
        <v>830990000</v>
      </c>
      <c r="AL15" s="39">
        <f t="shared" si="2"/>
        <v>903289000</v>
      </c>
      <c r="AM15" s="39">
        <f t="shared" si="2"/>
        <v>982928000</v>
      </c>
      <c r="AN15" s="39">
        <f t="shared" si="2"/>
        <v>1070274000</v>
      </c>
      <c r="AO15" s="39">
        <f t="shared" si="2"/>
        <v>1166428000</v>
      </c>
      <c r="AP15" s="39">
        <f t="shared" si="2"/>
        <v>1272124000</v>
      </c>
      <c r="AQ15" s="39">
        <f t="shared" si="2"/>
        <v>1340463000</v>
      </c>
      <c r="AR15" s="39">
        <f t="shared" si="2"/>
        <v>1468546000</v>
      </c>
      <c r="AS15" s="39">
        <f t="shared" si="2"/>
        <v>1609474000</v>
      </c>
      <c r="AT15" s="39">
        <f t="shared" si="2"/>
        <v>1764348000</v>
      </c>
      <c r="AU15" s="39">
        <f t="shared" si="2"/>
        <v>1934636000</v>
      </c>
      <c r="AV15" s="39">
        <f t="shared" si="2"/>
        <v>2122173000</v>
      </c>
      <c r="AW15" s="39">
        <f t="shared" si="2"/>
        <v>2340427000</v>
      </c>
      <c r="AX15" s="39">
        <f t="shared" si="2"/>
        <v>2567233000</v>
      </c>
      <c r="AY15" s="39">
        <f t="shared" si="2"/>
        <v>2816793000</v>
      </c>
      <c r="AZ15" s="39">
        <f t="shared" si="2"/>
        <v>3091309000</v>
      </c>
      <c r="BA15" s="39">
        <f t="shared" si="2"/>
        <v>3393350000</v>
      </c>
      <c r="BB15" s="39">
        <f t="shared" si="2"/>
        <v>3725485000</v>
      </c>
      <c r="BC15" s="39">
        <f t="shared" si="2"/>
        <v>4115017000</v>
      </c>
      <c r="BD15" s="39">
        <f t="shared" si="2"/>
        <v>4516882000</v>
      </c>
      <c r="BE15" s="39">
        <f t="shared" si="2"/>
        <v>4959117000</v>
      </c>
      <c r="BF15" s="39">
        <f t="shared" si="2"/>
        <v>5445392000</v>
      </c>
      <c r="BG15" s="39">
        <f t="shared" si="2"/>
        <v>5980478000</v>
      </c>
      <c r="BH15" s="39">
        <f t="shared" si="2"/>
        <v>6568779000</v>
      </c>
      <c r="BI15" s="39">
        <f t="shared" si="2"/>
        <v>7228167000</v>
      </c>
      <c r="BJ15" s="39">
        <f t="shared" si="2"/>
        <v>7940147000</v>
      </c>
      <c r="BK15" s="39">
        <f t="shared" si="2"/>
        <v>8723325000</v>
      </c>
      <c r="BL15" s="39">
        <f t="shared" si="2"/>
        <v>9585041000</v>
      </c>
      <c r="BM15" s="39">
        <f t="shared" si="2"/>
        <v>10532635000</v>
      </c>
      <c r="BN15" s="39">
        <f t="shared" si="2"/>
        <v>11575282000</v>
      </c>
      <c r="BO15" s="39">
        <f t="shared" si="2"/>
        <v>12674157000</v>
      </c>
      <c r="BP15" s="39">
        <f t="shared" si="2"/>
        <v>13935536000</v>
      </c>
      <c r="BQ15" s="39">
        <f t="shared" si="2"/>
        <v>15323163000</v>
      </c>
      <c r="BR15" s="39">
        <f t="shared" si="2"/>
        <v>16849516000</v>
      </c>
      <c r="BS15" s="39">
        <f t="shared" si="2"/>
        <v>18528541000</v>
      </c>
      <c r="BT15" s="39">
        <f t="shared" si="2"/>
        <v>20375285000</v>
      </c>
      <c r="BU15" s="39">
        <f t="shared" si="2"/>
        <v>22418997000</v>
      </c>
      <c r="BV15" s="39">
        <f t="shared" si="2"/>
        <v>24653660000</v>
      </c>
      <c r="BW15" s="39">
        <f t="shared" si="2"/>
        <v>27111826000</v>
      </c>
      <c r="BX15" s="39">
        <f t="shared" si="2"/>
        <v>29815882000</v>
      </c>
      <c r="BY15" s="39">
        <f t="shared" si="2"/>
        <v>32790417000</v>
      </c>
      <c r="BZ15" s="39">
        <f t="shared" si="2"/>
        <v>36062222000</v>
      </c>
      <c r="CA15" s="39">
        <f t="shared" si="2"/>
        <v>39685391000</v>
      </c>
      <c r="CB15" s="39">
        <f t="shared" si="2"/>
        <v>43644220000</v>
      </c>
      <c r="CC15" s="39">
        <f t="shared" si="2"/>
        <v>47999042000</v>
      </c>
      <c r="CD15" s="39">
        <f t="shared" si="2"/>
        <v>52789493000</v>
      </c>
      <c r="CE15" s="39">
        <f t="shared" si="2"/>
        <v>58058879000</v>
      </c>
      <c r="CF15" s="39">
        <f t="shared" si="2"/>
        <v>63855277000</v>
      </c>
      <c r="CG15" s="39">
        <f t="shared" si="2"/>
        <v>70243168000</v>
      </c>
      <c r="CH15" s="39">
        <f t="shared" si="2"/>
        <v>77256538000</v>
      </c>
      <c r="CI15" s="39">
        <f t="shared" si="2"/>
        <v>84971245000</v>
      </c>
      <c r="CJ15" s="39">
        <f t="shared" si="2"/>
        <v>93457753000</v>
      </c>
      <c r="CK15" s="39">
        <f t="shared" si="2"/>
        <v>102792765000</v>
      </c>
      <c r="CL15" s="39">
        <f t="shared" si="2"/>
        <v>113061425000</v>
      </c>
    </row>
    <row r="16" spans="2:90" ht="14.25" customHeight="1" x14ac:dyDescent="0.45">
      <c r="G16" s="34"/>
      <c r="H16" s="34"/>
      <c r="I16" s="34"/>
      <c r="J16" s="34"/>
      <c r="K16" s="34"/>
      <c r="L16" s="34"/>
      <c r="M16" s="34">
        <f>M15/30</f>
        <v>2846666.6666666665</v>
      </c>
      <c r="N16" s="34"/>
      <c r="O16" s="34"/>
      <c r="P16" s="34">
        <f>P15/30</f>
        <v>4454066.666666667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</row>
    <row r="17" spans="2:90" ht="14.25" customHeight="1" x14ac:dyDescent="0.45">
      <c r="F17" s="11">
        <v>0.08</v>
      </c>
      <c r="M17" s="34">
        <f>(M16*$F$17)/12</f>
        <v>18977.777777777777</v>
      </c>
    </row>
    <row r="18" spans="2:90" ht="14.25" customHeight="1" x14ac:dyDescent="0.45">
      <c r="F18" s="11"/>
      <c r="M18" s="34"/>
    </row>
    <row r="19" spans="2:90" ht="14.25" customHeight="1" x14ac:dyDescent="0.45">
      <c r="B19" s="2" t="s">
        <v>41</v>
      </c>
      <c r="C19" s="40" t="s">
        <v>67</v>
      </c>
      <c r="D19" s="41" t="s">
        <v>68</v>
      </c>
      <c r="E19" s="41" t="s">
        <v>69</v>
      </c>
      <c r="F19" s="41" t="s">
        <v>70</v>
      </c>
    </row>
    <row r="20" spans="2:90" ht="14.25" customHeight="1" x14ac:dyDescent="0.45">
      <c r="B20" s="1" t="s">
        <v>42</v>
      </c>
      <c r="C20" s="20">
        <v>2E-3</v>
      </c>
      <c r="D20" s="20"/>
      <c r="E20" s="20"/>
      <c r="F20" s="20"/>
      <c r="G20" s="3">
        <f t="shared" ref="G20:L20" si="3">G7*$C$28</f>
        <v>0</v>
      </c>
      <c r="H20" s="3">
        <f t="shared" si="3"/>
        <v>0</v>
      </c>
      <c r="I20" s="3">
        <f t="shared" si="3"/>
        <v>0</v>
      </c>
      <c r="J20" s="3">
        <f t="shared" si="3"/>
        <v>0</v>
      </c>
      <c r="K20" s="3">
        <f t="shared" si="3"/>
        <v>0</v>
      </c>
      <c r="L20" s="3">
        <f t="shared" si="3"/>
        <v>0</v>
      </c>
      <c r="M20" s="3">
        <f t="shared" ref="M20:CL20" si="4">M12*0.3</f>
        <v>22020000</v>
      </c>
      <c r="N20" s="3">
        <f t="shared" si="4"/>
        <v>24222000</v>
      </c>
      <c r="O20" s="3">
        <f t="shared" si="4"/>
        <v>26644200</v>
      </c>
      <c r="P20" s="3">
        <f t="shared" si="4"/>
        <v>29286600</v>
      </c>
      <c r="Q20" s="3">
        <f t="shared" si="4"/>
        <v>32259300</v>
      </c>
      <c r="R20" s="3">
        <f t="shared" si="4"/>
        <v>35452200</v>
      </c>
      <c r="S20" s="3">
        <f t="shared" si="4"/>
        <v>38975400</v>
      </c>
      <c r="T20" s="3">
        <f t="shared" si="4"/>
        <v>42828900</v>
      </c>
      <c r="U20" s="3">
        <f t="shared" si="4"/>
        <v>47122800</v>
      </c>
      <c r="V20" s="3">
        <f t="shared" si="4"/>
        <v>51857100</v>
      </c>
      <c r="W20" s="3">
        <f t="shared" si="4"/>
        <v>57031800</v>
      </c>
      <c r="X20" s="3">
        <f t="shared" si="4"/>
        <v>62757000</v>
      </c>
      <c r="Y20" s="3">
        <f t="shared" si="4"/>
        <v>69032700</v>
      </c>
      <c r="Z20" s="3">
        <f t="shared" si="4"/>
        <v>75969000</v>
      </c>
      <c r="AA20" s="3">
        <f t="shared" si="4"/>
        <v>83565900</v>
      </c>
      <c r="AB20" s="3">
        <f t="shared" si="4"/>
        <v>91933500</v>
      </c>
      <c r="AC20" s="3">
        <f t="shared" si="4"/>
        <v>101181900</v>
      </c>
      <c r="AD20" s="3">
        <f t="shared" si="4"/>
        <v>111311100</v>
      </c>
      <c r="AE20" s="3">
        <f t="shared" si="4"/>
        <v>122431200</v>
      </c>
      <c r="AF20" s="3">
        <f t="shared" si="4"/>
        <v>134652300</v>
      </c>
      <c r="AG20" s="3">
        <f t="shared" si="4"/>
        <v>148084500</v>
      </c>
      <c r="AH20" s="3">
        <f t="shared" si="4"/>
        <v>162948000</v>
      </c>
      <c r="AI20" s="3">
        <f t="shared" si="4"/>
        <v>179242800</v>
      </c>
      <c r="AJ20" s="3">
        <f t="shared" si="4"/>
        <v>197189100</v>
      </c>
      <c r="AK20" s="3">
        <f t="shared" si="4"/>
        <v>216897000</v>
      </c>
      <c r="AL20" s="3">
        <f t="shared" si="4"/>
        <v>238586700</v>
      </c>
      <c r="AM20" s="3">
        <f t="shared" si="4"/>
        <v>262478400</v>
      </c>
      <c r="AN20" s="3">
        <f t="shared" si="4"/>
        <v>288682200</v>
      </c>
      <c r="AO20" s="3">
        <f t="shared" si="4"/>
        <v>317528400</v>
      </c>
      <c r="AP20" s="3">
        <f t="shared" si="4"/>
        <v>349237200</v>
      </c>
      <c r="AQ20" s="3">
        <f t="shared" si="4"/>
        <v>384138900</v>
      </c>
      <c r="AR20" s="3">
        <f t="shared" si="4"/>
        <v>422563800</v>
      </c>
      <c r="AS20" s="3">
        <f t="shared" si="4"/>
        <v>464842200</v>
      </c>
      <c r="AT20" s="3">
        <f t="shared" si="4"/>
        <v>511304400</v>
      </c>
      <c r="AU20" s="3">
        <f t="shared" si="4"/>
        <v>562390800</v>
      </c>
      <c r="AV20" s="3">
        <f t="shared" si="4"/>
        <v>618651900</v>
      </c>
      <c r="AW20" s="3">
        <f t="shared" si="4"/>
        <v>680528100</v>
      </c>
      <c r="AX20" s="3">
        <f t="shared" si="4"/>
        <v>748569900</v>
      </c>
      <c r="AY20" s="3">
        <f t="shared" si="4"/>
        <v>823437900</v>
      </c>
      <c r="AZ20" s="3">
        <f t="shared" si="4"/>
        <v>905792700</v>
      </c>
      <c r="BA20" s="3">
        <f t="shared" si="4"/>
        <v>996405000</v>
      </c>
      <c r="BB20" s="3">
        <f t="shared" si="4"/>
        <v>1096045500</v>
      </c>
      <c r="BC20" s="3">
        <f t="shared" si="4"/>
        <v>1205705100</v>
      </c>
      <c r="BD20" s="3">
        <f t="shared" si="4"/>
        <v>1326264600</v>
      </c>
      <c r="BE20" s="3">
        <f t="shared" si="4"/>
        <v>1458935100</v>
      </c>
      <c r="BF20" s="3">
        <f t="shared" si="4"/>
        <v>1604817600</v>
      </c>
      <c r="BG20" s="3">
        <f t="shared" si="4"/>
        <v>1765343400</v>
      </c>
      <c r="BH20" s="3">
        <f t="shared" si="4"/>
        <v>1941833700</v>
      </c>
      <c r="BI20" s="3">
        <f t="shared" si="4"/>
        <v>2136050100</v>
      </c>
      <c r="BJ20" s="3">
        <f t="shared" si="4"/>
        <v>2349644100</v>
      </c>
      <c r="BK20" s="3">
        <f t="shared" si="4"/>
        <v>2584597500</v>
      </c>
      <c r="BL20" s="3">
        <f t="shared" si="4"/>
        <v>2843112300</v>
      </c>
      <c r="BM20" s="3">
        <f t="shared" si="4"/>
        <v>3127390500</v>
      </c>
      <c r="BN20" s="3">
        <f t="shared" si="4"/>
        <v>3440184600</v>
      </c>
      <c r="BO20" s="3">
        <f t="shared" si="4"/>
        <v>3784247100</v>
      </c>
      <c r="BP20" s="3">
        <f t="shared" si="4"/>
        <v>4162660800</v>
      </c>
      <c r="BQ20" s="3">
        <f t="shared" si="4"/>
        <v>4578948900</v>
      </c>
      <c r="BR20" s="3">
        <f t="shared" si="4"/>
        <v>5036854800</v>
      </c>
      <c r="BS20" s="3">
        <f t="shared" si="4"/>
        <v>5540562300</v>
      </c>
      <c r="BT20" s="3">
        <f t="shared" si="4"/>
        <v>6094585500</v>
      </c>
      <c r="BU20" s="3">
        <f t="shared" si="4"/>
        <v>6704099100</v>
      </c>
      <c r="BV20" s="3">
        <f t="shared" si="4"/>
        <v>7374498000</v>
      </c>
      <c r="BW20" s="3">
        <f t="shared" si="4"/>
        <v>8111947800</v>
      </c>
      <c r="BX20" s="3">
        <f t="shared" si="4"/>
        <v>8923164600</v>
      </c>
      <c r="BY20" s="3">
        <f t="shared" si="4"/>
        <v>9815525100</v>
      </c>
      <c r="BZ20" s="3">
        <f t="shared" si="4"/>
        <v>10797066600</v>
      </c>
      <c r="CA20" s="3">
        <f t="shared" si="4"/>
        <v>11876817300</v>
      </c>
      <c r="CB20" s="3">
        <f t="shared" si="4"/>
        <v>13064466000</v>
      </c>
      <c r="CC20" s="3">
        <f t="shared" si="4"/>
        <v>14370912600</v>
      </c>
      <c r="CD20" s="3">
        <f t="shared" si="4"/>
        <v>15808047900</v>
      </c>
      <c r="CE20" s="3">
        <f t="shared" si="4"/>
        <v>17388863700</v>
      </c>
      <c r="CF20" s="3">
        <f t="shared" si="4"/>
        <v>19127783100</v>
      </c>
      <c r="CG20" s="3">
        <f t="shared" si="4"/>
        <v>21040550400</v>
      </c>
      <c r="CH20" s="3">
        <f t="shared" si="4"/>
        <v>23144561400</v>
      </c>
      <c r="CI20" s="3">
        <f t="shared" si="4"/>
        <v>25458973500</v>
      </c>
      <c r="CJ20" s="3">
        <f t="shared" si="4"/>
        <v>28004925900</v>
      </c>
      <c r="CK20" s="3">
        <f t="shared" si="4"/>
        <v>30805429500</v>
      </c>
      <c r="CL20" s="3">
        <f t="shared" si="4"/>
        <v>33886027500</v>
      </c>
    </row>
    <row r="21" spans="2:90" ht="14.25" customHeight="1" x14ac:dyDescent="0.45">
      <c r="B21" s="1" t="s">
        <v>43</v>
      </c>
      <c r="C21" s="20">
        <v>2E-3</v>
      </c>
      <c r="D21" s="20"/>
      <c r="E21" s="20"/>
      <c r="F21" s="20"/>
      <c r="G21" s="3">
        <f t="shared" ref="G21:L21" si="5">G8*$C$29</f>
        <v>0</v>
      </c>
      <c r="H21" s="3">
        <f t="shared" si="5"/>
        <v>0</v>
      </c>
      <c r="I21" s="3">
        <f t="shared" si="5"/>
        <v>0</v>
      </c>
      <c r="J21" s="3">
        <f t="shared" si="5"/>
        <v>0</v>
      </c>
      <c r="K21" s="3">
        <f t="shared" si="5"/>
        <v>0</v>
      </c>
      <c r="L21" s="3">
        <f t="shared" si="5"/>
        <v>0</v>
      </c>
      <c r="M21" s="3">
        <f t="shared" ref="M21:CL21" si="6">M13*0.3</f>
        <v>3600000</v>
      </c>
      <c r="N21" s="3">
        <f t="shared" si="6"/>
        <v>7200000</v>
      </c>
      <c r="O21" s="3">
        <f t="shared" si="6"/>
        <v>10800000</v>
      </c>
      <c r="P21" s="3">
        <f t="shared" si="6"/>
        <v>10800000</v>
      </c>
      <c r="Q21" s="3">
        <f t="shared" si="6"/>
        <v>10800000</v>
      </c>
      <c r="R21" s="3">
        <f t="shared" si="6"/>
        <v>10800000</v>
      </c>
      <c r="S21" s="3">
        <f t="shared" si="6"/>
        <v>18000000</v>
      </c>
      <c r="T21" s="3">
        <f t="shared" si="6"/>
        <v>18000000</v>
      </c>
      <c r="U21" s="3">
        <f t="shared" si="6"/>
        <v>18000000</v>
      </c>
      <c r="V21" s="3">
        <f t="shared" si="6"/>
        <v>18000000</v>
      </c>
      <c r="W21" s="3">
        <f t="shared" si="6"/>
        <v>18000000</v>
      </c>
      <c r="X21" s="3">
        <f t="shared" si="6"/>
        <v>18000000</v>
      </c>
      <c r="Y21" s="3">
        <f t="shared" si="6"/>
        <v>21600000</v>
      </c>
      <c r="Z21" s="3">
        <f t="shared" si="6"/>
        <v>21600000</v>
      </c>
      <c r="AA21" s="3">
        <f t="shared" si="6"/>
        <v>21600000</v>
      </c>
      <c r="AB21" s="3">
        <f t="shared" si="6"/>
        <v>21600000</v>
      </c>
      <c r="AC21" s="3">
        <f t="shared" si="6"/>
        <v>21600000</v>
      </c>
      <c r="AD21" s="3">
        <f t="shared" si="6"/>
        <v>21600000</v>
      </c>
      <c r="AE21" s="3">
        <f t="shared" si="6"/>
        <v>28800000</v>
      </c>
      <c r="AF21" s="3">
        <f t="shared" si="6"/>
        <v>28800000</v>
      </c>
      <c r="AG21" s="3">
        <f t="shared" si="6"/>
        <v>28800000</v>
      </c>
      <c r="AH21" s="3">
        <f t="shared" si="6"/>
        <v>28800000</v>
      </c>
      <c r="AI21" s="3">
        <f t="shared" si="6"/>
        <v>28800000</v>
      </c>
      <c r="AJ21" s="3">
        <f t="shared" si="6"/>
        <v>28800000</v>
      </c>
      <c r="AK21" s="3">
        <f t="shared" si="6"/>
        <v>32400000</v>
      </c>
      <c r="AL21" s="3">
        <f t="shared" si="6"/>
        <v>32400000</v>
      </c>
      <c r="AM21" s="3">
        <f t="shared" si="6"/>
        <v>32400000</v>
      </c>
      <c r="AN21" s="3">
        <f t="shared" si="6"/>
        <v>32400000</v>
      </c>
      <c r="AO21" s="3">
        <f t="shared" si="6"/>
        <v>32400000</v>
      </c>
      <c r="AP21" s="3">
        <f t="shared" si="6"/>
        <v>32400000</v>
      </c>
      <c r="AQ21" s="3">
        <f t="shared" si="6"/>
        <v>18000000</v>
      </c>
      <c r="AR21" s="3">
        <f t="shared" si="6"/>
        <v>18000000</v>
      </c>
      <c r="AS21" s="3">
        <f t="shared" si="6"/>
        <v>18000000</v>
      </c>
      <c r="AT21" s="3">
        <f t="shared" si="6"/>
        <v>18000000</v>
      </c>
      <c r="AU21" s="3">
        <f t="shared" si="6"/>
        <v>18000000</v>
      </c>
      <c r="AV21" s="3">
        <f t="shared" si="6"/>
        <v>18000000</v>
      </c>
      <c r="AW21" s="3">
        <f t="shared" si="6"/>
        <v>21600000</v>
      </c>
      <c r="AX21" s="3">
        <f t="shared" si="6"/>
        <v>21600000</v>
      </c>
      <c r="AY21" s="3">
        <f t="shared" si="6"/>
        <v>21600000</v>
      </c>
      <c r="AZ21" s="3">
        <f t="shared" si="6"/>
        <v>21600000</v>
      </c>
      <c r="BA21" s="3">
        <f t="shared" si="6"/>
        <v>21600000</v>
      </c>
      <c r="BB21" s="3">
        <f t="shared" si="6"/>
        <v>21600000</v>
      </c>
      <c r="BC21" s="3">
        <f t="shared" si="6"/>
        <v>28800000</v>
      </c>
      <c r="BD21" s="3">
        <f t="shared" si="6"/>
        <v>28800000</v>
      </c>
      <c r="BE21" s="3">
        <f t="shared" si="6"/>
        <v>28800000</v>
      </c>
      <c r="BF21" s="3">
        <f t="shared" si="6"/>
        <v>28800000</v>
      </c>
      <c r="BG21" s="3">
        <f t="shared" si="6"/>
        <v>28800000</v>
      </c>
      <c r="BH21" s="3">
        <f t="shared" si="6"/>
        <v>28800000</v>
      </c>
      <c r="BI21" s="3">
        <f t="shared" si="6"/>
        <v>32400000</v>
      </c>
      <c r="BJ21" s="3">
        <f t="shared" si="6"/>
        <v>32400000</v>
      </c>
      <c r="BK21" s="3">
        <f t="shared" si="6"/>
        <v>32400000</v>
      </c>
      <c r="BL21" s="3">
        <f t="shared" si="6"/>
        <v>32400000</v>
      </c>
      <c r="BM21" s="3">
        <f t="shared" si="6"/>
        <v>32400000</v>
      </c>
      <c r="BN21" s="3">
        <f t="shared" si="6"/>
        <v>32400000</v>
      </c>
      <c r="BO21" s="3">
        <f t="shared" si="6"/>
        <v>18000000</v>
      </c>
      <c r="BP21" s="3">
        <f t="shared" si="6"/>
        <v>18000000</v>
      </c>
      <c r="BQ21" s="3">
        <f t="shared" si="6"/>
        <v>18000000</v>
      </c>
      <c r="BR21" s="3">
        <f t="shared" si="6"/>
        <v>18000000</v>
      </c>
      <c r="BS21" s="3">
        <f t="shared" si="6"/>
        <v>18000000</v>
      </c>
      <c r="BT21" s="3">
        <f t="shared" si="6"/>
        <v>18000000</v>
      </c>
      <c r="BU21" s="3">
        <f t="shared" si="6"/>
        <v>21600000</v>
      </c>
      <c r="BV21" s="3">
        <f t="shared" si="6"/>
        <v>21600000</v>
      </c>
      <c r="BW21" s="3">
        <f t="shared" si="6"/>
        <v>21600000</v>
      </c>
      <c r="BX21" s="3">
        <f t="shared" si="6"/>
        <v>21600000</v>
      </c>
      <c r="BY21" s="3">
        <f t="shared" si="6"/>
        <v>21600000</v>
      </c>
      <c r="BZ21" s="3">
        <f t="shared" si="6"/>
        <v>21600000</v>
      </c>
      <c r="CA21" s="3">
        <f t="shared" si="6"/>
        <v>28800000</v>
      </c>
      <c r="CB21" s="3">
        <f t="shared" si="6"/>
        <v>28800000</v>
      </c>
      <c r="CC21" s="3">
        <f t="shared" si="6"/>
        <v>28800000</v>
      </c>
      <c r="CD21" s="3">
        <f t="shared" si="6"/>
        <v>28800000</v>
      </c>
      <c r="CE21" s="3">
        <f t="shared" si="6"/>
        <v>28800000</v>
      </c>
      <c r="CF21" s="3">
        <f t="shared" si="6"/>
        <v>28800000</v>
      </c>
      <c r="CG21" s="3">
        <f t="shared" si="6"/>
        <v>32400000</v>
      </c>
      <c r="CH21" s="3">
        <f t="shared" si="6"/>
        <v>32400000</v>
      </c>
      <c r="CI21" s="3">
        <f t="shared" si="6"/>
        <v>32400000</v>
      </c>
      <c r="CJ21" s="3">
        <f t="shared" si="6"/>
        <v>32400000</v>
      </c>
      <c r="CK21" s="3">
        <f t="shared" si="6"/>
        <v>32400000</v>
      </c>
      <c r="CL21" s="3">
        <f t="shared" si="6"/>
        <v>32400000</v>
      </c>
    </row>
    <row r="22" spans="2:90" ht="14.25" customHeight="1" x14ac:dyDescent="0.45"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</row>
    <row r="23" spans="2:90" ht="14.25" customHeight="1" x14ac:dyDescent="0.45">
      <c r="B23" s="1" t="s">
        <v>44</v>
      </c>
      <c r="C23" s="20">
        <v>2E-3</v>
      </c>
      <c r="G23" s="19">
        <f t="shared" ref="G23:CL23" si="7">SUM(G20:G22)</f>
        <v>0</v>
      </c>
      <c r="H23" s="19">
        <f t="shared" si="7"/>
        <v>0</v>
      </c>
      <c r="I23" s="19">
        <f t="shared" si="7"/>
        <v>0</v>
      </c>
      <c r="J23" s="19">
        <f t="shared" si="7"/>
        <v>0</v>
      </c>
      <c r="K23" s="19">
        <f t="shared" si="7"/>
        <v>0</v>
      </c>
      <c r="L23" s="19">
        <f t="shared" si="7"/>
        <v>0</v>
      </c>
      <c r="M23" s="19">
        <f t="shared" si="7"/>
        <v>25620000</v>
      </c>
      <c r="N23" s="19">
        <f t="shared" si="7"/>
        <v>31422000</v>
      </c>
      <c r="O23" s="19">
        <f t="shared" si="7"/>
        <v>37444200</v>
      </c>
      <c r="P23" s="19">
        <f t="shared" si="7"/>
        <v>40086600</v>
      </c>
      <c r="Q23" s="19">
        <f t="shared" si="7"/>
        <v>43059300</v>
      </c>
      <c r="R23" s="19">
        <f t="shared" si="7"/>
        <v>46252200</v>
      </c>
      <c r="S23" s="19">
        <f t="shared" si="7"/>
        <v>56975400</v>
      </c>
      <c r="T23" s="19">
        <f t="shared" si="7"/>
        <v>60828900</v>
      </c>
      <c r="U23" s="19">
        <f t="shared" si="7"/>
        <v>65122800</v>
      </c>
      <c r="V23" s="19">
        <f t="shared" si="7"/>
        <v>69857100</v>
      </c>
      <c r="W23" s="19">
        <f t="shared" si="7"/>
        <v>75031800</v>
      </c>
      <c r="X23" s="19">
        <f t="shared" si="7"/>
        <v>80757000</v>
      </c>
      <c r="Y23" s="19">
        <f t="shared" si="7"/>
        <v>90632700</v>
      </c>
      <c r="Z23" s="19">
        <f t="shared" si="7"/>
        <v>97569000</v>
      </c>
      <c r="AA23" s="19">
        <f t="shared" si="7"/>
        <v>105165900</v>
      </c>
      <c r="AB23" s="19">
        <f t="shared" si="7"/>
        <v>113533500</v>
      </c>
      <c r="AC23" s="19">
        <f t="shared" si="7"/>
        <v>122781900</v>
      </c>
      <c r="AD23" s="19">
        <f t="shared" si="7"/>
        <v>132911100</v>
      </c>
      <c r="AE23" s="19">
        <f t="shared" si="7"/>
        <v>151231200</v>
      </c>
      <c r="AF23" s="19">
        <f t="shared" si="7"/>
        <v>163452300</v>
      </c>
      <c r="AG23" s="19">
        <f t="shared" si="7"/>
        <v>176884500</v>
      </c>
      <c r="AH23" s="19">
        <f t="shared" si="7"/>
        <v>191748000</v>
      </c>
      <c r="AI23" s="19">
        <f t="shared" si="7"/>
        <v>208042800</v>
      </c>
      <c r="AJ23" s="19">
        <f t="shared" si="7"/>
        <v>225989100</v>
      </c>
      <c r="AK23" s="19">
        <f t="shared" si="7"/>
        <v>249297000</v>
      </c>
      <c r="AL23" s="19">
        <f t="shared" si="7"/>
        <v>270986700</v>
      </c>
      <c r="AM23" s="19">
        <f t="shared" si="7"/>
        <v>294878400</v>
      </c>
      <c r="AN23" s="19">
        <f t="shared" si="7"/>
        <v>321082200</v>
      </c>
      <c r="AO23" s="19">
        <f t="shared" si="7"/>
        <v>349928400</v>
      </c>
      <c r="AP23" s="19">
        <f t="shared" si="7"/>
        <v>381637200</v>
      </c>
      <c r="AQ23" s="19">
        <f t="shared" si="7"/>
        <v>402138900</v>
      </c>
      <c r="AR23" s="19">
        <f t="shared" si="7"/>
        <v>440563800</v>
      </c>
      <c r="AS23" s="19">
        <f t="shared" si="7"/>
        <v>482842200</v>
      </c>
      <c r="AT23" s="19">
        <f t="shared" si="7"/>
        <v>529304400</v>
      </c>
      <c r="AU23" s="19">
        <f t="shared" si="7"/>
        <v>580390800</v>
      </c>
      <c r="AV23" s="19">
        <f t="shared" si="7"/>
        <v>636651900</v>
      </c>
      <c r="AW23" s="19">
        <f t="shared" si="7"/>
        <v>702128100</v>
      </c>
      <c r="AX23" s="19">
        <f t="shared" si="7"/>
        <v>770169900</v>
      </c>
      <c r="AY23" s="19">
        <f t="shared" si="7"/>
        <v>845037900</v>
      </c>
      <c r="AZ23" s="19">
        <f t="shared" si="7"/>
        <v>927392700</v>
      </c>
      <c r="BA23" s="19">
        <f t="shared" si="7"/>
        <v>1018005000</v>
      </c>
      <c r="BB23" s="19">
        <f t="shared" si="7"/>
        <v>1117645500</v>
      </c>
      <c r="BC23" s="19">
        <f t="shared" si="7"/>
        <v>1234505100</v>
      </c>
      <c r="BD23" s="19">
        <f t="shared" si="7"/>
        <v>1355064600</v>
      </c>
      <c r="BE23" s="19">
        <f t="shared" si="7"/>
        <v>1487735100</v>
      </c>
      <c r="BF23" s="19">
        <f t="shared" si="7"/>
        <v>1633617600</v>
      </c>
      <c r="BG23" s="19">
        <f t="shared" si="7"/>
        <v>1794143400</v>
      </c>
      <c r="BH23" s="19">
        <f t="shared" si="7"/>
        <v>1970633700</v>
      </c>
      <c r="BI23" s="19">
        <f t="shared" si="7"/>
        <v>2168450100</v>
      </c>
      <c r="BJ23" s="19">
        <f t="shared" si="7"/>
        <v>2382044100</v>
      </c>
      <c r="BK23" s="19">
        <f t="shared" si="7"/>
        <v>2616997500</v>
      </c>
      <c r="BL23" s="19">
        <f t="shared" si="7"/>
        <v>2875512300</v>
      </c>
      <c r="BM23" s="19">
        <f t="shared" si="7"/>
        <v>3159790500</v>
      </c>
      <c r="BN23" s="19">
        <f t="shared" si="7"/>
        <v>3472584600</v>
      </c>
      <c r="BO23" s="19">
        <f t="shared" si="7"/>
        <v>3802247100</v>
      </c>
      <c r="BP23" s="19">
        <f t="shared" si="7"/>
        <v>4180660800</v>
      </c>
      <c r="BQ23" s="19">
        <f t="shared" si="7"/>
        <v>4596948900</v>
      </c>
      <c r="BR23" s="19">
        <f t="shared" si="7"/>
        <v>5054854800</v>
      </c>
      <c r="BS23" s="19">
        <f t="shared" si="7"/>
        <v>5558562300</v>
      </c>
      <c r="BT23" s="19">
        <f t="shared" si="7"/>
        <v>6112585500</v>
      </c>
      <c r="BU23" s="19">
        <f t="shared" si="7"/>
        <v>6725699100</v>
      </c>
      <c r="BV23" s="19">
        <f t="shared" si="7"/>
        <v>7396098000</v>
      </c>
      <c r="BW23" s="19">
        <f t="shared" si="7"/>
        <v>8133547800</v>
      </c>
      <c r="BX23" s="19">
        <f t="shared" si="7"/>
        <v>8944764600</v>
      </c>
      <c r="BY23" s="19">
        <f t="shared" si="7"/>
        <v>9837125100</v>
      </c>
      <c r="BZ23" s="19">
        <f t="shared" si="7"/>
        <v>10818666600</v>
      </c>
      <c r="CA23" s="19">
        <f t="shared" si="7"/>
        <v>11905617300</v>
      </c>
      <c r="CB23" s="19">
        <f t="shared" si="7"/>
        <v>13093266000</v>
      </c>
      <c r="CC23" s="19">
        <f t="shared" si="7"/>
        <v>14399712600</v>
      </c>
      <c r="CD23" s="19">
        <f t="shared" si="7"/>
        <v>15836847900</v>
      </c>
      <c r="CE23" s="19">
        <f t="shared" si="7"/>
        <v>17417663700</v>
      </c>
      <c r="CF23" s="19">
        <f t="shared" si="7"/>
        <v>19156583100</v>
      </c>
      <c r="CG23" s="19">
        <f t="shared" si="7"/>
        <v>21072950400</v>
      </c>
      <c r="CH23" s="19">
        <f t="shared" si="7"/>
        <v>23176961400</v>
      </c>
      <c r="CI23" s="19">
        <f t="shared" si="7"/>
        <v>25491373500</v>
      </c>
      <c r="CJ23" s="19">
        <f t="shared" si="7"/>
        <v>28037325900</v>
      </c>
      <c r="CK23" s="19">
        <f t="shared" si="7"/>
        <v>30837829500</v>
      </c>
      <c r="CL23" s="19">
        <f t="shared" si="7"/>
        <v>33918427500</v>
      </c>
    </row>
    <row r="24" spans="2:90" ht="14.25" customHeight="1" x14ac:dyDescent="0.45">
      <c r="B24" s="1" t="s">
        <v>45</v>
      </c>
      <c r="C24" s="20">
        <v>0.2</v>
      </c>
      <c r="G24" s="21">
        <f t="shared" ref="G24:L24" si="8">G23*$C$23</f>
        <v>0</v>
      </c>
      <c r="H24" s="21">
        <f t="shared" si="8"/>
        <v>0</v>
      </c>
      <c r="I24" s="21">
        <f t="shared" si="8"/>
        <v>0</v>
      </c>
      <c r="J24" s="21">
        <f t="shared" si="8"/>
        <v>0</v>
      </c>
      <c r="K24" s="21">
        <f t="shared" si="8"/>
        <v>0</v>
      </c>
      <c r="L24" s="21">
        <f t="shared" si="8"/>
        <v>0</v>
      </c>
      <c r="M24" s="21">
        <f t="shared" ref="M24:CL24" si="9">(M20*$C$20)+(M21*$C$21)</f>
        <v>51240</v>
      </c>
      <c r="N24" s="21">
        <f t="shared" si="9"/>
        <v>62844</v>
      </c>
      <c r="O24" s="21">
        <f t="shared" si="9"/>
        <v>74888.399999999994</v>
      </c>
      <c r="P24" s="21">
        <f t="shared" si="9"/>
        <v>80173.200000000012</v>
      </c>
      <c r="Q24" s="21">
        <f t="shared" si="9"/>
        <v>86118.6</v>
      </c>
      <c r="R24" s="21">
        <f t="shared" si="9"/>
        <v>92504.400000000009</v>
      </c>
      <c r="S24" s="21">
        <f t="shared" si="9"/>
        <v>113950.8</v>
      </c>
      <c r="T24" s="21">
        <f t="shared" si="9"/>
        <v>121657.8</v>
      </c>
      <c r="U24" s="21">
        <f t="shared" si="9"/>
        <v>130245.6</v>
      </c>
      <c r="V24" s="21">
        <f t="shared" si="9"/>
        <v>139714.20000000001</v>
      </c>
      <c r="W24" s="21">
        <f t="shared" si="9"/>
        <v>150063.6</v>
      </c>
      <c r="X24" s="21">
        <f t="shared" si="9"/>
        <v>161514</v>
      </c>
      <c r="Y24" s="21">
        <f t="shared" si="9"/>
        <v>181265.4</v>
      </c>
      <c r="Z24" s="21">
        <f t="shared" si="9"/>
        <v>195138</v>
      </c>
      <c r="AA24" s="21">
        <f t="shared" si="9"/>
        <v>210331.80000000002</v>
      </c>
      <c r="AB24" s="21">
        <f t="shared" si="9"/>
        <v>227067</v>
      </c>
      <c r="AC24" s="21">
        <f t="shared" si="9"/>
        <v>245563.80000000002</v>
      </c>
      <c r="AD24" s="21">
        <f t="shared" si="9"/>
        <v>265822.2</v>
      </c>
      <c r="AE24" s="21">
        <f t="shared" si="9"/>
        <v>302462.40000000002</v>
      </c>
      <c r="AF24" s="21">
        <f t="shared" si="9"/>
        <v>326904.59999999998</v>
      </c>
      <c r="AG24" s="21">
        <f t="shared" si="9"/>
        <v>353769</v>
      </c>
      <c r="AH24" s="21">
        <f t="shared" si="9"/>
        <v>383496</v>
      </c>
      <c r="AI24" s="21">
        <f t="shared" si="9"/>
        <v>416085.60000000003</v>
      </c>
      <c r="AJ24" s="21">
        <f t="shared" si="9"/>
        <v>451978.2</v>
      </c>
      <c r="AK24" s="21">
        <f t="shared" si="9"/>
        <v>498594</v>
      </c>
      <c r="AL24" s="21">
        <f t="shared" si="9"/>
        <v>541973.4</v>
      </c>
      <c r="AM24" s="21">
        <f t="shared" si="9"/>
        <v>589756.80000000005</v>
      </c>
      <c r="AN24" s="21">
        <f t="shared" si="9"/>
        <v>642164.4</v>
      </c>
      <c r="AO24" s="21">
        <f t="shared" si="9"/>
        <v>699856.8</v>
      </c>
      <c r="AP24" s="21">
        <f t="shared" si="9"/>
        <v>763274.4</v>
      </c>
      <c r="AQ24" s="21">
        <f t="shared" si="9"/>
        <v>804277.8</v>
      </c>
      <c r="AR24" s="21">
        <f t="shared" si="9"/>
        <v>881127.6</v>
      </c>
      <c r="AS24" s="21">
        <f t="shared" si="9"/>
        <v>965684.4</v>
      </c>
      <c r="AT24" s="21">
        <f t="shared" si="9"/>
        <v>1058608.8</v>
      </c>
      <c r="AU24" s="21">
        <f t="shared" si="9"/>
        <v>1160781.6000000001</v>
      </c>
      <c r="AV24" s="21">
        <f t="shared" si="9"/>
        <v>1273303.8</v>
      </c>
      <c r="AW24" s="21">
        <f t="shared" si="9"/>
        <v>1404256.2</v>
      </c>
      <c r="AX24" s="21">
        <f t="shared" si="9"/>
        <v>1540339.8</v>
      </c>
      <c r="AY24" s="21">
        <f t="shared" si="9"/>
        <v>1690075.8</v>
      </c>
      <c r="AZ24" s="21">
        <f t="shared" si="9"/>
        <v>1854785.4000000001</v>
      </c>
      <c r="BA24" s="21">
        <f t="shared" si="9"/>
        <v>2036010</v>
      </c>
      <c r="BB24" s="21">
        <f t="shared" si="9"/>
        <v>2235291</v>
      </c>
      <c r="BC24" s="21">
        <f t="shared" si="9"/>
        <v>2469010.2000000002</v>
      </c>
      <c r="BD24" s="21">
        <f t="shared" si="9"/>
        <v>2710129.2</v>
      </c>
      <c r="BE24" s="21">
        <f t="shared" si="9"/>
        <v>2975470.2</v>
      </c>
      <c r="BF24" s="21">
        <f t="shared" si="9"/>
        <v>3267235.2</v>
      </c>
      <c r="BG24" s="21">
        <f t="shared" si="9"/>
        <v>3588286.8000000003</v>
      </c>
      <c r="BH24" s="21">
        <f t="shared" si="9"/>
        <v>3941267.4</v>
      </c>
      <c r="BI24" s="21">
        <f t="shared" si="9"/>
        <v>4336900.2</v>
      </c>
      <c r="BJ24" s="21">
        <f t="shared" si="9"/>
        <v>4764088.2</v>
      </c>
      <c r="BK24" s="21">
        <f t="shared" si="9"/>
        <v>5233995</v>
      </c>
      <c r="BL24" s="21">
        <f t="shared" si="9"/>
        <v>5751024.6000000006</v>
      </c>
      <c r="BM24" s="21">
        <f t="shared" si="9"/>
        <v>6319581</v>
      </c>
      <c r="BN24" s="21">
        <f t="shared" si="9"/>
        <v>6945169.2000000002</v>
      </c>
      <c r="BO24" s="21">
        <f t="shared" si="9"/>
        <v>7604494.2000000002</v>
      </c>
      <c r="BP24" s="21">
        <f t="shared" si="9"/>
        <v>8361321.6000000006</v>
      </c>
      <c r="BQ24" s="21">
        <f t="shared" si="9"/>
        <v>9193897.8000000007</v>
      </c>
      <c r="BR24" s="21">
        <f t="shared" si="9"/>
        <v>10109709.6</v>
      </c>
      <c r="BS24" s="21">
        <f t="shared" si="9"/>
        <v>11117124.6</v>
      </c>
      <c r="BT24" s="21">
        <f t="shared" si="9"/>
        <v>12225171</v>
      </c>
      <c r="BU24" s="21">
        <f t="shared" si="9"/>
        <v>13451398.200000001</v>
      </c>
      <c r="BV24" s="21">
        <f t="shared" si="9"/>
        <v>14792196</v>
      </c>
      <c r="BW24" s="21">
        <f t="shared" si="9"/>
        <v>16267095.6</v>
      </c>
      <c r="BX24" s="21">
        <f t="shared" si="9"/>
        <v>17889529.199999999</v>
      </c>
      <c r="BY24" s="21">
        <f t="shared" si="9"/>
        <v>19674250.199999999</v>
      </c>
      <c r="BZ24" s="21">
        <f t="shared" si="9"/>
        <v>21637333.199999999</v>
      </c>
      <c r="CA24" s="21">
        <f t="shared" si="9"/>
        <v>23811234.600000001</v>
      </c>
      <c r="CB24" s="21">
        <f t="shared" si="9"/>
        <v>26186532</v>
      </c>
      <c r="CC24" s="21">
        <f t="shared" si="9"/>
        <v>28799425.199999999</v>
      </c>
      <c r="CD24" s="21">
        <f t="shared" si="9"/>
        <v>31673695.800000001</v>
      </c>
      <c r="CE24" s="21">
        <f t="shared" si="9"/>
        <v>34835327.399999999</v>
      </c>
      <c r="CF24" s="21">
        <f t="shared" si="9"/>
        <v>38313166.200000003</v>
      </c>
      <c r="CG24" s="21">
        <f t="shared" si="9"/>
        <v>42145900.800000004</v>
      </c>
      <c r="CH24" s="21">
        <f t="shared" si="9"/>
        <v>46353922.800000004</v>
      </c>
      <c r="CI24" s="21">
        <f t="shared" si="9"/>
        <v>50982747</v>
      </c>
      <c r="CJ24" s="21">
        <f t="shared" si="9"/>
        <v>56074651.800000004</v>
      </c>
      <c r="CK24" s="21">
        <f t="shared" si="9"/>
        <v>61675659</v>
      </c>
      <c r="CL24" s="21">
        <f t="shared" si="9"/>
        <v>67836855</v>
      </c>
    </row>
    <row r="25" spans="2:90" ht="14.25" customHeight="1" x14ac:dyDescent="0.45"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</row>
    <row r="26" spans="2:90" ht="14.25" customHeight="1" x14ac:dyDescent="0.45"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</row>
    <row r="27" spans="2:90" ht="14.25" customHeight="1" x14ac:dyDescent="0.45">
      <c r="B27" s="2" t="s">
        <v>46</v>
      </c>
      <c r="C27" s="40" t="s">
        <v>67</v>
      </c>
      <c r="D27" s="41" t="s">
        <v>68</v>
      </c>
      <c r="E27" s="41" t="s">
        <v>69</v>
      </c>
      <c r="F27" s="41" t="s">
        <v>70</v>
      </c>
    </row>
    <row r="28" spans="2:90" ht="14.25" customHeight="1" x14ac:dyDescent="0.45">
      <c r="B28" s="1" t="s">
        <v>42</v>
      </c>
      <c r="C28" s="20">
        <v>2E-3</v>
      </c>
      <c r="D28" s="20">
        <v>2.5000000000000001E-3</v>
      </c>
      <c r="E28" s="20">
        <v>2E-3</v>
      </c>
      <c r="F28" s="20">
        <v>1E-3</v>
      </c>
      <c r="G28" s="42">
        <f t="shared" ref="G28:L28" si="10">G12*$C$28</f>
        <v>0</v>
      </c>
      <c r="H28" s="42">
        <f t="shared" si="10"/>
        <v>0</v>
      </c>
      <c r="I28" s="42">
        <f t="shared" si="10"/>
        <v>0</v>
      </c>
      <c r="J28" s="42">
        <f t="shared" si="10"/>
        <v>0</v>
      </c>
      <c r="K28" s="42">
        <f t="shared" si="10"/>
        <v>0</v>
      </c>
      <c r="L28" s="42">
        <f t="shared" si="10"/>
        <v>0</v>
      </c>
      <c r="M28" s="42">
        <f t="shared" ref="M28:CL28" si="11">M12*0.3</f>
        <v>22020000</v>
      </c>
      <c r="N28" s="42">
        <f t="shared" si="11"/>
        <v>24222000</v>
      </c>
      <c r="O28" s="42">
        <f t="shared" si="11"/>
        <v>26644200</v>
      </c>
      <c r="P28" s="42">
        <f t="shared" si="11"/>
        <v>29286600</v>
      </c>
      <c r="Q28" s="42">
        <f t="shared" si="11"/>
        <v>32259300</v>
      </c>
      <c r="R28" s="42">
        <f t="shared" si="11"/>
        <v>35452200</v>
      </c>
      <c r="S28" s="42">
        <f t="shared" si="11"/>
        <v>38975400</v>
      </c>
      <c r="T28" s="42">
        <f t="shared" si="11"/>
        <v>42828900</v>
      </c>
      <c r="U28" s="42">
        <f t="shared" si="11"/>
        <v>47122800</v>
      </c>
      <c r="V28" s="42">
        <f t="shared" si="11"/>
        <v>51857100</v>
      </c>
      <c r="W28" s="42">
        <f t="shared" si="11"/>
        <v>57031800</v>
      </c>
      <c r="X28" s="42">
        <f t="shared" si="11"/>
        <v>62757000</v>
      </c>
      <c r="Y28" s="42">
        <f t="shared" si="11"/>
        <v>69032700</v>
      </c>
      <c r="Z28" s="42">
        <f t="shared" si="11"/>
        <v>75969000</v>
      </c>
      <c r="AA28" s="42">
        <f t="shared" si="11"/>
        <v>83565900</v>
      </c>
      <c r="AB28" s="42">
        <f t="shared" si="11"/>
        <v>91933500</v>
      </c>
      <c r="AC28" s="42">
        <f t="shared" si="11"/>
        <v>101181900</v>
      </c>
      <c r="AD28" s="42">
        <f t="shared" si="11"/>
        <v>111311100</v>
      </c>
      <c r="AE28" s="42">
        <f t="shared" si="11"/>
        <v>122431200</v>
      </c>
      <c r="AF28" s="42">
        <f t="shared" si="11"/>
        <v>134652300</v>
      </c>
      <c r="AG28" s="42">
        <f t="shared" si="11"/>
        <v>148084500</v>
      </c>
      <c r="AH28" s="42">
        <f t="shared" si="11"/>
        <v>162948000</v>
      </c>
      <c r="AI28" s="42">
        <f t="shared" si="11"/>
        <v>179242800</v>
      </c>
      <c r="AJ28" s="42">
        <f t="shared" si="11"/>
        <v>197189100</v>
      </c>
      <c r="AK28" s="42">
        <f t="shared" si="11"/>
        <v>216897000</v>
      </c>
      <c r="AL28" s="42">
        <f t="shared" si="11"/>
        <v>238586700</v>
      </c>
      <c r="AM28" s="42">
        <f t="shared" si="11"/>
        <v>262478400</v>
      </c>
      <c r="AN28" s="42">
        <f t="shared" si="11"/>
        <v>288682200</v>
      </c>
      <c r="AO28" s="42">
        <f t="shared" si="11"/>
        <v>317528400</v>
      </c>
      <c r="AP28" s="42">
        <f t="shared" si="11"/>
        <v>349237200</v>
      </c>
      <c r="AQ28" s="42">
        <f t="shared" si="11"/>
        <v>384138900</v>
      </c>
      <c r="AR28" s="42">
        <f t="shared" si="11"/>
        <v>422563800</v>
      </c>
      <c r="AS28" s="42">
        <f t="shared" si="11"/>
        <v>464842200</v>
      </c>
      <c r="AT28" s="42">
        <f t="shared" si="11"/>
        <v>511304400</v>
      </c>
      <c r="AU28" s="42">
        <f t="shared" si="11"/>
        <v>562390800</v>
      </c>
      <c r="AV28" s="42">
        <f t="shared" si="11"/>
        <v>618651900</v>
      </c>
      <c r="AW28" s="42">
        <f t="shared" si="11"/>
        <v>680528100</v>
      </c>
      <c r="AX28" s="42">
        <f t="shared" si="11"/>
        <v>748569900</v>
      </c>
      <c r="AY28" s="42">
        <f t="shared" si="11"/>
        <v>823437900</v>
      </c>
      <c r="AZ28" s="42">
        <f t="shared" si="11"/>
        <v>905792700</v>
      </c>
      <c r="BA28" s="42">
        <f t="shared" si="11"/>
        <v>996405000</v>
      </c>
      <c r="BB28" s="42">
        <f t="shared" si="11"/>
        <v>1096045500</v>
      </c>
      <c r="BC28" s="42">
        <f t="shared" si="11"/>
        <v>1205705100</v>
      </c>
      <c r="BD28" s="42">
        <f t="shared" si="11"/>
        <v>1326264600</v>
      </c>
      <c r="BE28" s="42">
        <f t="shared" si="11"/>
        <v>1458935100</v>
      </c>
      <c r="BF28" s="42">
        <f t="shared" si="11"/>
        <v>1604817600</v>
      </c>
      <c r="BG28" s="42">
        <f t="shared" si="11"/>
        <v>1765343400</v>
      </c>
      <c r="BH28" s="42">
        <f t="shared" si="11"/>
        <v>1941833700</v>
      </c>
      <c r="BI28" s="42">
        <f t="shared" si="11"/>
        <v>2136050100</v>
      </c>
      <c r="BJ28" s="42">
        <f t="shared" si="11"/>
        <v>2349644100</v>
      </c>
      <c r="BK28" s="42">
        <f t="shared" si="11"/>
        <v>2584597500</v>
      </c>
      <c r="BL28" s="42">
        <f t="shared" si="11"/>
        <v>2843112300</v>
      </c>
      <c r="BM28" s="42">
        <f t="shared" si="11"/>
        <v>3127390500</v>
      </c>
      <c r="BN28" s="42">
        <f t="shared" si="11"/>
        <v>3440184600</v>
      </c>
      <c r="BO28" s="42">
        <f t="shared" si="11"/>
        <v>3784247100</v>
      </c>
      <c r="BP28" s="42">
        <f t="shared" si="11"/>
        <v>4162660800</v>
      </c>
      <c r="BQ28" s="42">
        <f t="shared" si="11"/>
        <v>4578948900</v>
      </c>
      <c r="BR28" s="42">
        <f t="shared" si="11"/>
        <v>5036854800</v>
      </c>
      <c r="BS28" s="42">
        <f t="shared" si="11"/>
        <v>5540562300</v>
      </c>
      <c r="BT28" s="42">
        <f t="shared" si="11"/>
        <v>6094585500</v>
      </c>
      <c r="BU28" s="42">
        <f t="shared" si="11"/>
        <v>6704099100</v>
      </c>
      <c r="BV28" s="42">
        <f t="shared" si="11"/>
        <v>7374498000</v>
      </c>
      <c r="BW28" s="42">
        <f t="shared" si="11"/>
        <v>8111947800</v>
      </c>
      <c r="BX28" s="42">
        <f t="shared" si="11"/>
        <v>8923164600</v>
      </c>
      <c r="BY28" s="42">
        <f t="shared" si="11"/>
        <v>9815525100</v>
      </c>
      <c r="BZ28" s="42">
        <f t="shared" si="11"/>
        <v>10797066600</v>
      </c>
      <c r="CA28" s="42">
        <f t="shared" si="11"/>
        <v>11876817300</v>
      </c>
      <c r="CB28" s="42">
        <f t="shared" si="11"/>
        <v>13064466000</v>
      </c>
      <c r="CC28" s="42">
        <f t="shared" si="11"/>
        <v>14370912600</v>
      </c>
      <c r="CD28" s="42">
        <f t="shared" si="11"/>
        <v>15808047900</v>
      </c>
      <c r="CE28" s="42">
        <f t="shared" si="11"/>
        <v>17388863700</v>
      </c>
      <c r="CF28" s="42">
        <f t="shared" si="11"/>
        <v>19127783100</v>
      </c>
      <c r="CG28" s="42">
        <f t="shared" si="11"/>
        <v>21040550400</v>
      </c>
      <c r="CH28" s="42">
        <f t="shared" si="11"/>
        <v>23144561400</v>
      </c>
      <c r="CI28" s="42">
        <f t="shared" si="11"/>
        <v>25458973500</v>
      </c>
      <c r="CJ28" s="42">
        <f t="shared" si="11"/>
        <v>28004925900</v>
      </c>
      <c r="CK28" s="42">
        <f t="shared" si="11"/>
        <v>30805429500</v>
      </c>
      <c r="CL28" s="42">
        <f t="shared" si="11"/>
        <v>33886027500</v>
      </c>
    </row>
    <row r="29" spans="2:90" ht="14.25" customHeight="1" x14ac:dyDescent="0.45">
      <c r="B29" s="1" t="s">
        <v>43</v>
      </c>
      <c r="C29" s="20">
        <v>2E-3</v>
      </c>
      <c r="D29" s="20">
        <v>2.5000000000000001E-3</v>
      </c>
      <c r="E29" s="20">
        <v>2E-3</v>
      </c>
      <c r="F29" s="20">
        <v>1E-3</v>
      </c>
      <c r="G29" s="42">
        <f t="shared" ref="G29:L29" si="12">G13*$C$29</f>
        <v>0</v>
      </c>
      <c r="H29" s="42">
        <f t="shared" si="12"/>
        <v>0</v>
      </c>
      <c r="I29" s="42">
        <f t="shared" si="12"/>
        <v>0</v>
      </c>
      <c r="J29" s="42">
        <f t="shared" si="12"/>
        <v>0</v>
      </c>
      <c r="K29" s="42">
        <f t="shared" si="12"/>
        <v>0</v>
      </c>
      <c r="L29" s="42">
        <f t="shared" si="12"/>
        <v>0</v>
      </c>
      <c r="M29" s="42">
        <f t="shared" ref="M29:CL29" si="13">M13*0.7</f>
        <v>8400000</v>
      </c>
      <c r="N29" s="42">
        <f t="shared" si="13"/>
        <v>16800000</v>
      </c>
      <c r="O29" s="42">
        <f t="shared" si="13"/>
        <v>25200000</v>
      </c>
      <c r="P29" s="42">
        <f t="shared" si="13"/>
        <v>25200000</v>
      </c>
      <c r="Q29" s="42">
        <f t="shared" si="13"/>
        <v>25200000</v>
      </c>
      <c r="R29" s="42">
        <f t="shared" si="13"/>
        <v>25200000</v>
      </c>
      <c r="S29" s="42">
        <f t="shared" si="13"/>
        <v>42000000</v>
      </c>
      <c r="T29" s="42">
        <f t="shared" si="13"/>
        <v>42000000</v>
      </c>
      <c r="U29" s="42">
        <f t="shared" si="13"/>
        <v>42000000</v>
      </c>
      <c r="V29" s="42">
        <f t="shared" si="13"/>
        <v>42000000</v>
      </c>
      <c r="W29" s="42">
        <f t="shared" si="13"/>
        <v>42000000</v>
      </c>
      <c r="X29" s="42">
        <f t="shared" si="13"/>
        <v>42000000</v>
      </c>
      <c r="Y29" s="42">
        <f t="shared" si="13"/>
        <v>50400000</v>
      </c>
      <c r="Z29" s="42">
        <f t="shared" si="13"/>
        <v>50400000</v>
      </c>
      <c r="AA29" s="42">
        <f t="shared" si="13"/>
        <v>50400000</v>
      </c>
      <c r="AB29" s="42">
        <f t="shared" si="13"/>
        <v>50400000</v>
      </c>
      <c r="AC29" s="42">
        <f t="shared" si="13"/>
        <v>50400000</v>
      </c>
      <c r="AD29" s="42">
        <f t="shared" si="13"/>
        <v>50400000</v>
      </c>
      <c r="AE29" s="42">
        <f t="shared" si="13"/>
        <v>67200000</v>
      </c>
      <c r="AF29" s="42">
        <f t="shared" si="13"/>
        <v>67200000</v>
      </c>
      <c r="AG29" s="42">
        <f t="shared" si="13"/>
        <v>67200000</v>
      </c>
      <c r="AH29" s="42">
        <f t="shared" si="13"/>
        <v>67200000</v>
      </c>
      <c r="AI29" s="42">
        <f t="shared" si="13"/>
        <v>67200000</v>
      </c>
      <c r="AJ29" s="42">
        <f t="shared" si="13"/>
        <v>67200000</v>
      </c>
      <c r="AK29" s="42">
        <f t="shared" si="13"/>
        <v>75600000</v>
      </c>
      <c r="AL29" s="42">
        <f t="shared" si="13"/>
        <v>75600000</v>
      </c>
      <c r="AM29" s="42">
        <f t="shared" si="13"/>
        <v>75600000</v>
      </c>
      <c r="AN29" s="42">
        <f t="shared" si="13"/>
        <v>75600000</v>
      </c>
      <c r="AO29" s="42">
        <f t="shared" si="13"/>
        <v>75600000</v>
      </c>
      <c r="AP29" s="42">
        <f t="shared" si="13"/>
        <v>75600000</v>
      </c>
      <c r="AQ29" s="42">
        <f t="shared" si="13"/>
        <v>42000000</v>
      </c>
      <c r="AR29" s="42">
        <f t="shared" si="13"/>
        <v>42000000</v>
      </c>
      <c r="AS29" s="42">
        <f t="shared" si="13"/>
        <v>42000000</v>
      </c>
      <c r="AT29" s="42">
        <f t="shared" si="13"/>
        <v>42000000</v>
      </c>
      <c r="AU29" s="42">
        <f t="shared" si="13"/>
        <v>42000000</v>
      </c>
      <c r="AV29" s="42">
        <f t="shared" si="13"/>
        <v>42000000</v>
      </c>
      <c r="AW29" s="42">
        <f t="shared" si="13"/>
        <v>50400000</v>
      </c>
      <c r="AX29" s="42">
        <f t="shared" si="13"/>
        <v>50400000</v>
      </c>
      <c r="AY29" s="42">
        <f t="shared" si="13"/>
        <v>50400000</v>
      </c>
      <c r="AZ29" s="42">
        <f t="shared" si="13"/>
        <v>50400000</v>
      </c>
      <c r="BA29" s="42">
        <f t="shared" si="13"/>
        <v>50400000</v>
      </c>
      <c r="BB29" s="42">
        <f t="shared" si="13"/>
        <v>50400000</v>
      </c>
      <c r="BC29" s="42">
        <f t="shared" si="13"/>
        <v>67200000</v>
      </c>
      <c r="BD29" s="42">
        <f t="shared" si="13"/>
        <v>67200000</v>
      </c>
      <c r="BE29" s="42">
        <f t="shared" si="13"/>
        <v>67200000</v>
      </c>
      <c r="BF29" s="42">
        <f t="shared" si="13"/>
        <v>67200000</v>
      </c>
      <c r="BG29" s="42">
        <f t="shared" si="13"/>
        <v>67200000</v>
      </c>
      <c r="BH29" s="42">
        <f t="shared" si="13"/>
        <v>67200000</v>
      </c>
      <c r="BI29" s="42">
        <f t="shared" si="13"/>
        <v>75600000</v>
      </c>
      <c r="BJ29" s="42">
        <f t="shared" si="13"/>
        <v>75600000</v>
      </c>
      <c r="BK29" s="42">
        <f t="shared" si="13"/>
        <v>75600000</v>
      </c>
      <c r="BL29" s="42">
        <f t="shared" si="13"/>
        <v>75600000</v>
      </c>
      <c r="BM29" s="42">
        <f t="shared" si="13"/>
        <v>75600000</v>
      </c>
      <c r="BN29" s="42">
        <f t="shared" si="13"/>
        <v>75600000</v>
      </c>
      <c r="BO29" s="42">
        <f t="shared" si="13"/>
        <v>42000000</v>
      </c>
      <c r="BP29" s="42">
        <f t="shared" si="13"/>
        <v>42000000</v>
      </c>
      <c r="BQ29" s="42">
        <f t="shared" si="13"/>
        <v>42000000</v>
      </c>
      <c r="BR29" s="42">
        <f t="shared" si="13"/>
        <v>42000000</v>
      </c>
      <c r="BS29" s="42">
        <f t="shared" si="13"/>
        <v>42000000</v>
      </c>
      <c r="BT29" s="42">
        <f t="shared" si="13"/>
        <v>42000000</v>
      </c>
      <c r="BU29" s="42">
        <f t="shared" si="13"/>
        <v>50400000</v>
      </c>
      <c r="BV29" s="42">
        <f t="shared" si="13"/>
        <v>50400000</v>
      </c>
      <c r="BW29" s="42">
        <f t="shared" si="13"/>
        <v>50400000</v>
      </c>
      <c r="BX29" s="42">
        <f t="shared" si="13"/>
        <v>50400000</v>
      </c>
      <c r="BY29" s="42">
        <f t="shared" si="13"/>
        <v>50400000</v>
      </c>
      <c r="BZ29" s="42">
        <f t="shared" si="13"/>
        <v>50400000</v>
      </c>
      <c r="CA29" s="42">
        <f t="shared" si="13"/>
        <v>67200000</v>
      </c>
      <c r="CB29" s="42">
        <f t="shared" si="13"/>
        <v>67200000</v>
      </c>
      <c r="CC29" s="42">
        <f t="shared" si="13"/>
        <v>67200000</v>
      </c>
      <c r="CD29" s="42">
        <f t="shared" si="13"/>
        <v>67200000</v>
      </c>
      <c r="CE29" s="42">
        <f t="shared" si="13"/>
        <v>67200000</v>
      </c>
      <c r="CF29" s="42">
        <f t="shared" si="13"/>
        <v>67200000</v>
      </c>
      <c r="CG29" s="42">
        <f t="shared" si="13"/>
        <v>75600000</v>
      </c>
      <c r="CH29" s="42">
        <f t="shared" si="13"/>
        <v>75600000</v>
      </c>
      <c r="CI29" s="42">
        <f t="shared" si="13"/>
        <v>75600000</v>
      </c>
      <c r="CJ29" s="42">
        <f t="shared" si="13"/>
        <v>75600000</v>
      </c>
      <c r="CK29" s="42">
        <f t="shared" si="13"/>
        <v>75600000</v>
      </c>
      <c r="CL29" s="42">
        <f t="shared" si="13"/>
        <v>75600000</v>
      </c>
    </row>
    <row r="30" spans="2:90" ht="14.25" customHeight="1" x14ac:dyDescent="0.45"/>
    <row r="31" spans="2:90" ht="14.25" customHeight="1" x14ac:dyDescent="0.45">
      <c r="B31" s="2" t="s">
        <v>47</v>
      </c>
      <c r="C31" s="20"/>
      <c r="G31" s="19">
        <f t="shared" ref="G31:CL31" si="14">SUM(G28:G30)</f>
        <v>0</v>
      </c>
      <c r="H31" s="19">
        <f t="shared" si="14"/>
        <v>0</v>
      </c>
      <c r="I31" s="19">
        <f t="shared" si="14"/>
        <v>0</v>
      </c>
      <c r="J31" s="19">
        <f t="shared" si="14"/>
        <v>0</v>
      </c>
      <c r="K31" s="19">
        <f t="shared" si="14"/>
        <v>0</v>
      </c>
      <c r="L31" s="19">
        <f t="shared" si="14"/>
        <v>0</v>
      </c>
      <c r="M31" s="19">
        <f t="shared" si="14"/>
        <v>30420000</v>
      </c>
      <c r="N31" s="19">
        <f t="shared" si="14"/>
        <v>41022000</v>
      </c>
      <c r="O31" s="19">
        <f t="shared" si="14"/>
        <v>51844200</v>
      </c>
      <c r="P31" s="19">
        <f t="shared" si="14"/>
        <v>54486600</v>
      </c>
      <c r="Q31" s="19">
        <f t="shared" si="14"/>
        <v>57459300</v>
      </c>
      <c r="R31" s="19">
        <f t="shared" si="14"/>
        <v>60652200</v>
      </c>
      <c r="S31" s="19">
        <f t="shared" si="14"/>
        <v>80975400</v>
      </c>
      <c r="T31" s="19">
        <f t="shared" si="14"/>
        <v>84828900</v>
      </c>
      <c r="U31" s="19">
        <f t="shared" si="14"/>
        <v>89122800</v>
      </c>
      <c r="V31" s="19">
        <f t="shared" si="14"/>
        <v>93857100</v>
      </c>
      <c r="W31" s="19">
        <f t="shared" si="14"/>
        <v>99031800</v>
      </c>
      <c r="X31" s="19">
        <f t="shared" si="14"/>
        <v>104757000</v>
      </c>
      <c r="Y31" s="19">
        <f t="shared" si="14"/>
        <v>119432700</v>
      </c>
      <c r="Z31" s="19">
        <f t="shared" si="14"/>
        <v>126369000</v>
      </c>
      <c r="AA31" s="19">
        <f t="shared" si="14"/>
        <v>133965900</v>
      </c>
      <c r="AB31" s="19">
        <f t="shared" si="14"/>
        <v>142333500</v>
      </c>
      <c r="AC31" s="19">
        <f t="shared" si="14"/>
        <v>151581900</v>
      </c>
      <c r="AD31" s="19">
        <f t="shared" si="14"/>
        <v>161711100</v>
      </c>
      <c r="AE31" s="19">
        <f t="shared" si="14"/>
        <v>189631200</v>
      </c>
      <c r="AF31" s="19">
        <f t="shared" si="14"/>
        <v>201852300</v>
      </c>
      <c r="AG31" s="19">
        <f t="shared" si="14"/>
        <v>215284500</v>
      </c>
      <c r="AH31" s="19">
        <f t="shared" si="14"/>
        <v>230148000</v>
      </c>
      <c r="AI31" s="19">
        <f t="shared" si="14"/>
        <v>246442800</v>
      </c>
      <c r="AJ31" s="19">
        <f t="shared" si="14"/>
        <v>264389100</v>
      </c>
      <c r="AK31" s="19">
        <f t="shared" si="14"/>
        <v>292497000</v>
      </c>
      <c r="AL31" s="19">
        <f t="shared" si="14"/>
        <v>314186700</v>
      </c>
      <c r="AM31" s="19">
        <f t="shared" si="14"/>
        <v>338078400</v>
      </c>
      <c r="AN31" s="19">
        <f t="shared" si="14"/>
        <v>364282200</v>
      </c>
      <c r="AO31" s="19">
        <f t="shared" si="14"/>
        <v>393128400</v>
      </c>
      <c r="AP31" s="19">
        <f t="shared" si="14"/>
        <v>424837200</v>
      </c>
      <c r="AQ31" s="19">
        <f t="shared" si="14"/>
        <v>426138900</v>
      </c>
      <c r="AR31" s="19">
        <f t="shared" si="14"/>
        <v>464563800</v>
      </c>
      <c r="AS31" s="19">
        <f t="shared" si="14"/>
        <v>506842200</v>
      </c>
      <c r="AT31" s="19">
        <f t="shared" si="14"/>
        <v>553304400</v>
      </c>
      <c r="AU31" s="19">
        <f t="shared" si="14"/>
        <v>604390800</v>
      </c>
      <c r="AV31" s="19">
        <f t="shared" si="14"/>
        <v>660651900</v>
      </c>
      <c r="AW31" s="19">
        <f t="shared" si="14"/>
        <v>730928100</v>
      </c>
      <c r="AX31" s="19">
        <f t="shared" si="14"/>
        <v>798969900</v>
      </c>
      <c r="AY31" s="19">
        <f t="shared" si="14"/>
        <v>873837900</v>
      </c>
      <c r="AZ31" s="19">
        <f t="shared" si="14"/>
        <v>956192700</v>
      </c>
      <c r="BA31" s="19">
        <f t="shared" si="14"/>
        <v>1046805000</v>
      </c>
      <c r="BB31" s="19">
        <f t="shared" si="14"/>
        <v>1146445500</v>
      </c>
      <c r="BC31" s="19">
        <f t="shared" si="14"/>
        <v>1272905100</v>
      </c>
      <c r="BD31" s="19">
        <f t="shared" si="14"/>
        <v>1393464600</v>
      </c>
      <c r="BE31" s="19">
        <f t="shared" si="14"/>
        <v>1526135100</v>
      </c>
      <c r="BF31" s="19">
        <f t="shared" si="14"/>
        <v>1672017600</v>
      </c>
      <c r="BG31" s="19">
        <f t="shared" si="14"/>
        <v>1832543400</v>
      </c>
      <c r="BH31" s="19">
        <f t="shared" si="14"/>
        <v>2009033700</v>
      </c>
      <c r="BI31" s="19">
        <f t="shared" si="14"/>
        <v>2211650100</v>
      </c>
      <c r="BJ31" s="19">
        <f t="shared" si="14"/>
        <v>2425244100</v>
      </c>
      <c r="BK31" s="19">
        <f t="shared" si="14"/>
        <v>2660197500</v>
      </c>
      <c r="BL31" s="19">
        <f t="shared" si="14"/>
        <v>2918712300</v>
      </c>
      <c r="BM31" s="19">
        <f t="shared" si="14"/>
        <v>3202990500</v>
      </c>
      <c r="BN31" s="19">
        <f t="shared" si="14"/>
        <v>3515784600</v>
      </c>
      <c r="BO31" s="19">
        <f t="shared" si="14"/>
        <v>3826247100</v>
      </c>
      <c r="BP31" s="19">
        <f t="shared" si="14"/>
        <v>4204660800</v>
      </c>
      <c r="BQ31" s="19">
        <f t="shared" si="14"/>
        <v>4620948900</v>
      </c>
      <c r="BR31" s="19">
        <f t="shared" si="14"/>
        <v>5078854800</v>
      </c>
      <c r="BS31" s="19">
        <f t="shared" si="14"/>
        <v>5582562300</v>
      </c>
      <c r="BT31" s="19">
        <f t="shared" si="14"/>
        <v>6136585500</v>
      </c>
      <c r="BU31" s="19">
        <f t="shared" si="14"/>
        <v>6754499100</v>
      </c>
      <c r="BV31" s="19">
        <f t="shared" si="14"/>
        <v>7424898000</v>
      </c>
      <c r="BW31" s="19">
        <f t="shared" si="14"/>
        <v>8162347800</v>
      </c>
      <c r="BX31" s="19">
        <f t="shared" si="14"/>
        <v>8973564600</v>
      </c>
      <c r="BY31" s="19">
        <f t="shared" si="14"/>
        <v>9865925100</v>
      </c>
      <c r="BZ31" s="19">
        <f t="shared" si="14"/>
        <v>10847466600</v>
      </c>
      <c r="CA31" s="19">
        <f t="shared" si="14"/>
        <v>11944017300</v>
      </c>
      <c r="CB31" s="19">
        <f t="shared" si="14"/>
        <v>13131666000</v>
      </c>
      <c r="CC31" s="19">
        <f t="shared" si="14"/>
        <v>14438112600</v>
      </c>
      <c r="CD31" s="19">
        <f t="shared" si="14"/>
        <v>15875247900</v>
      </c>
      <c r="CE31" s="19">
        <f t="shared" si="14"/>
        <v>17456063700</v>
      </c>
      <c r="CF31" s="19">
        <f t="shared" si="14"/>
        <v>19194983100</v>
      </c>
      <c r="CG31" s="19">
        <f t="shared" si="14"/>
        <v>21116150400</v>
      </c>
      <c r="CH31" s="19">
        <f t="shared" si="14"/>
        <v>23220161400</v>
      </c>
      <c r="CI31" s="19">
        <f t="shared" si="14"/>
        <v>25534573500</v>
      </c>
      <c r="CJ31" s="19">
        <f t="shared" si="14"/>
        <v>28080525900</v>
      </c>
      <c r="CK31" s="19">
        <f t="shared" si="14"/>
        <v>30881029500</v>
      </c>
      <c r="CL31" s="19">
        <f t="shared" si="14"/>
        <v>33961627500</v>
      </c>
    </row>
    <row r="32" spans="2:90" ht="14.25" customHeight="1" x14ac:dyDescent="0.45">
      <c r="B32" s="1" t="s">
        <v>48</v>
      </c>
      <c r="C32" s="20">
        <v>2E-3</v>
      </c>
      <c r="G32" s="22">
        <f t="shared" ref="G32:L32" si="15">G31*$C$28</f>
        <v>0</v>
      </c>
      <c r="H32" s="22">
        <f t="shared" si="15"/>
        <v>0</v>
      </c>
      <c r="I32" s="22">
        <f t="shared" si="15"/>
        <v>0</v>
      </c>
      <c r="J32" s="22">
        <f t="shared" si="15"/>
        <v>0</v>
      </c>
      <c r="K32" s="22">
        <f t="shared" si="15"/>
        <v>0</v>
      </c>
      <c r="L32" s="22">
        <f t="shared" si="15"/>
        <v>0</v>
      </c>
      <c r="M32" s="22">
        <f t="shared" ref="M32:CL32" si="16">(M28*$C$28)+(M29*$C$29)</f>
        <v>60840</v>
      </c>
      <c r="N32" s="22">
        <f t="shared" si="16"/>
        <v>82044</v>
      </c>
      <c r="O32" s="22">
        <f t="shared" si="16"/>
        <v>103688.4</v>
      </c>
      <c r="P32" s="22">
        <f t="shared" si="16"/>
        <v>108973.20000000001</v>
      </c>
      <c r="Q32" s="22">
        <f t="shared" si="16"/>
        <v>114918.6</v>
      </c>
      <c r="R32" s="22">
        <f t="shared" si="16"/>
        <v>121304.40000000001</v>
      </c>
      <c r="S32" s="22">
        <f t="shared" si="16"/>
        <v>161950.79999999999</v>
      </c>
      <c r="T32" s="22">
        <f t="shared" si="16"/>
        <v>169657.8</v>
      </c>
      <c r="U32" s="22">
        <f t="shared" si="16"/>
        <v>178245.6</v>
      </c>
      <c r="V32" s="22">
        <f t="shared" si="16"/>
        <v>187714.2</v>
      </c>
      <c r="W32" s="22">
        <f t="shared" si="16"/>
        <v>198063.6</v>
      </c>
      <c r="X32" s="22">
        <f t="shared" si="16"/>
        <v>209514</v>
      </c>
      <c r="Y32" s="22">
        <f t="shared" si="16"/>
        <v>238865.4</v>
      </c>
      <c r="Z32" s="22">
        <f t="shared" si="16"/>
        <v>252738</v>
      </c>
      <c r="AA32" s="22">
        <f t="shared" si="16"/>
        <v>267931.80000000005</v>
      </c>
      <c r="AB32" s="22">
        <f t="shared" si="16"/>
        <v>284667</v>
      </c>
      <c r="AC32" s="22">
        <f t="shared" si="16"/>
        <v>303163.80000000005</v>
      </c>
      <c r="AD32" s="22">
        <f t="shared" si="16"/>
        <v>323422.2</v>
      </c>
      <c r="AE32" s="22">
        <f t="shared" si="16"/>
        <v>379262.4</v>
      </c>
      <c r="AF32" s="22">
        <f t="shared" si="16"/>
        <v>403704.6</v>
      </c>
      <c r="AG32" s="22">
        <f t="shared" si="16"/>
        <v>430569</v>
      </c>
      <c r="AH32" s="22">
        <f t="shared" si="16"/>
        <v>460296</v>
      </c>
      <c r="AI32" s="22">
        <f t="shared" si="16"/>
        <v>492885.60000000003</v>
      </c>
      <c r="AJ32" s="22">
        <f t="shared" si="16"/>
        <v>528778.19999999995</v>
      </c>
      <c r="AK32" s="22">
        <f t="shared" si="16"/>
        <v>584994</v>
      </c>
      <c r="AL32" s="22">
        <f t="shared" si="16"/>
        <v>628373.4</v>
      </c>
      <c r="AM32" s="22">
        <f t="shared" si="16"/>
        <v>676156.8</v>
      </c>
      <c r="AN32" s="22">
        <f t="shared" si="16"/>
        <v>728564.4</v>
      </c>
      <c r="AO32" s="22">
        <f t="shared" si="16"/>
        <v>786256.8</v>
      </c>
      <c r="AP32" s="22">
        <f t="shared" si="16"/>
        <v>849674.4</v>
      </c>
      <c r="AQ32" s="22">
        <f t="shared" si="16"/>
        <v>852277.8</v>
      </c>
      <c r="AR32" s="22">
        <f t="shared" si="16"/>
        <v>929127.6</v>
      </c>
      <c r="AS32" s="22">
        <f t="shared" si="16"/>
        <v>1013684.4</v>
      </c>
      <c r="AT32" s="22">
        <f t="shared" si="16"/>
        <v>1106608.8</v>
      </c>
      <c r="AU32" s="22">
        <f t="shared" si="16"/>
        <v>1208781.6000000001</v>
      </c>
      <c r="AV32" s="22">
        <f t="shared" si="16"/>
        <v>1321303.8</v>
      </c>
      <c r="AW32" s="22">
        <f t="shared" si="16"/>
        <v>1461856.2</v>
      </c>
      <c r="AX32" s="22">
        <f t="shared" si="16"/>
        <v>1597939.8</v>
      </c>
      <c r="AY32" s="22">
        <f t="shared" si="16"/>
        <v>1747675.8</v>
      </c>
      <c r="AZ32" s="22">
        <f t="shared" si="16"/>
        <v>1912385.4000000001</v>
      </c>
      <c r="BA32" s="22">
        <f t="shared" si="16"/>
        <v>2093610</v>
      </c>
      <c r="BB32" s="22">
        <f t="shared" si="16"/>
        <v>2292891</v>
      </c>
      <c r="BC32" s="22">
        <f t="shared" si="16"/>
        <v>2545810.2000000002</v>
      </c>
      <c r="BD32" s="22">
        <f t="shared" si="16"/>
        <v>2786929.2</v>
      </c>
      <c r="BE32" s="22">
        <f t="shared" si="16"/>
        <v>3052270.2</v>
      </c>
      <c r="BF32" s="22">
        <f t="shared" si="16"/>
        <v>3344035.2</v>
      </c>
      <c r="BG32" s="22">
        <f t="shared" si="16"/>
        <v>3665086.8000000003</v>
      </c>
      <c r="BH32" s="22">
        <f t="shared" si="16"/>
        <v>4018067.4</v>
      </c>
      <c r="BI32" s="22">
        <f t="shared" si="16"/>
        <v>4423300.2</v>
      </c>
      <c r="BJ32" s="22">
        <f t="shared" si="16"/>
        <v>4850488.2</v>
      </c>
      <c r="BK32" s="22">
        <f t="shared" si="16"/>
        <v>5320395</v>
      </c>
      <c r="BL32" s="22">
        <f t="shared" si="16"/>
        <v>5837424.6000000006</v>
      </c>
      <c r="BM32" s="22">
        <f t="shared" si="16"/>
        <v>6405981</v>
      </c>
      <c r="BN32" s="22">
        <f t="shared" si="16"/>
        <v>7031569.2000000002</v>
      </c>
      <c r="BO32" s="22">
        <f t="shared" si="16"/>
        <v>7652494.2000000002</v>
      </c>
      <c r="BP32" s="22">
        <f t="shared" si="16"/>
        <v>8409321.6000000015</v>
      </c>
      <c r="BQ32" s="22">
        <f t="shared" si="16"/>
        <v>9241897.8000000007</v>
      </c>
      <c r="BR32" s="22">
        <f t="shared" si="16"/>
        <v>10157709.6</v>
      </c>
      <c r="BS32" s="22">
        <f t="shared" si="16"/>
        <v>11165124.6</v>
      </c>
      <c r="BT32" s="22">
        <f t="shared" si="16"/>
        <v>12273171</v>
      </c>
      <c r="BU32" s="22">
        <f t="shared" si="16"/>
        <v>13508998.200000001</v>
      </c>
      <c r="BV32" s="22">
        <f t="shared" si="16"/>
        <v>14849796</v>
      </c>
      <c r="BW32" s="22">
        <f t="shared" si="16"/>
        <v>16324695.6</v>
      </c>
      <c r="BX32" s="22">
        <f t="shared" si="16"/>
        <v>17947129.199999999</v>
      </c>
      <c r="BY32" s="22">
        <f t="shared" si="16"/>
        <v>19731850.199999999</v>
      </c>
      <c r="BZ32" s="22">
        <f t="shared" si="16"/>
        <v>21694933.199999999</v>
      </c>
      <c r="CA32" s="22">
        <f t="shared" si="16"/>
        <v>23888034.600000001</v>
      </c>
      <c r="CB32" s="22">
        <f t="shared" si="16"/>
        <v>26263332</v>
      </c>
      <c r="CC32" s="22">
        <f t="shared" si="16"/>
        <v>28876225.199999999</v>
      </c>
      <c r="CD32" s="22">
        <f t="shared" si="16"/>
        <v>31750495.800000001</v>
      </c>
      <c r="CE32" s="22">
        <f t="shared" si="16"/>
        <v>34912127.399999999</v>
      </c>
      <c r="CF32" s="22">
        <f t="shared" si="16"/>
        <v>38389966.200000003</v>
      </c>
      <c r="CG32" s="22">
        <f t="shared" si="16"/>
        <v>42232300.800000004</v>
      </c>
      <c r="CH32" s="22">
        <f t="shared" si="16"/>
        <v>46440322.800000004</v>
      </c>
      <c r="CI32" s="22">
        <f t="shared" si="16"/>
        <v>51069147</v>
      </c>
      <c r="CJ32" s="22">
        <f t="shared" si="16"/>
        <v>56161051.800000004</v>
      </c>
      <c r="CK32" s="22">
        <f t="shared" si="16"/>
        <v>61762059</v>
      </c>
      <c r="CL32" s="22">
        <f t="shared" si="16"/>
        <v>67923255</v>
      </c>
    </row>
    <row r="33" spans="2:90" ht="14.25" customHeight="1" x14ac:dyDescent="0.45">
      <c r="B33" s="1" t="s">
        <v>49</v>
      </c>
      <c r="C33" s="20">
        <v>1E-3</v>
      </c>
      <c r="G33" s="23"/>
      <c r="H33" s="23"/>
      <c r="I33" s="23"/>
      <c r="J33" s="23"/>
      <c r="K33" s="23"/>
      <c r="L33" s="23"/>
      <c r="M33" s="23">
        <f t="shared" ref="M33:CL33" si="17">M31*0.1%</f>
        <v>30420</v>
      </c>
      <c r="N33" s="23">
        <f t="shared" si="17"/>
        <v>41022</v>
      </c>
      <c r="O33" s="23">
        <f t="shared" si="17"/>
        <v>51844.200000000004</v>
      </c>
      <c r="P33" s="23">
        <f t="shared" si="17"/>
        <v>54486.6</v>
      </c>
      <c r="Q33" s="23">
        <f t="shared" si="17"/>
        <v>57459.3</v>
      </c>
      <c r="R33" s="23">
        <f t="shared" si="17"/>
        <v>60652.200000000004</v>
      </c>
      <c r="S33" s="23">
        <f t="shared" si="17"/>
        <v>80975.400000000009</v>
      </c>
      <c r="T33" s="23">
        <f t="shared" si="17"/>
        <v>84828.900000000009</v>
      </c>
      <c r="U33" s="23">
        <f t="shared" si="17"/>
        <v>89122.8</v>
      </c>
      <c r="V33" s="23">
        <f t="shared" si="17"/>
        <v>93857.1</v>
      </c>
      <c r="W33" s="23">
        <f t="shared" si="17"/>
        <v>99031.8</v>
      </c>
      <c r="X33" s="23">
        <f t="shared" si="17"/>
        <v>104757</v>
      </c>
      <c r="Y33" s="23">
        <f t="shared" si="17"/>
        <v>119432.7</v>
      </c>
      <c r="Z33" s="23">
        <f t="shared" si="17"/>
        <v>126369</v>
      </c>
      <c r="AA33" s="23">
        <f t="shared" si="17"/>
        <v>133965.9</v>
      </c>
      <c r="AB33" s="23">
        <f t="shared" si="17"/>
        <v>142333.5</v>
      </c>
      <c r="AC33" s="23">
        <f t="shared" si="17"/>
        <v>151581.9</v>
      </c>
      <c r="AD33" s="23">
        <f t="shared" si="17"/>
        <v>161711.1</v>
      </c>
      <c r="AE33" s="23">
        <f t="shared" si="17"/>
        <v>189631.2</v>
      </c>
      <c r="AF33" s="23">
        <f t="shared" si="17"/>
        <v>201852.30000000002</v>
      </c>
      <c r="AG33" s="23">
        <f t="shared" si="17"/>
        <v>215284.5</v>
      </c>
      <c r="AH33" s="23">
        <f t="shared" si="17"/>
        <v>230148</v>
      </c>
      <c r="AI33" s="23">
        <f t="shared" si="17"/>
        <v>246442.80000000002</v>
      </c>
      <c r="AJ33" s="23">
        <f t="shared" si="17"/>
        <v>264389.09999999998</v>
      </c>
      <c r="AK33" s="23">
        <f t="shared" si="17"/>
        <v>292497</v>
      </c>
      <c r="AL33" s="23">
        <f t="shared" si="17"/>
        <v>314186.7</v>
      </c>
      <c r="AM33" s="23">
        <f t="shared" si="17"/>
        <v>338078.4</v>
      </c>
      <c r="AN33" s="23">
        <f t="shared" si="17"/>
        <v>364282.2</v>
      </c>
      <c r="AO33" s="23">
        <f t="shared" si="17"/>
        <v>393128.4</v>
      </c>
      <c r="AP33" s="23">
        <f t="shared" si="17"/>
        <v>424837.2</v>
      </c>
      <c r="AQ33" s="23">
        <f t="shared" si="17"/>
        <v>426138.9</v>
      </c>
      <c r="AR33" s="23">
        <f t="shared" si="17"/>
        <v>464563.8</v>
      </c>
      <c r="AS33" s="23">
        <f t="shared" si="17"/>
        <v>506842.2</v>
      </c>
      <c r="AT33" s="23">
        <f t="shared" si="17"/>
        <v>553304.4</v>
      </c>
      <c r="AU33" s="23">
        <f t="shared" si="17"/>
        <v>604390.80000000005</v>
      </c>
      <c r="AV33" s="23">
        <f t="shared" si="17"/>
        <v>660651.9</v>
      </c>
      <c r="AW33" s="23">
        <f t="shared" si="17"/>
        <v>730928.1</v>
      </c>
      <c r="AX33" s="23">
        <f t="shared" si="17"/>
        <v>798969.9</v>
      </c>
      <c r="AY33" s="23">
        <f t="shared" si="17"/>
        <v>873837.9</v>
      </c>
      <c r="AZ33" s="23">
        <f t="shared" si="17"/>
        <v>956192.70000000007</v>
      </c>
      <c r="BA33" s="23">
        <f t="shared" si="17"/>
        <v>1046805</v>
      </c>
      <c r="BB33" s="23">
        <f t="shared" si="17"/>
        <v>1146445.5</v>
      </c>
      <c r="BC33" s="23">
        <f t="shared" si="17"/>
        <v>1272905.1000000001</v>
      </c>
      <c r="BD33" s="23">
        <f t="shared" si="17"/>
        <v>1393464.6</v>
      </c>
      <c r="BE33" s="23">
        <f t="shared" si="17"/>
        <v>1526135.1</v>
      </c>
      <c r="BF33" s="23">
        <f t="shared" si="17"/>
        <v>1672017.6</v>
      </c>
      <c r="BG33" s="23">
        <f t="shared" si="17"/>
        <v>1832543.4000000001</v>
      </c>
      <c r="BH33" s="23">
        <f t="shared" si="17"/>
        <v>2009033.7</v>
      </c>
      <c r="BI33" s="23">
        <f t="shared" si="17"/>
        <v>2211650.1</v>
      </c>
      <c r="BJ33" s="23">
        <f t="shared" si="17"/>
        <v>2425244.1</v>
      </c>
      <c r="BK33" s="23">
        <f t="shared" si="17"/>
        <v>2660197.5</v>
      </c>
      <c r="BL33" s="23">
        <f t="shared" si="17"/>
        <v>2918712.3000000003</v>
      </c>
      <c r="BM33" s="23">
        <f t="shared" si="17"/>
        <v>3202990.5</v>
      </c>
      <c r="BN33" s="23">
        <f t="shared" si="17"/>
        <v>3515784.6</v>
      </c>
      <c r="BO33" s="23">
        <f t="shared" si="17"/>
        <v>3826247.1</v>
      </c>
      <c r="BP33" s="23">
        <f t="shared" si="17"/>
        <v>4204660.8</v>
      </c>
      <c r="BQ33" s="23">
        <f t="shared" si="17"/>
        <v>4620948.9000000004</v>
      </c>
      <c r="BR33" s="23">
        <f t="shared" si="17"/>
        <v>5078854.8</v>
      </c>
      <c r="BS33" s="23">
        <f t="shared" si="17"/>
        <v>5582562.2999999998</v>
      </c>
      <c r="BT33" s="23">
        <f t="shared" si="17"/>
        <v>6136585.5</v>
      </c>
      <c r="BU33" s="23">
        <f t="shared" si="17"/>
        <v>6754499.1000000006</v>
      </c>
      <c r="BV33" s="23">
        <f t="shared" si="17"/>
        <v>7424898</v>
      </c>
      <c r="BW33" s="23">
        <f t="shared" si="17"/>
        <v>8162347.7999999998</v>
      </c>
      <c r="BX33" s="23">
        <f t="shared" si="17"/>
        <v>8973564.5999999996</v>
      </c>
      <c r="BY33" s="23">
        <f t="shared" si="17"/>
        <v>9865925.0999999996</v>
      </c>
      <c r="BZ33" s="23">
        <f t="shared" si="17"/>
        <v>10847466.6</v>
      </c>
      <c r="CA33" s="23">
        <f t="shared" si="17"/>
        <v>11944017.300000001</v>
      </c>
      <c r="CB33" s="23">
        <f t="shared" si="17"/>
        <v>13131666</v>
      </c>
      <c r="CC33" s="23">
        <f t="shared" si="17"/>
        <v>14438112.6</v>
      </c>
      <c r="CD33" s="23">
        <f t="shared" si="17"/>
        <v>15875247.9</v>
      </c>
      <c r="CE33" s="23">
        <f t="shared" si="17"/>
        <v>17456063.699999999</v>
      </c>
      <c r="CF33" s="23">
        <f t="shared" si="17"/>
        <v>19194983.100000001</v>
      </c>
      <c r="CG33" s="23">
        <f t="shared" si="17"/>
        <v>21116150.400000002</v>
      </c>
      <c r="CH33" s="23">
        <f t="shared" si="17"/>
        <v>23220161.400000002</v>
      </c>
      <c r="CI33" s="23">
        <f t="shared" si="17"/>
        <v>25534573.5</v>
      </c>
      <c r="CJ33" s="23">
        <f t="shared" si="17"/>
        <v>28080525.900000002</v>
      </c>
      <c r="CK33" s="23">
        <f t="shared" si="17"/>
        <v>30881029.5</v>
      </c>
      <c r="CL33" s="23">
        <f t="shared" si="17"/>
        <v>33961627.5</v>
      </c>
    </row>
    <row r="34" spans="2:90" ht="14.25" customHeight="1" x14ac:dyDescent="0.45">
      <c r="B34" s="2" t="s">
        <v>50</v>
      </c>
      <c r="C34" s="20">
        <v>1E-3</v>
      </c>
      <c r="G34" s="21">
        <f t="shared" ref="G34:L34" si="18">G15*$C$33</f>
        <v>0</v>
      </c>
      <c r="H34" s="21">
        <f t="shared" si="18"/>
        <v>0</v>
      </c>
      <c r="I34" s="21">
        <f t="shared" si="18"/>
        <v>0</v>
      </c>
      <c r="J34" s="21">
        <f t="shared" si="18"/>
        <v>0</v>
      </c>
      <c r="K34" s="21">
        <f t="shared" si="18"/>
        <v>0</v>
      </c>
      <c r="L34" s="21">
        <f t="shared" si="18"/>
        <v>0</v>
      </c>
      <c r="M34" s="21">
        <f t="shared" ref="M34:CL34" si="19">(M31*$C$33)</f>
        <v>30420</v>
      </c>
      <c r="N34" s="21">
        <f t="shared" si="19"/>
        <v>41022</v>
      </c>
      <c r="O34" s="21">
        <f t="shared" si="19"/>
        <v>51844.200000000004</v>
      </c>
      <c r="P34" s="21">
        <f t="shared" si="19"/>
        <v>54486.6</v>
      </c>
      <c r="Q34" s="21">
        <f t="shared" si="19"/>
        <v>57459.3</v>
      </c>
      <c r="R34" s="21">
        <f t="shared" si="19"/>
        <v>60652.200000000004</v>
      </c>
      <c r="S34" s="21">
        <f t="shared" si="19"/>
        <v>80975.400000000009</v>
      </c>
      <c r="T34" s="21">
        <f t="shared" si="19"/>
        <v>84828.900000000009</v>
      </c>
      <c r="U34" s="21">
        <f t="shared" si="19"/>
        <v>89122.8</v>
      </c>
      <c r="V34" s="21">
        <f t="shared" si="19"/>
        <v>93857.1</v>
      </c>
      <c r="W34" s="21">
        <f t="shared" si="19"/>
        <v>99031.8</v>
      </c>
      <c r="X34" s="21">
        <f t="shared" si="19"/>
        <v>104757</v>
      </c>
      <c r="Y34" s="21">
        <f t="shared" si="19"/>
        <v>119432.7</v>
      </c>
      <c r="Z34" s="21">
        <f t="shared" si="19"/>
        <v>126369</v>
      </c>
      <c r="AA34" s="21">
        <f t="shared" si="19"/>
        <v>133965.9</v>
      </c>
      <c r="AB34" s="21">
        <f t="shared" si="19"/>
        <v>142333.5</v>
      </c>
      <c r="AC34" s="21">
        <f t="shared" si="19"/>
        <v>151581.9</v>
      </c>
      <c r="AD34" s="21">
        <f t="shared" si="19"/>
        <v>161711.1</v>
      </c>
      <c r="AE34" s="21">
        <f t="shared" si="19"/>
        <v>189631.2</v>
      </c>
      <c r="AF34" s="21">
        <f t="shared" si="19"/>
        <v>201852.30000000002</v>
      </c>
      <c r="AG34" s="21">
        <f t="shared" si="19"/>
        <v>215284.5</v>
      </c>
      <c r="AH34" s="21">
        <f t="shared" si="19"/>
        <v>230148</v>
      </c>
      <c r="AI34" s="21">
        <f t="shared" si="19"/>
        <v>246442.80000000002</v>
      </c>
      <c r="AJ34" s="21">
        <f t="shared" si="19"/>
        <v>264389.09999999998</v>
      </c>
      <c r="AK34" s="21">
        <f t="shared" si="19"/>
        <v>292497</v>
      </c>
      <c r="AL34" s="21">
        <f t="shared" si="19"/>
        <v>314186.7</v>
      </c>
      <c r="AM34" s="21">
        <f t="shared" si="19"/>
        <v>338078.4</v>
      </c>
      <c r="AN34" s="21">
        <f t="shared" si="19"/>
        <v>364282.2</v>
      </c>
      <c r="AO34" s="21">
        <f t="shared" si="19"/>
        <v>393128.4</v>
      </c>
      <c r="AP34" s="21">
        <f t="shared" si="19"/>
        <v>424837.2</v>
      </c>
      <c r="AQ34" s="21">
        <f t="shared" si="19"/>
        <v>426138.9</v>
      </c>
      <c r="AR34" s="21">
        <f t="shared" si="19"/>
        <v>464563.8</v>
      </c>
      <c r="AS34" s="21">
        <f t="shared" si="19"/>
        <v>506842.2</v>
      </c>
      <c r="AT34" s="21">
        <f t="shared" si="19"/>
        <v>553304.4</v>
      </c>
      <c r="AU34" s="21">
        <f t="shared" si="19"/>
        <v>604390.80000000005</v>
      </c>
      <c r="AV34" s="21">
        <f t="shared" si="19"/>
        <v>660651.9</v>
      </c>
      <c r="AW34" s="21">
        <f t="shared" si="19"/>
        <v>730928.1</v>
      </c>
      <c r="AX34" s="21">
        <f t="shared" si="19"/>
        <v>798969.9</v>
      </c>
      <c r="AY34" s="21">
        <f t="shared" si="19"/>
        <v>873837.9</v>
      </c>
      <c r="AZ34" s="21">
        <f t="shared" si="19"/>
        <v>956192.70000000007</v>
      </c>
      <c r="BA34" s="21">
        <f t="shared" si="19"/>
        <v>1046805</v>
      </c>
      <c r="BB34" s="21">
        <f t="shared" si="19"/>
        <v>1146445.5</v>
      </c>
      <c r="BC34" s="21">
        <f t="shared" si="19"/>
        <v>1272905.1000000001</v>
      </c>
      <c r="BD34" s="21">
        <f t="shared" si="19"/>
        <v>1393464.6</v>
      </c>
      <c r="BE34" s="21">
        <f t="shared" si="19"/>
        <v>1526135.1</v>
      </c>
      <c r="BF34" s="21">
        <f t="shared" si="19"/>
        <v>1672017.6</v>
      </c>
      <c r="BG34" s="21">
        <f t="shared" si="19"/>
        <v>1832543.4000000001</v>
      </c>
      <c r="BH34" s="21">
        <f t="shared" si="19"/>
        <v>2009033.7</v>
      </c>
      <c r="BI34" s="21">
        <f t="shared" si="19"/>
        <v>2211650.1</v>
      </c>
      <c r="BJ34" s="21">
        <f t="shared" si="19"/>
        <v>2425244.1</v>
      </c>
      <c r="BK34" s="21">
        <f t="shared" si="19"/>
        <v>2660197.5</v>
      </c>
      <c r="BL34" s="21">
        <f t="shared" si="19"/>
        <v>2918712.3000000003</v>
      </c>
      <c r="BM34" s="21">
        <f t="shared" si="19"/>
        <v>3202990.5</v>
      </c>
      <c r="BN34" s="21">
        <f t="shared" si="19"/>
        <v>3515784.6</v>
      </c>
      <c r="BO34" s="21">
        <f t="shared" si="19"/>
        <v>3826247.1</v>
      </c>
      <c r="BP34" s="21">
        <f t="shared" si="19"/>
        <v>4204660.8</v>
      </c>
      <c r="BQ34" s="21">
        <f t="shared" si="19"/>
        <v>4620948.9000000004</v>
      </c>
      <c r="BR34" s="21">
        <f t="shared" si="19"/>
        <v>5078854.8</v>
      </c>
      <c r="BS34" s="21">
        <f t="shared" si="19"/>
        <v>5582562.2999999998</v>
      </c>
      <c r="BT34" s="21">
        <f t="shared" si="19"/>
        <v>6136585.5</v>
      </c>
      <c r="BU34" s="21">
        <f t="shared" si="19"/>
        <v>6754499.1000000006</v>
      </c>
      <c r="BV34" s="21">
        <f t="shared" si="19"/>
        <v>7424898</v>
      </c>
      <c r="BW34" s="21">
        <f t="shared" si="19"/>
        <v>8162347.7999999998</v>
      </c>
      <c r="BX34" s="21">
        <f t="shared" si="19"/>
        <v>8973564.5999999996</v>
      </c>
      <c r="BY34" s="21">
        <f t="shared" si="19"/>
        <v>9865925.0999999996</v>
      </c>
      <c r="BZ34" s="21">
        <f t="shared" si="19"/>
        <v>10847466.6</v>
      </c>
      <c r="CA34" s="21">
        <f t="shared" si="19"/>
        <v>11944017.300000001</v>
      </c>
      <c r="CB34" s="21">
        <f t="shared" si="19"/>
        <v>13131666</v>
      </c>
      <c r="CC34" s="21">
        <f t="shared" si="19"/>
        <v>14438112.6</v>
      </c>
      <c r="CD34" s="21">
        <f t="shared" si="19"/>
        <v>15875247.9</v>
      </c>
      <c r="CE34" s="21">
        <f t="shared" si="19"/>
        <v>17456063.699999999</v>
      </c>
      <c r="CF34" s="21">
        <f t="shared" si="19"/>
        <v>19194983.100000001</v>
      </c>
      <c r="CG34" s="21">
        <f t="shared" si="19"/>
        <v>21116150.400000002</v>
      </c>
      <c r="CH34" s="21">
        <f t="shared" si="19"/>
        <v>23220161.400000002</v>
      </c>
      <c r="CI34" s="21">
        <f t="shared" si="19"/>
        <v>25534573.5</v>
      </c>
      <c r="CJ34" s="21">
        <f t="shared" si="19"/>
        <v>28080525.900000002</v>
      </c>
      <c r="CK34" s="21">
        <f t="shared" si="19"/>
        <v>30881029.5</v>
      </c>
      <c r="CL34" s="21">
        <f t="shared" si="19"/>
        <v>33961627.5</v>
      </c>
    </row>
    <row r="35" spans="2:90" ht="14.25" customHeight="1" x14ac:dyDescent="0.45">
      <c r="AP35" s="3"/>
      <c r="BB35" s="3"/>
      <c r="BN35" s="3"/>
      <c r="BZ35" s="3"/>
      <c r="CL35" s="3"/>
    </row>
    <row r="36" spans="2:90" ht="14.25" customHeight="1" x14ac:dyDescent="0.45">
      <c r="B36" s="2" t="s">
        <v>71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24">
        <f t="shared" ref="M36:CL36" si="20">M24+M34</f>
        <v>81660</v>
      </c>
      <c r="N36" s="24">
        <f t="shared" si="20"/>
        <v>103866</v>
      </c>
      <c r="O36" s="24">
        <f t="shared" si="20"/>
        <v>126732.6</v>
      </c>
      <c r="P36" s="24">
        <f t="shared" si="20"/>
        <v>134659.80000000002</v>
      </c>
      <c r="Q36" s="24">
        <f t="shared" si="20"/>
        <v>143577.90000000002</v>
      </c>
      <c r="R36" s="24">
        <f t="shared" si="20"/>
        <v>153156.6</v>
      </c>
      <c r="S36" s="24">
        <f t="shared" si="20"/>
        <v>194926.2</v>
      </c>
      <c r="T36" s="24">
        <f t="shared" si="20"/>
        <v>206486.7</v>
      </c>
      <c r="U36" s="24">
        <f t="shared" si="20"/>
        <v>219368.40000000002</v>
      </c>
      <c r="V36" s="24">
        <f t="shared" si="20"/>
        <v>233571.30000000002</v>
      </c>
      <c r="W36" s="24">
        <f t="shared" si="20"/>
        <v>249095.40000000002</v>
      </c>
      <c r="X36" s="24">
        <f t="shared" si="20"/>
        <v>266271</v>
      </c>
      <c r="Y36" s="24">
        <f t="shared" si="20"/>
        <v>300698.09999999998</v>
      </c>
      <c r="Z36" s="24">
        <f t="shared" si="20"/>
        <v>321507</v>
      </c>
      <c r="AA36" s="24">
        <f t="shared" si="20"/>
        <v>344297.7</v>
      </c>
      <c r="AB36" s="24">
        <f t="shared" si="20"/>
        <v>369400.5</v>
      </c>
      <c r="AC36" s="24">
        <f t="shared" si="20"/>
        <v>397145.7</v>
      </c>
      <c r="AD36" s="24">
        <f t="shared" si="20"/>
        <v>427533.30000000005</v>
      </c>
      <c r="AE36" s="24">
        <f t="shared" si="20"/>
        <v>492093.60000000003</v>
      </c>
      <c r="AF36" s="24">
        <f t="shared" si="20"/>
        <v>528756.9</v>
      </c>
      <c r="AG36" s="24">
        <f t="shared" si="20"/>
        <v>569053.5</v>
      </c>
      <c r="AH36" s="24">
        <f t="shared" si="20"/>
        <v>613644</v>
      </c>
      <c r="AI36" s="24">
        <f t="shared" si="20"/>
        <v>662528.4</v>
      </c>
      <c r="AJ36" s="24">
        <f t="shared" si="20"/>
        <v>716367.3</v>
      </c>
      <c r="AK36" s="24">
        <f t="shared" si="20"/>
        <v>791091</v>
      </c>
      <c r="AL36" s="24">
        <f t="shared" si="20"/>
        <v>856160.10000000009</v>
      </c>
      <c r="AM36" s="24">
        <f t="shared" si="20"/>
        <v>927835.20000000007</v>
      </c>
      <c r="AN36" s="24">
        <f t="shared" si="20"/>
        <v>1006446.6000000001</v>
      </c>
      <c r="AO36" s="24">
        <f t="shared" si="20"/>
        <v>1092985.2000000002</v>
      </c>
      <c r="AP36" s="24">
        <f t="shared" si="20"/>
        <v>1188111.6000000001</v>
      </c>
      <c r="AQ36" s="24">
        <f t="shared" si="20"/>
        <v>1230416.7000000002</v>
      </c>
      <c r="AR36" s="24">
        <f t="shared" si="20"/>
        <v>1345691.4</v>
      </c>
      <c r="AS36" s="24">
        <f t="shared" si="20"/>
        <v>1472526.6</v>
      </c>
      <c r="AT36" s="24">
        <f t="shared" si="20"/>
        <v>1611913.2000000002</v>
      </c>
      <c r="AU36" s="24">
        <f t="shared" si="20"/>
        <v>1765172.4000000001</v>
      </c>
      <c r="AV36" s="24">
        <f t="shared" si="20"/>
        <v>1933955.7000000002</v>
      </c>
      <c r="AW36" s="24">
        <f t="shared" si="20"/>
        <v>2135184.2999999998</v>
      </c>
      <c r="AX36" s="24">
        <f t="shared" si="20"/>
        <v>2339309.7000000002</v>
      </c>
      <c r="AY36" s="24">
        <f t="shared" si="20"/>
        <v>2563913.7000000002</v>
      </c>
      <c r="AZ36" s="24">
        <f t="shared" si="20"/>
        <v>2810978.1</v>
      </c>
      <c r="BA36" s="24">
        <f t="shared" si="20"/>
        <v>3082815</v>
      </c>
      <c r="BB36" s="24">
        <f t="shared" si="20"/>
        <v>3381736.5</v>
      </c>
      <c r="BC36" s="24">
        <f t="shared" si="20"/>
        <v>3741915.3000000003</v>
      </c>
      <c r="BD36" s="24">
        <f t="shared" si="20"/>
        <v>4103593.8000000003</v>
      </c>
      <c r="BE36" s="24">
        <f t="shared" si="20"/>
        <v>4501605.3000000007</v>
      </c>
      <c r="BF36" s="24">
        <f t="shared" si="20"/>
        <v>4939252.8000000007</v>
      </c>
      <c r="BG36" s="24">
        <f t="shared" si="20"/>
        <v>5420830.2000000002</v>
      </c>
      <c r="BH36" s="24">
        <f t="shared" si="20"/>
        <v>5950301.0999999996</v>
      </c>
      <c r="BI36" s="24">
        <f t="shared" si="20"/>
        <v>6548550.3000000007</v>
      </c>
      <c r="BJ36" s="24">
        <f t="shared" si="20"/>
        <v>7189332.3000000007</v>
      </c>
      <c r="BK36" s="24">
        <f t="shared" si="20"/>
        <v>7894192.5</v>
      </c>
      <c r="BL36" s="24">
        <f t="shared" si="20"/>
        <v>8669736.9000000004</v>
      </c>
      <c r="BM36" s="24">
        <f t="shared" si="20"/>
        <v>9522571.5</v>
      </c>
      <c r="BN36" s="24">
        <f t="shared" si="20"/>
        <v>10460953.800000001</v>
      </c>
      <c r="BO36" s="24">
        <f t="shared" si="20"/>
        <v>11430741.300000001</v>
      </c>
      <c r="BP36" s="24">
        <f t="shared" si="20"/>
        <v>12565982.4</v>
      </c>
      <c r="BQ36" s="24">
        <f t="shared" si="20"/>
        <v>13814846.700000001</v>
      </c>
      <c r="BR36" s="24">
        <f t="shared" si="20"/>
        <v>15188564.399999999</v>
      </c>
      <c r="BS36" s="24">
        <f t="shared" si="20"/>
        <v>16699686.899999999</v>
      </c>
      <c r="BT36" s="24">
        <f t="shared" si="20"/>
        <v>18361756.5</v>
      </c>
      <c r="BU36" s="24">
        <f t="shared" si="20"/>
        <v>20205897.300000001</v>
      </c>
      <c r="BV36" s="24">
        <f t="shared" si="20"/>
        <v>22217094</v>
      </c>
      <c r="BW36" s="24">
        <f t="shared" si="20"/>
        <v>24429443.399999999</v>
      </c>
      <c r="BX36" s="24">
        <f t="shared" si="20"/>
        <v>26863093.799999997</v>
      </c>
      <c r="BY36" s="24">
        <f t="shared" si="20"/>
        <v>29540175.299999997</v>
      </c>
      <c r="BZ36" s="24">
        <f t="shared" si="20"/>
        <v>32484799.799999997</v>
      </c>
      <c r="CA36" s="24">
        <f t="shared" si="20"/>
        <v>35755251.900000006</v>
      </c>
      <c r="CB36" s="24">
        <f t="shared" si="20"/>
        <v>39318198</v>
      </c>
      <c r="CC36" s="24">
        <f t="shared" si="20"/>
        <v>43237537.799999997</v>
      </c>
      <c r="CD36" s="24">
        <f t="shared" si="20"/>
        <v>47548943.700000003</v>
      </c>
      <c r="CE36" s="24">
        <f t="shared" si="20"/>
        <v>52291391.099999994</v>
      </c>
      <c r="CF36" s="24">
        <f t="shared" si="20"/>
        <v>57508149.300000004</v>
      </c>
      <c r="CG36" s="24">
        <f t="shared" si="20"/>
        <v>63262051.200000003</v>
      </c>
      <c r="CH36" s="24">
        <f t="shared" si="20"/>
        <v>69574084.200000003</v>
      </c>
      <c r="CI36" s="24">
        <f t="shared" si="20"/>
        <v>76517320.5</v>
      </c>
      <c r="CJ36" s="24">
        <f t="shared" si="20"/>
        <v>84155177.700000003</v>
      </c>
      <c r="CK36" s="24">
        <f t="shared" si="20"/>
        <v>92556688.5</v>
      </c>
      <c r="CL36" s="24">
        <f t="shared" si="20"/>
        <v>101798482.5</v>
      </c>
    </row>
    <row r="37" spans="2:90" ht="14.25" customHeight="1" x14ac:dyDescent="0.45"/>
    <row r="38" spans="2:90" ht="14.25" customHeight="1" x14ac:dyDescent="0.45"/>
    <row r="39" spans="2:90" ht="14.25" customHeight="1" x14ac:dyDescent="0.45"/>
    <row r="40" spans="2:90" ht="14.25" customHeight="1" x14ac:dyDescent="0.45">
      <c r="B40" s="2" t="s">
        <v>63</v>
      </c>
    </row>
    <row r="41" spans="2:90" ht="14.25" customHeight="1" x14ac:dyDescent="0.45">
      <c r="B41" s="33" t="s">
        <v>64</v>
      </c>
      <c r="C41" s="34">
        <v>367000</v>
      </c>
      <c r="D41" s="1" t="s">
        <v>3</v>
      </c>
      <c r="G41" s="34"/>
      <c r="H41" s="44" t="s">
        <v>72</v>
      </c>
    </row>
    <row r="42" spans="2:90" ht="14.25" customHeight="1" x14ac:dyDescent="0.45">
      <c r="B42" s="33" t="s">
        <v>65</v>
      </c>
      <c r="C42" s="34">
        <v>12000000</v>
      </c>
      <c r="D42" s="1" t="s">
        <v>3</v>
      </c>
      <c r="H42" s="1" t="s">
        <v>73</v>
      </c>
    </row>
    <row r="43" spans="2:90" ht="14.25" customHeight="1" x14ac:dyDescent="0.45">
      <c r="H43" s="1" t="s">
        <v>74</v>
      </c>
    </row>
    <row r="44" spans="2:90" ht="14.25" customHeight="1" x14ac:dyDescent="0.45"/>
    <row r="45" spans="2:90" ht="14.25" customHeight="1" x14ac:dyDescent="0.45"/>
    <row r="46" spans="2:90" ht="14.25" customHeight="1" x14ac:dyDescent="0.45"/>
    <row r="47" spans="2:90" ht="14.25" customHeight="1" x14ac:dyDescent="0.45"/>
    <row r="48" spans="2:90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mergeCells count="7">
    <mergeCell ref="BO3:BZ3"/>
    <mergeCell ref="CA3:CL3"/>
    <mergeCell ref="G3:R3"/>
    <mergeCell ref="S3:AD3"/>
    <mergeCell ref="AE3:AP3"/>
    <mergeCell ref="AQ3:BB3"/>
    <mergeCell ref="BC3:BN3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S1003"/>
  <sheetViews>
    <sheetView topLeftCell="B1" workbookViewId="0">
      <selection activeCell="O23" sqref="O23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0.59765625" customWidth="1"/>
    <col min="4" max="4" width="6.9296875" customWidth="1"/>
    <col min="5" max="5" width="15.265625" customWidth="1"/>
    <col min="6" max="6" width="6.796875" customWidth="1"/>
    <col min="7" max="8" width="14.86328125" hidden="1" customWidth="1"/>
    <col min="9" max="9" width="17.1328125" hidden="1" customWidth="1"/>
    <col min="10" max="10" width="13.3984375" hidden="1" customWidth="1"/>
    <col min="11" max="11" width="7.73046875" hidden="1" customWidth="1"/>
    <col min="12" max="12" width="9.59765625" customWidth="1"/>
    <col min="13" max="17" width="9.86328125" customWidth="1"/>
    <col min="18" max="18" width="16.73046875" customWidth="1"/>
    <col min="19" max="45" width="16.3984375" customWidth="1"/>
    <col min="46" max="47" width="18" customWidth="1"/>
    <col min="48" max="71" width="8.73046875" customWidth="1"/>
  </cols>
  <sheetData>
    <row r="1" spans="2:71" ht="14.25" customHeight="1" x14ac:dyDescent="0.45">
      <c r="E1" s="3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2:71" ht="14.25" customHeight="1" x14ac:dyDescent="0.45">
      <c r="B2" s="2" t="s">
        <v>75</v>
      </c>
      <c r="C2" s="2"/>
      <c r="D2" s="2"/>
      <c r="E2" s="16"/>
      <c r="F2" s="2"/>
      <c r="G2" s="2"/>
      <c r="H2" s="2"/>
      <c r="I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2:71" ht="14.25" customHeight="1" x14ac:dyDescent="0.45">
      <c r="E3" s="3"/>
      <c r="L3" s="192" t="s">
        <v>7</v>
      </c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90"/>
      <c r="X3" s="193" t="s">
        <v>8</v>
      </c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90"/>
      <c r="AJ3" s="194" t="s">
        <v>9</v>
      </c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90"/>
      <c r="AV3" s="195" t="s">
        <v>10</v>
      </c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90"/>
      <c r="BH3" s="196" t="s">
        <v>11</v>
      </c>
      <c r="BI3" s="189"/>
      <c r="BJ3" s="189"/>
      <c r="BK3" s="189"/>
      <c r="BL3" s="189"/>
      <c r="BM3" s="189"/>
      <c r="BN3" s="189"/>
      <c r="BO3" s="189"/>
      <c r="BP3" s="189"/>
      <c r="BQ3" s="189"/>
      <c r="BR3" s="189"/>
      <c r="BS3" s="190"/>
    </row>
    <row r="4" spans="2:71" ht="14.25" customHeight="1" x14ac:dyDescent="0.45">
      <c r="E4" s="3"/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5" t="s">
        <v>14</v>
      </c>
      <c r="Y4" s="5" t="s">
        <v>15</v>
      </c>
      <c r="Z4" s="5" t="s">
        <v>16</v>
      </c>
      <c r="AA4" s="5" t="s">
        <v>17</v>
      </c>
      <c r="AB4" s="5" t="s">
        <v>18</v>
      </c>
      <c r="AC4" s="5" t="s">
        <v>19</v>
      </c>
      <c r="AD4" s="5" t="s">
        <v>20</v>
      </c>
      <c r="AE4" s="5" t="s">
        <v>21</v>
      </c>
      <c r="AF4" s="5" t="s">
        <v>22</v>
      </c>
      <c r="AG4" s="5" t="s">
        <v>23</v>
      </c>
      <c r="AH4" s="5" t="s">
        <v>24</v>
      </c>
      <c r="AI4" s="5" t="s">
        <v>25</v>
      </c>
      <c r="AJ4" s="6" t="s">
        <v>14</v>
      </c>
      <c r="AK4" s="6" t="s">
        <v>15</v>
      </c>
      <c r="AL4" s="6" t="s">
        <v>16</v>
      </c>
      <c r="AM4" s="6" t="s">
        <v>17</v>
      </c>
      <c r="AN4" s="6" t="s">
        <v>18</v>
      </c>
      <c r="AO4" s="6" t="s">
        <v>19</v>
      </c>
      <c r="AP4" s="6" t="s">
        <v>20</v>
      </c>
      <c r="AQ4" s="6" t="s">
        <v>21</v>
      </c>
      <c r="AR4" s="6" t="s">
        <v>22</v>
      </c>
      <c r="AS4" s="6" t="s">
        <v>23</v>
      </c>
      <c r="AT4" s="6" t="s">
        <v>24</v>
      </c>
      <c r="AU4" s="6" t="s">
        <v>25</v>
      </c>
      <c r="AV4" s="7" t="s">
        <v>14</v>
      </c>
      <c r="AW4" s="7" t="s">
        <v>15</v>
      </c>
      <c r="AX4" s="7" t="s">
        <v>16</v>
      </c>
      <c r="AY4" s="7" t="s">
        <v>17</v>
      </c>
      <c r="AZ4" s="7" t="s">
        <v>18</v>
      </c>
      <c r="BA4" s="7" t="s">
        <v>19</v>
      </c>
      <c r="BB4" s="7" t="s">
        <v>20</v>
      </c>
      <c r="BC4" s="7" t="s">
        <v>21</v>
      </c>
      <c r="BD4" s="7" t="s">
        <v>22</v>
      </c>
      <c r="BE4" s="7" t="s">
        <v>23</v>
      </c>
      <c r="BF4" s="7" t="s">
        <v>24</v>
      </c>
      <c r="BG4" s="7" t="s">
        <v>25</v>
      </c>
      <c r="BH4" s="8" t="s">
        <v>14</v>
      </c>
      <c r="BI4" s="8" t="s">
        <v>15</v>
      </c>
      <c r="BJ4" s="8" t="s">
        <v>16</v>
      </c>
      <c r="BK4" s="8" t="s">
        <v>17</v>
      </c>
      <c r="BL4" s="8" t="s">
        <v>18</v>
      </c>
      <c r="BM4" s="8" t="s">
        <v>19</v>
      </c>
      <c r="BN4" s="8" t="s">
        <v>20</v>
      </c>
      <c r="BO4" s="8" t="s">
        <v>21</v>
      </c>
      <c r="BP4" s="8" t="s">
        <v>22</v>
      </c>
      <c r="BQ4" s="8" t="s">
        <v>23</v>
      </c>
      <c r="BR4" s="8" t="s">
        <v>24</v>
      </c>
      <c r="BS4" s="8" t="s">
        <v>25</v>
      </c>
    </row>
    <row r="5" spans="2:71" ht="14.25" customHeight="1" x14ac:dyDescent="0.5">
      <c r="B5" s="45" t="s">
        <v>76</v>
      </c>
      <c r="C5" s="35"/>
      <c r="D5" s="35" t="s">
        <v>77</v>
      </c>
      <c r="E5" s="46" t="s">
        <v>78</v>
      </c>
      <c r="F5" s="35" t="s">
        <v>79</v>
      </c>
      <c r="G5" s="35"/>
      <c r="H5" s="35"/>
      <c r="I5" s="35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</row>
    <row r="6" spans="2:71" ht="14.25" customHeight="1" x14ac:dyDescent="0.45">
      <c r="B6" s="2"/>
      <c r="C6" s="2"/>
      <c r="D6" s="2"/>
      <c r="E6" s="16"/>
      <c r="F6" s="2"/>
      <c r="G6" s="2"/>
      <c r="H6" s="2"/>
      <c r="I6" s="2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</row>
    <row r="7" spans="2:71" ht="14.25" customHeight="1" x14ac:dyDescent="0.45">
      <c r="E7" s="3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</row>
    <row r="8" spans="2:71" ht="14.25" customHeight="1" x14ac:dyDescent="0.45">
      <c r="B8" s="2" t="s">
        <v>80</v>
      </c>
      <c r="C8" s="2"/>
      <c r="D8" s="2"/>
      <c r="E8" s="16">
        <v>5000000</v>
      </c>
      <c r="F8" s="2" t="s">
        <v>3</v>
      </c>
      <c r="G8" s="2"/>
      <c r="H8" s="2"/>
      <c r="I8" s="2"/>
      <c r="L8" s="34"/>
      <c r="M8" s="34"/>
      <c r="N8" s="34"/>
      <c r="O8" s="34"/>
      <c r="P8" s="34"/>
      <c r="Q8" s="34"/>
      <c r="R8" s="34">
        <v>50000000</v>
      </c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</row>
    <row r="9" spans="2:71" ht="14.25" customHeight="1" x14ac:dyDescent="0.45">
      <c r="E9" s="3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</row>
    <row r="10" spans="2:71" ht="14.25" customHeight="1" x14ac:dyDescent="0.45">
      <c r="B10" s="2" t="s">
        <v>81</v>
      </c>
      <c r="C10" s="177">
        <v>1000000</v>
      </c>
      <c r="D10" t="s">
        <v>5</v>
      </c>
      <c r="E10" s="16">
        <f>C10*3.67</f>
        <v>3670000</v>
      </c>
      <c r="F10" s="1" t="s">
        <v>5</v>
      </c>
      <c r="L10" s="34"/>
      <c r="M10" s="34"/>
      <c r="N10" s="34"/>
      <c r="O10" s="34"/>
      <c r="P10" s="34"/>
      <c r="Q10" s="34"/>
      <c r="R10" s="34">
        <f>E10*3.67</f>
        <v>13468900</v>
      </c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</row>
    <row r="11" spans="2:71" ht="14.25" customHeight="1" x14ac:dyDescent="0.45">
      <c r="E11" s="3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</row>
    <row r="12" spans="2:71" ht="14.25" customHeight="1" x14ac:dyDescent="0.45">
      <c r="B12" s="2" t="s">
        <v>82</v>
      </c>
      <c r="E12" s="3">
        <v>15000000</v>
      </c>
      <c r="F12" s="1" t="s">
        <v>3</v>
      </c>
      <c r="L12" s="34"/>
      <c r="M12" s="34"/>
      <c r="N12" s="34"/>
      <c r="O12" s="34"/>
      <c r="P12" s="34"/>
      <c r="Q12" s="34"/>
      <c r="R12" s="34">
        <f>E12</f>
        <v>15000000</v>
      </c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</row>
    <row r="13" spans="2:71" ht="14.25" customHeight="1" x14ac:dyDescent="0.45">
      <c r="E13" s="50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</row>
    <row r="14" spans="2:71" ht="14.25" customHeight="1" x14ac:dyDescent="0.45">
      <c r="E14" s="174">
        <f>SUM(E8:E12)</f>
        <v>23670000</v>
      </c>
      <c r="F14" t="s">
        <v>3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</row>
    <row r="15" spans="2:71" ht="14.25" customHeight="1" x14ac:dyDescent="0.45">
      <c r="E15" s="17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</row>
    <row r="16" spans="2:71" ht="14.25" customHeight="1" x14ac:dyDescent="0.45">
      <c r="E16" s="17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</row>
    <row r="17" spans="3:47" ht="14.25" customHeight="1" x14ac:dyDescent="0.45">
      <c r="C17" s="1" t="s">
        <v>34</v>
      </c>
      <c r="E17" s="51"/>
      <c r="F17" s="2" t="s">
        <v>5</v>
      </c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</row>
    <row r="18" spans="3:47" ht="14.25" customHeight="1" x14ac:dyDescent="0.45">
      <c r="E18" s="3">
        <f>E17*3.67</f>
        <v>0</v>
      </c>
      <c r="F18" s="2" t="s">
        <v>3</v>
      </c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</row>
    <row r="19" spans="3:47" ht="14.25" customHeight="1" x14ac:dyDescent="0.45">
      <c r="E19" s="3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</row>
    <row r="20" spans="3:47" ht="14.25" customHeight="1" x14ac:dyDescent="0.45">
      <c r="E20" s="3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</row>
    <row r="21" spans="3:47" ht="14.25" customHeight="1" x14ac:dyDescent="0.45">
      <c r="E21" s="3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</row>
    <row r="22" spans="3:47" ht="14.25" customHeight="1" x14ac:dyDescent="0.45">
      <c r="E22" s="3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</row>
    <row r="23" spans="3:47" ht="14.25" customHeight="1" x14ac:dyDescent="0.45">
      <c r="E23" s="3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</row>
    <row r="24" spans="3:47" ht="14.25" customHeight="1" x14ac:dyDescent="0.45">
      <c r="E24" s="3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</row>
    <row r="25" spans="3:47" ht="14.25" customHeight="1" x14ac:dyDescent="0.45">
      <c r="E25" s="3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</row>
    <row r="26" spans="3:47" ht="14.25" customHeight="1" x14ac:dyDescent="0.45">
      <c r="E26" s="3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</row>
    <row r="27" spans="3:47" ht="14.25" customHeight="1" x14ac:dyDescent="0.45">
      <c r="E27" s="3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</row>
    <row r="28" spans="3:47" ht="14.25" customHeight="1" x14ac:dyDescent="0.45">
      <c r="E28" s="3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</row>
    <row r="29" spans="3:47" ht="14.25" customHeight="1" x14ac:dyDescent="0.45">
      <c r="E29" s="3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</row>
    <row r="30" spans="3:47" ht="14.25" customHeight="1" x14ac:dyDescent="0.45">
      <c r="E30" s="3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</row>
    <row r="31" spans="3:47" ht="14.25" customHeight="1" x14ac:dyDescent="0.45">
      <c r="E31" s="3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</row>
    <row r="32" spans="3:47" ht="14.25" customHeight="1" x14ac:dyDescent="0.45">
      <c r="E32" s="3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</row>
    <row r="33" spans="5:47" ht="14.25" customHeight="1" x14ac:dyDescent="0.45">
      <c r="E33" s="3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</row>
    <row r="34" spans="5:47" ht="14.25" customHeight="1" x14ac:dyDescent="0.45">
      <c r="E34" s="3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</row>
    <row r="35" spans="5:47" ht="14.25" customHeight="1" x14ac:dyDescent="0.45">
      <c r="E35" s="3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</row>
    <row r="36" spans="5:47" ht="14.25" customHeight="1" x14ac:dyDescent="0.45">
      <c r="E36" s="3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</row>
    <row r="37" spans="5:47" ht="14.25" customHeight="1" x14ac:dyDescent="0.45">
      <c r="E37" s="3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</row>
    <row r="38" spans="5:47" ht="14.25" customHeight="1" x14ac:dyDescent="0.45">
      <c r="E38" s="3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</row>
    <row r="39" spans="5:47" ht="14.25" customHeight="1" x14ac:dyDescent="0.45">
      <c r="E39" s="3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</row>
    <row r="40" spans="5:47" ht="14.25" customHeight="1" x14ac:dyDescent="0.45">
      <c r="E40" s="3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</row>
    <row r="41" spans="5:47" ht="14.25" customHeight="1" x14ac:dyDescent="0.45">
      <c r="E41" s="3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</row>
    <row r="42" spans="5:47" ht="14.25" customHeight="1" x14ac:dyDescent="0.45">
      <c r="E42" s="3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</row>
    <row r="43" spans="5:47" ht="14.25" customHeight="1" x14ac:dyDescent="0.45">
      <c r="E43" s="3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</row>
    <row r="44" spans="5:47" ht="14.25" customHeight="1" x14ac:dyDescent="0.45">
      <c r="E44" s="3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</row>
    <row r="45" spans="5:47" ht="14.25" customHeight="1" x14ac:dyDescent="0.45">
      <c r="E45" s="3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</row>
    <row r="46" spans="5:47" ht="14.25" customHeight="1" x14ac:dyDescent="0.45">
      <c r="E46" s="3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</row>
    <row r="47" spans="5:47" ht="14.25" customHeight="1" x14ac:dyDescent="0.45">
      <c r="E47" s="3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</row>
    <row r="48" spans="5:47" ht="14.25" customHeight="1" x14ac:dyDescent="0.45">
      <c r="E48" s="3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</row>
    <row r="49" spans="5:47" ht="14.25" customHeight="1" x14ac:dyDescent="0.45">
      <c r="E49" s="3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</row>
    <row r="50" spans="5:47" ht="14.25" customHeight="1" x14ac:dyDescent="0.45">
      <c r="E50" s="3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</row>
    <row r="51" spans="5:47" ht="14.25" customHeight="1" x14ac:dyDescent="0.45">
      <c r="E51" s="3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</row>
    <row r="52" spans="5:47" ht="14.25" customHeight="1" x14ac:dyDescent="0.45">
      <c r="E52" s="3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</row>
    <row r="53" spans="5:47" ht="14.25" customHeight="1" x14ac:dyDescent="0.45">
      <c r="E53" s="3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</row>
    <row r="54" spans="5:47" ht="14.25" customHeight="1" x14ac:dyDescent="0.45">
      <c r="E54" s="3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</row>
    <row r="55" spans="5:47" ht="14.25" customHeight="1" x14ac:dyDescent="0.45">
      <c r="E55" s="3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</row>
    <row r="56" spans="5:47" ht="14.25" customHeight="1" x14ac:dyDescent="0.45">
      <c r="E56" s="3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</row>
    <row r="57" spans="5:47" ht="14.25" customHeight="1" x14ac:dyDescent="0.45">
      <c r="E57" s="3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</row>
    <row r="58" spans="5:47" ht="14.25" customHeight="1" x14ac:dyDescent="0.45">
      <c r="E58" s="3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</row>
    <row r="59" spans="5:47" ht="14.25" customHeight="1" x14ac:dyDescent="0.45">
      <c r="E59" s="3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</row>
    <row r="60" spans="5:47" ht="14.25" customHeight="1" x14ac:dyDescent="0.45">
      <c r="E60" s="3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</row>
    <row r="61" spans="5:47" ht="14.25" customHeight="1" x14ac:dyDescent="0.45">
      <c r="E61" s="3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</row>
    <row r="62" spans="5:47" ht="14.25" customHeight="1" x14ac:dyDescent="0.45">
      <c r="E62" s="3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</row>
    <row r="63" spans="5:47" ht="14.25" customHeight="1" x14ac:dyDescent="0.45">
      <c r="E63" s="3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</row>
    <row r="64" spans="5:47" ht="14.25" customHeight="1" x14ac:dyDescent="0.45">
      <c r="E64" s="3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</row>
    <row r="65" spans="5:47" ht="14.25" customHeight="1" x14ac:dyDescent="0.45">
      <c r="E65" s="3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</row>
    <row r="66" spans="5:47" ht="14.25" customHeight="1" x14ac:dyDescent="0.45">
      <c r="E66" s="3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</row>
    <row r="67" spans="5:47" ht="14.25" customHeight="1" x14ac:dyDescent="0.45">
      <c r="E67" s="3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</row>
    <row r="68" spans="5:47" ht="14.25" customHeight="1" x14ac:dyDescent="0.45">
      <c r="E68" s="3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</row>
    <row r="69" spans="5:47" ht="14.25" customHeight="1" x14ac:dyDescent="0.45">
      <c r="E69" s="3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</row>
    <row r="70" spans="5:47" ht="14.25" customHeight="1" x14ac:dyDescent="0.45">
      <c r="E70" s="3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</row>
    <row r="71" spans="5:47" ht="14.25" customHeight="1" x14ac:dyDescent="0.45">
      <c r="E71" s="3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</row>
    <row r="72" spans="5:47" ht="14.25" customHeight="1" x14ac:dyDescent="0.45">
      <c r="E72" s="3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</row>
    <row r="73" spans="5:47" ht="14.25" customHeight="1" x14ac:dyDescent="0.45">
      <c r="E73" s="3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</row>
    <row r="74" spans="5:47" ht="14.25" customHeight="1" x14ac:dyDescent="0.45">
      <c r="E74" s="3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</row>
    <row r="75" spans="5:47" ht="14.25" customHeight="1" x14ac:dyDescent="0.45">
      <c r="E75" s="3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</row>
    <row r="76" spans="5:47" ht="14.25" customHeight="1" x14ac:dyDescent="0.45">
      <c r="E76" s="3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</row>
    <row r="77" spans="5:47" ht="14.25" customHeight="1" x14ac:dyDescent="0.45">
      <c r="E77" s="3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</row>
    <row r="78" spans="5:47" ht="14.25" customHeight="1" x14ac:dyDescent="0.45">
      <c r="E78" s="3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</row>
    <row r="79" spans="5:47" ht="14.25" customHeight="1" x14ac:dyDescent="0.45">
      <c r="E79" s="3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</row>
    <row r="80" spans="5:47" ht="14.25" customHeight="1" x14ac:dyDescent="0.45">
      <c r="E80" s="3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</row>
    <row r="81" spans="5:47" ht="14.25" customHeight="1" x14ac:dyDescent="0.45">
      <c r="E81" s="3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</row>
    <row r="82" spans="5:47" ht="14.25" customHeight="1" x14ac:dyDescent="0.45">
      <c r="E82" s="3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</row>
    <row r="83" spans="5:47" ht="14.25" customHeight="1" x14ac:dyDescent="0.45">
      <c r="E83" s="3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</row>
    <row r="84" spans="5:47" ht="14.25" customHeight="1" x14ac:dyDescent="0.45">
      <c r="E84" s="3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</row>
    <row r="85" spans="5:47" ht="14.25" customHeight="1" x14ac:dyDescent="0.45">
      <c r="E85" s="3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</row>
    <row r="86" spans="5:47" ht="14.25" customHeight="1" x14ac:dyDescent="0.45">
      <c r="E86" s="3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</row>
    <row r="87" spans="5:47" ht="14.25" customHeight="1" x14ac:dyDescent="0.45">
      <c r="E87" s="3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</row>
    <row r="88" spans="5:47" ht="14.25" customHeight="1" x14ac:dyDescent="0.45">
      <c r="E88" s="3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</row>
    <row r="89" spans="5:47" ht="14.25" customHeight="1" x14ac:dyDescent="0.45">
      <c r="E89" s="3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</row>
    <row r="90" spans="5:47" ht="14.25" customHeight="1" x14ac:dyDescent="0.45">
      <c r="E90" s="3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</row>
    <row r="91" spans="5:47" ht="14.25" customHeight="1" x14ac:dyDescent="0.45">
      <c r="E91" s="3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</row>
    <row r="92" spans="5:47" ht="14.25" customHeight="1" x14ac:dyDescent="0.45">
      <c r="E92" s="3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</row>
    <row r="93" spans="5:47" ht="14.25" customHeight="1" x14ac:dyDescent="0.45">
      <c r="E93" s="3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</row>
    <row r="94" spans="5:47" ht="14.25" customHeight="1" x14ac:dyDescent="0.45">
      <c r="E94" s="3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</row>
    <row r="95" spans="5:47" ht="14.25" customHeight="1" x14ac:dyDescent="0.45">
      <c r="E95" s="3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</row>
    <row r="96" spans="5:47" ht="14.25" customHeight="1" x14ac:dyDescent="0.45">
      <c r="E96" s="3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</row>
    <row r="97" spans="5:47" ht="14.25" customHeight="1" x14ac:dyDescent="0.45">
      <c r="E97" s="3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</row>
    <row r="98" spans="5:47" ht="14.25" customHeight="1" x14ac:dyDescent="0.45">
      <c r="E98" s="3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</row>
    <row r="99" spans="5:47" ht="14.25" customHeight="1" x14ac:dyDescent="0.45">
      <c r="E99" s="3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</row>
    <row r="100" spans="5:47" ht="14.25" customHeight="1" x14ac:dyDescent="0.45">
      <c r="E100" s="3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</row>
    <row r="101" spans="5:47" ht="14.25" customHeight="1" x14ac:dyDescent="0.45">
      <c r="E101" s="3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</row>
    <row r="102" spans="5:47" ht="14.25" customHeight="1" x14ac:dyDescent="0.45">
      <c r="E102" s="3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</row>
    <row r="103" spans="5:47" ht="14.25" customHeight="1" x14ac:dyDescent="0.45">
      <c r="E103" s="3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</row>
    <row r="104" spans="5:47" ht="14.25" customHeight="1" x14ac:dyDescent="0.45">
      <c r="E104" s="3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</row>
    <row r="105" spans="5:47" ht="14.25" customHeight="1" x14ac:dyDescent="0.45">
      <c r="E105" s="3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</row>
    <row r="106" spans="5:47" ht="14.25" customHeight="1" x14ac:dyDescent="0.45">
      <c r="E106" s="3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</row>
    <row r="107" spans="5:47" ht="14.25" customHeight="1" x14ac:dyDescent="0.45">
      <c r="E107" s="3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</row>
    <row r="108" spans="5:47" ht="14.25" customHeight="1" x14ac:dyDescent="0.45">
      <c r="E108" s="3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</row>
    <row r="109" spans="5:47" ht="14.25" customHeight="1" x14ac:dyDescent="0.45">
      <c r="E109" s="3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</row>
    <row r="110" spans="5:47" ht="14.25" customHeight="1" x14ac:dyDescent="0.45">
      <c r="E110" s="3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</row>
    <row r="111" spans="5:47" ht="14.25" customHeight="1" x14ac:dyDescent="0.45">
      <c r="E111" s="3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</row>
    <row r="112" spans="5:47" ht="14.25" customHeight="1" x14ac:dyDescent="0.45">
      <c r="E112" s="3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</row>
    <row r="113" spans="5:47" ht="14.25" customHeight="1" x14ac:dyDescent="0.45">
      <c r="E113" s="3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</row>
    <row r="114" spans="5:47" ht="14.25" customHeight="1" x14ac:dyDescent="0.45">
      <c r="E114" s="3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</row>
    <row r="115" spans="5:47" ht="14.25" customHeight="1" x14ac:dyDescent="0.45">
      <c r="E115" s="3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</row>
    <row r="116" spans="5:47" ht="14.25" customHeight="1" x14ac:dyDescent="0.45">
      <c r="E116" s="3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</row>
    <row r="117" spans="5:47" ht="14.25" customHeight="1" x14ac:dyDescent="0.45">
      <c r="E117" s="3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</row>
    <row r="118" spans="5:47" ht="14.25" customHeight="1" x14ac:dyDescent="0.45">
      <c r="E118" s="3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</row>
    <row r="119" spans="5:47" ht="14.25" customHeight="1" x14ac:dyDescent="0.45">
      <c r="E119" s="3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</row>
    <row r="120" spans="5:47" ht="14.25" customHeight="1" x14ac:dyDescent="0.45">
      <c r="E120" s="3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</row>
    <row r="121" spans="5:47" ht="14.25" customHeight="1" x14ac:dyDescent="0.45">
      <c r="E121" s="3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</row>
    <row r="122" spans="5:47" ht="14.25" customHeight="1" x14ac:dyDescent="0.45">
      <c r="E122" s="3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</row>
    <row r="123" spans="5:47" ht="14.25" customHeight="1" x14ac:dyDescent="0.45">
      <c r="E123" s="3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</row>
    <row r="124" spans="5:47" ht="14.25" customHeight="1" x14ac:dyDescent="0.45">
      <c r="E124" s="3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</row>
    <row r="125" spans="5:47" ht="14.25" customHeight="1" x14ac:dyDescent="0.45">
      <c r="E125" s="3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</row>
    <row r="126" spans="5:47" ht="14.25" customHeight="1" x14ac:dyDescent="0.45">
      <c r="E126" s="3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</row>
    <row r="127" spans="5:47" ht="14.25" customHeight="1" x14ac:dyDescent="0.45">
      <c r="E127" s="3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</row>
    <row r="128" spans="5:47" ht="14.25" customHeight="1" x14ac:dyDescent="0.45">
      <c r="E128" s="3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</row>
    <row r="129" spans="5:47" ht="14.25" customHeight="1" x14ac:dyDescent="0.45">
      <c r="E129" s="3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</row>
    <row r="130" spans="5:47" ht="14.25" customHeight="1" x14ac:dyDescent="0.45">
      <c r="E130" s="3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</row>
    <row r="131" spans="5:47" ht="14.25" customHeight="1" x14ac:dyDescent="0.45">
      <c r="E131" s="3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</row>
    <row r="132" spans="5:47" ht="14.25" customHeight="1" x14ac:dyDescent="0.45">
      <c r="E132" s="3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</row>
    <row r="133" spans="5:47" ht="14.25" customHeight="1" x14ac:dyDescent="0.45">
      <c r="E133" s="3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</row>
    <row r="134" spans="5:47" ht="14.25" customHeight="1" x14ac:dyDescent="0.45">
      <c r="E134" s="3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</row>
    <row r="135" spans="5:47" ht="14.25" customHeight="1" x14ac:dyDescent="0.45">
      <c r="E135" s="3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</row>
    <row r="136" spans="5:47" ht="14.25" customHeight="1" x14ac:dyDescent="0.45">
      <c r="E136" s="3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</row>
    <row r="137" spans="5:47" ht="14.25" customHeight="1" x14ac:dyDescent="0.45">
      <c r="E137" s="3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</row>
    <row r="138" spans="5:47" ht="14.25" customHeight="1" x14ac:dyDescent="0.45">
      <c r="E138" s="3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</row>
    <row r="139" spans="5:47" ht="14.25" customHeight="1" x14ac:dyDescent="0.45">
      <c r="E139" s="3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</row>
    <row r="140" spans="5:47" ht="14.25" customHeight="1" x14ac:dyDescent="0.45">
      <c r="E140" s="3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</row>
    <row r="141" spans="5:47" ht="14.25" customHeight="1" x14ac:dyDescent="0.45">
      <c r="E141" s="3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</row>
    <row r="142" spans="5:47" ht="14.25" customHeight="1" x14ac:dyDescent="0.45">
      <c r="E142" s="3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</row>
    <row r="143" spans="5:47" ht="14.25" customHeight="1" x14ac:dyDescent="0.45">
      <c r="E143" s="3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</row>
    <row r="144" spans="5:47" ht="14.25" customHeight="1" x14ac:dyDescent="0.45">
      <c r="E144" s="3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</row>
    <row r="145" spans="5:47" ht="14.25" customHeight="1" x14ac:dyDescent="0.45">
      <c r="E145" s="3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</row>
    <row r="146" spans="5:47" ht="14.25" customHeight="1" x14ac:dyDescent="0.45">
      <c r="E146" s="3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</row>
    <row r="147" spans="5:47" ht="14.25" customHeight="1" x14ac:dyDescent="0.45">
      <c r="E147" s="3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</row>
    <row r="148" spans="5:47" ht="14.25" customHeight="1" x14ac:dyDescent="0.45">
      <c r="E148" s="3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</row>
    <row r="149" spans="5:47" ht="14.25" customHeight="1" x14ac:dyDescent="0.45">
      <c r="E149" s="3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</row>
    <row r="150" spans="5:47" ht="14.25" customHeight="1" x14ac:dyDescent="0.45">
      <c r="E150" s="3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</row>
    <row r="151" spans="5:47" ht="14.25" customHeight="1" x14ac:dyDescent="0.45">
      <c r="E151" s="3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</row>
    <row r="152" spans="5:47" ht="14.25" customHeight="1" x14ac:dyDescent="0.45">
      <c r="E152" s="3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</row>
    <row r="153" spans="5:47" ht="14.25" customHeight="1" x14ac:dyDescent="0.45">
      <c r="E153" s="3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</row>
    <row r="154" spans="5:47" ht="14.25" customHeight="1" x14ac:dyDescent="0.45">
      <c r="E154" s="3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</row>
    <row r="155" spans="5:47" ht="14.25" customHeight="1" x14ac:dyDescent="0.45">
      <c r="E155" s="3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</row>
    <row r="156" spans="5:47" ht="14.25" customHeight="1" x14ac:dyDescent="0.45">
      <c r="E156" s="3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</row>
    <row r="157" spans="5:47" ht="14.25" customHeight="1" x14ac:dyDescent="0.45">
      <c r="E157" s="3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</row>
    <row r="158" spans="5:47" ht="14.25" customHeight="1" x14ac:dyDescent="0.45">
      <c r="E158" s="3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</row>
    <row r="159" spans="5:47" ht="14.25" customHeight="1" x14ac:dyDescent="0.45">
      <c r="E159" s="3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</row>
    <row r="160" spans="5:47" ht="14.25" customHeight="1" x14ac:dyDescent="0.45">
      <c r="E160" s="3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</row>
    <row r="161" spans="5:47" ht="14.25" customHeight="1" x14ac:dyDescent="0.45">
      <c r="E161" s="3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</row>
    <row r="162" spans="5:47" ht="14.25" customHeight="1" x14ac:dyDescent="0.45">
      <c r="E162" s="3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</row>
    <row r="163" spans="5:47" ht="14.25" customHeight="1" x14ac:dyDescent="0.45">
      <c r="E163" s="3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</row>
    <row r="164" spans="5:47" ht="14.25" customHeight="1" x14ac:dyDescent="0.45">
      <c r="E164" s="3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</row>
    <row r="165" spans="5:47" ht="14.25" customHeight="1" x14ac:dyDescent="0.45">
      <c r="E165" s="3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</row>
    <row r="166" spans="5:47" ht="14.25" customHeight="1" x14ac:dyDescent="0.45">
      <c r="E166" s="3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</row>
    <row r="167" spans="5:47" ht="14.25" customHeight="1" x14ac:dyDescent="0.45">
      <c r="E167" s="3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</row>
    <row r="168" spans="5:47" ht="14.25" customHeight="1" x14ac:dyDescent="0.45">
      <c r="E168" s="3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</row>
    <row r="169" spans="5:47" ht="14.25" customHeight="1" x14ac:dyDescent="0.45">
      <c r="E169" s="3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</row>
    <row r="170" spans="5:47" ht="14.25" customHeight="1" x14ac:dyDescent="0.45">
      <c r="E170" s="3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</row>
    <row r="171" spans="5:47" ht="14.25" customHeight="1" x14ac:dyDescent="0.45">
      <c r="E171" s="3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</row>
    <row r="172" spans="5:47" ht="14.25" customHeight="1" x14ac:dyDescent="0.45">
      <c r="E172" s="3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</row>
    <row r="173" spans="5:47" ht="14.25" customHeight="1" x14ac:dyDescent="0.45">
      <c r="E173" s="3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</row>
    <row r="174" spans="5:47" ht="14.25" customHeight="1" x14ac:dyDescent="0.45">
      <c r="E174" s="3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</row>
    <row r="175" spans="5:47" ht="14.25" customHeight="1" x14ac:dyDescent="0.45">
      <c r="E175" s="3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</row>
    <row r="176" spans="5:47" ht="14.25" customHeight="1" x14ac:dyDescent="0.45">
      <c r="E176" s="3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</row>
    <row r="177" spans="5:47" ht="14.25" customHeight="1" x14ac:dyDescent="0.45">
      <c r="E177" s="3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</row>
    <row r="178" spans="5:47" ht="14.25" customHeight="1" x14ac:dyDescent="0.45">
      <c r="E178" s="3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</row>
    <row r="179" spans="5:47" ht="14.25" customHeight="1" x14ac:dyDescent="0.45">
      <c r="E179" s="3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</row>
    <row r="180" spans="5:47" ht="14.25" customHeight="1" x14ac:dyDescent="0.45">
      <c r="E180" s="3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</row>
    <row r="181" spans="5:47" ht="14.25" customHeight="1" x14ac:dyDescent="0.45">
      <c r="E181" s="3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</row>
    <row r="182" spans="5:47" ht="14.25" customHeight="1" x14ac:dyDescent="0.45">
      <c r="E182" s="3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</row>
    <row r="183" spans="5:47" ht="14.25" customHeight="1" x14ac:dyDescent="0.45">
      <c r="E183" s="3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</row>
    <row r="184" spans="5:47" ht="14.25" customHeight="1" x14ac:dyDescent="0.45">
      <c r="E184" s="3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</row>
    <row r="185" spans="5:47" ht="14.25" customHeight="1" x14ac:dyDescent="0.45">
      <c r="E185" s="3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</row>
    <row r="186" spans="5:47" ht="14.25" customHeight="1" x14ac:dyDescent="0.45">
      <c r="E186" s="3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</row>
    <row r="187" spans="5:47" ht="14.25" customHeight="1" x14ac:dyDescent="0.45">
      <c r="E187" s="3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</row>
    <row r="188" spans="5:47" ht="14.25" customHeight="1" x14ac:dyDescent="0.45">
      <c r="E188" s="3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</row>
    <row r="189" spans="5:47" ht="14.25" customHeight="1" x14ac:dyDescent="0.45">
      <c r="E189" s="3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</row>
    <row r="190" spans="5:47" ht="14.25" customHeight="1" x14ac:dyDescent="0.45">
      <c r="E190" s="3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</row>
    <row r="191" spans="5:47" ht="14.25" customHeight="1" x14ac:dyDescent="0.45">
      <c r="E191" s="3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</row>
    <row r="192" spans="5:47" ht="14.25" customHeight="1" x14ac:dyDescent="0.45">
      <c r="E192" s="3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</row>
    <row r="193" spans="5:47" ht="14.25" customHeight="1" x14ac:dyDescent="0.45">
      <c r="E193" s="3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</row>
    <row r="194" spans="5:47" ht="14.25" customHeight="1" x14ac:dyDescent="0.45">
      <c r="E194" s="3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</row>
    <row r="195" spans="5:47" ht="14.25" customHeight="1" x14ac:dyDescent="0.45">
      <c r="E195" s="3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</row>
    <row r="196" spans="5:47" ht="14.25" customHeight="1" x14ac:dyDescent="0.45">
      <c r="E196" s="3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</row>
    <row r="197" spans="5:47" ht="14.25" customHeight="1" x14ac:dyDescent="0.45">
      <c r="E197" s="3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</row>
    <row r="198" spans="5:47" ht="14.25" customHeight="1" x14ac:dyDescent="0.45">
      <c r="E198" s="3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</row>
    <row r="199" spans="5:47" ht="14.25" customHeight="1" x14ac:dyDescent="0.45">
      <c r="E199" s="3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</row>
    <row r="200" spans="5:47" ht="14.25" customHeight="1" x14ac:dyDescent="0.45">
      <c r="E200" s="3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</row>
    <row r="201" spans="5:47" ht="14.25" customHeight="1" x14ac:dyDescent="0.45">
      <c r="E201" s="3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</row>
    <row r="202" spans="5:47" ht="14.25" customHeight="1" x14ac:dyDescent="0.45">
      <c r="E202" s="3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</row>
    <row r="203" spans="5:47" ht="14.25" customHeight="1" x14ac:dyDescent="0.45">
      <c r="E203" s="3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</row>
    <row r="204" spans="5:47" ht="14.25" customHeight="1" x14ac:dyDescent="0.45">
      <c r="E204" s="3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</row>
    <row r="205" spans="5:47" ht="14.25" customHeight="1" x14ac:dyDescent="0.45">
      <c r="E205" s="3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</row>
    <row r="206" spans="5:47" ht="14.25" customHeight="1" x14ac:dyDescent="0.45">
      <c r="E206" s="3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</row>
    <row r="207" spans="5:47" ht="14.25" customHeight="1" x14ac:dyDescent="0.45">
      <c r="E207" s="3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</row>
    <row r="208" spans="5:47" ht="14.25" customHeight="1" x14ac:dyDescent="0.45">
      <c r="E208" s="3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</row>
    <row r="209" spans="5:47" ht="14.25" customHeight="1" x14ac:dyDescent="0.45">
      <c r="E209" s="3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</row>
    <row r="210" spans="5:47" ht="14.25" customHeight="1" x14ac:dyDescent="0.45">
      <c r="E210" s="3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</row>
    <row r="211" spans="5:47" ht="14.25" customHeight="1" x14ac:dyDescent="0.45">
      <c r="E211" s="3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</row>
    <row r="212" spans="5:47" ht="14.25" customHeight="1" x14ac:dyDescent="0.45">
      <c r="E212" s="3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</row>
    <row r="213" spans="5:47" ht="14.25" customHeight="1" x14ac:dyDescent="0.45">
      <c r="E213" s="3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</row>
    <row r="214" spans="5:47" ht="14.25" customHeight="1" x14ac:dyDescent="0.45">
      <c r="E214" s="3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</row>
    <row r="215" spans="5:47" ht="14.25" customHeight="1" x14ac:dyDescent="0.45">
      <c r="E215" s="3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</row>
    <row r="216" spans="5:47" ht="14.25" customHeight="1" x14ac:dyDescent="0.45">
      <c r="E216" s="3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</row>
    <row r="217" spans="5:47" ht="14.25" customHeight="1" x14ac:dyDescent="0.45">
      <c r="E217" s="3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</row>
    <row r="218" spans="5:47" ht="14.25" customHeight="1" x14ac:dyDescent="0.45">
      <c r="E218" s="3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</row>
    <row r="219" spans="5:47" ht="14.25" customHeight="1" x14ac:dyDescent="0.45">
      <c r="E219" s="3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</row>
    <row r="220" spans="5:47" ht="14.25" customHeight="1" x14ac:dyDescent="0.45">
      <c r="E220" s="3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</row>
    <row r="221" spans="5:47" ht="14.25" customHeight="1" x14ac:dyDescent="0.45">
      <c r="E221" s="3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</row>
    <row r="222" spans="5:47" ht="14.25" customHeight="1" x14ac:dyDescent="0.45">
      <c r="E222" s="3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</row>
    <row r="223" spans="5:47" ht="14.25" customHeight="1" x14ac:dyDescent="0.45">
      <c r="E223" s="3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</row>
    <row r="224" spans="5:47" ht="14.25" customHeight="1" x14ac:dyDescent="0.45">
      <c r="E224" s="3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</row>
    <row r="225" spans="5:47" ht="14.25" customHeight="1" x14ac:dyDescent="0.45">
      <c r="E225" s="3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</row>
    <row r="226" spans="5:47" ht="14.25" customHeight="1" x14ac:dyDescent="0.45">
      <c r="E226" s="3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</row>
    <row r="227" spans="5:47" ht="14.25" customHeight="1" x14ac:dyDescent="0.45">
      <c r="E227" s="3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</row>
    <row r="228" spans="5:47" ht="14.25" customHeight="1" x14ac:dyDescent="0.45">
      <c r="E228" s="3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</row>
    <row r="229" spans="5:47" ht="14.25" customHeight="1" x14ac:dyDescent="0.45">
      <c r="E229" s="3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</row>
    <row r="230" spans="5:47" ht="14.25" customHeight="1" x14ac:dyDescent="0.45">
      <c r="E230" s="3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</row>
    <row r="231" spans="5:47" ht="14.25" customHeight="1" x14ac:dyDescent="0.45">
      <c r="E231" s="3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</row>
    <row r="232" spans="5:47" ht="14.25" customHeight="1" x14ac:dyDescent="0.45">
      <c r="E232" s="3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</row>
    <row r="233" spans="5:47" ht="14.25" customHeight="1" x14ac:dyDescent="0.45">
      <c r="E233" s="3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</row>
    <row r="234" spans="5:47" ht="14.25" customHeight="1" x14ac:dyDescent="0.45">
      <c r="E234" s="3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</row>
    <row r="235" spans="5:47" ht="14.25" customHeight="1" x14ac:dyDescent="0.45">
      <c r="E235" s="3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</row>
    <row r="236" spans="5:47" ht="14.25" customHeight="1" x14ac:dyDescent="0.45">
      <c r="E236" s="3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</row>
    <row r="237" spans="5:47" ht="14.25" customHeight="1" x14ac:dyDescent="0.45">
      <c r="E237" s="3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</row>
    <row r="238" spans="5:47" ht="14.25" customHeight="1" x14ac:dyDescent="0.45">
      <c r="E238" s="3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</row>
    <row r="239" spans="5:47" ht="14.25" customHeight="1" x14ac:dyDescent="0.45">
      <c r="E239" s="3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</row>
    <row r="240" spans="5:47" ht="14.25" customHeight="1" x14ac:dyDescent="0.45">
      <c r="E240" s="3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</row>
    <row r="241" spans="5:47" ht="14.25" customHeight="1" x14ac:dyDescent="0.45">
      <c r="E241" s="3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</row>
    <row r="242" spans="5:47" ht="14.25" customHeight="1" x14ac:dyDescent="0.45">
      <c r="E242" s="3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</row>
    <row r="243" spans="5:47" ht="14.25" customHeight="1" x14ac:dyDescent="0.45">
      <c r="E243" s="3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</row>
    <row r="244" spans="5:47" ht="14.25" customHeight="1" x14ac:dyDescent="0.45">
      <c r="E244" s="3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</row>
    <row r="245" spans="5:47" ht="14.25" customHeight="1" x14ac:dyDescent="0.45">
      <c r="E245" s="3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</row>
    <row r="246" spans="5:47" ht="14.25" customHeight="1" x14ac:dyDescent="0.45">
      <c r="E246" s="3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</row>
    <row r="247" spans="5:47" ht="14.25" customHeight="1" x14ac:dyDescent="0.45">
      <c r="E247" s="3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</row>
    <row r="248" spans="5:47" ht="14.25" customHeight="1" x14ac:dyDescent="0.45">
      <c r="E248" s="3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</row>
    <row r="249" spans="5:47" ht="14.25" customHeight="1" x14ac:dyDescent="0.45">
      <c r="E249" s="3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</row>
    <row r="250" spans="5:47" ht="14.25" customHeight="1" x14ac:dyDescent="0.45">
      <c r="E250" s="3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</row>
    <row r="251" spans="5:47" ht="14.25" customHeight="1" x14ac:dyDescent="0.45">
      <c r="E251" s="3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</row>
    <row r="252" spans="5:47" ht="14.25" customHeight="1" x14ac:dyDescent="0.45">
      <c r="E252" s="3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</row>
    <row r="253" spans="5:47" ht="14.25" customHeight="1" x14ac:dyDescent="0.45">
      <c r="E253" s="3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</row>
    <row r="254" spans="5:47" ht="14.25" customHeight="1" x14ac:dyDescent="0.45">
      <c r="E254" s="3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</row>
    <row r="255" spans="5:47" ht="14.25" customHeight="1" x14ac:dyDescent="0.45">
      <c r="E255" s="3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</row>
    <row r="256" spans="5:47" ht="14.25" customHeight="1" x14ac:dyDescent="0.45">
      <c r="E256" s="3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</row>
    <row r="257" spans="5:47" ht="14.25" customHeight="1" x14ac:dyDescent="0.45">
      <c r="E257" s="3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</row>
    <row r="258" spans="5:47" ht="14.25" customHeight="1" x14ac:dyDescent="0.45">
      <c r="E258" s="3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</row>
    <row r="259" spans="5:47" ht="14.25" customHeight="1" x14ac:dyDescent="0.45">
      <c r="E259" s="3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</row>
    <row r="260" spans="5:47" ht="14.25" customHeight="1" x14ac:dyDescent="0.45">
      <c r="E260" s="3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</row>
    <row r="261" spans="5:47" ht="14.25" customHeight="1" x14ac:dyDescent="0.45">
      <c r="E261" s="3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</row>
    <row r="262" spans="5:47" ht="14.25" customHeight="1" x14ac:dyDescent="0.45">
      <c r="E262" s="3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</row>
    <row r="263" spans="5:47" ht="14.25" customHeight="1" x14ac:dyDescent="0.45">
      <c r="E263" s="3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</row>
    <row r="264" spans="5:47" ht="14.25" customHeight="1" x14ac:dyDescent="0.45">
      <c r="E264" s="3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</row>
    <row r="265" spans="5:47" ht="14.25" customHeight="1" x14ac:dyDescent="0.45">
      <c r="E265" s="3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</row>
    <row r="266" spans="5:47" ht="14.25" customHeight="1" x14ac:dyDescent="0.45">
      <c r="E266" s="3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</row>
    <row r="267" spans="5:47" ht="14.25" customHeight="1" x14ac:dyDescent="0.45">
      <c r="E267" s="3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</row>
    <row r="268" spans="5:47" ht="14.25" customHeight="1" x14ac:dyDescent="0.45">
      <c r="E268" s="3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</row>
    <row r="269" spans="5:47" ht="14.25" customHeight="1" x14ac:dyDescent="0.45">
      <c r="E269" s="3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</row>
    <row r="270" spans="5:47" ht="14.25" customHeight="1" x14ac:dyDescent="0.45">
      <c r="E270" s="3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</row>
    <row r="271" spans="5:47" ht="14.25" customHeight="1" x14ac:dyDescent="0.45">
      <c r="E271" s="3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</row>
    <row r="272" spans="5:47" ht="14.25" customHeight="1" x14ac:dyDescent="0.45">
      <c r="E272" s="3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</row>
    <row r="273" spans="5:47" ht="14.25" customHeight="1" x14ac:dyDescent="0.45">
      <c r="E273" s="3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</row>
    <row r="274" spans="5:47" ht="14.25" customHeight="1" x14ac:dyDescent="0.45">
      <c r="E274" s="3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</row>
    <row r="275" spans="5:47" ht="14.25" customHeight="1" x14ac:dyDescent="0.45">
      <c r="E275" s="3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</row>
    <row r="276" spans="5:47" ht="14.25" customHeight="1" x14ac:dyDescent="0.45">
      <c r="E276" s="3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</row>
    <row r="277" spans="5:47" ht="14.25" customHeight="1" x14ac:dyDescent="0.45">
      <c r="E277" s="3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</row>
    <row r="278" spans="5:47" ht="14.25" customHeight="1" x14ac:dyDescent="0.45">
      <c r="E278" s="3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</row>
    <row r="279" spans="5:47" ht="14.25" customHeight="1" x14ac:dyDescent="0.45">
      <c r="E279" s="3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</row>
    <row r="280" spans="5:47" ht="14.25" customHeight="1" x14ac:dyDescent="0.45">
      <c r="E280" s="3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</row>
    <row r="281" spans="5:47" ht="14.25" customHeight="1" x14ac:dyDescent="0.45">
      <c r="E281" s="3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</row>
    <row r="282" spans="5:47" ht="14.25" customHeight="1" x14ac:dyDescent="0.45">
      <c r="E282" s="3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</row>
    <row r="283" spans="5:47" ht="14.25" customHeight="1" x14ac:dyDescent="0.45">
      <c r="E283" s="3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</row>
    <row r="284" spans="5:47" ht="14.25" customHeight="1" x14ac:dyDescent="0.45">
      <c r="E284" s="3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</row>
    <row r="285" spans="5:47" ht="14.25" customHeight="1" x14ac:dyDescent="0.45">
      <c r="E285" s="3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</row>
    <row r="286" spans="5:47" ht="14.25" customHeight="1" x14ac:dyDescent="0.45">
      <c r="E286" s="3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</row>
    <row r="287" spans="5:47" ht="14.25" customHeight="1" x14ac:dyDescent="0.45">
      <c r="E287" s="3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</row>
    <row r="288" spans="5:47" ht="14.25" customHeight="1" x14ac:dyDescent="0.45">
      <c r="E288" s="3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</row>
    <row r="289" spans="5:47" ht="14.25" customHeight="1" x14ac:dyDescent="0.45">
      <c r="E289" s="3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</row>
    <row r="290" spans="5:47" ht="14.25" customHeight="1" x14ac:dyDescent="0.45">
      <c r="E290" s="3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</row>
    <row r="291" spans="5:47" ht="14.25" customHeight="1" x14ac:dyDescent="0.45">
      <c r="E291" s="3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</row>
    <row r="292" spans="5:47" ht="14.25" customHeight="1" x14ac:dyDescent="0.45">
      <c r="E292" s="3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</row>
    <row r="293" spans="5:47" ht="14.25" customHeight="1" x14ac:dyDescent="0.45">
      <c r="E293" s="3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</row>
    <row r="294" spans="5:47" ht="14.25" customHeight="1" x14ac:dyDescent="0.45">
      <c r="E294" s="3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</row>
    <row r="295" spans="5:47" ht="14.25" customHeight="1" x14ac:dyDescent="0.45">
      <c r="E295" s="3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</row>
    <row r="296" spans="5:47" ht="14.25" customHeight="1" x14ac:dyDescent="0.45">
      <c r="E296" s="3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</row>
    <row r="297" spans="5:47" ht="14.25" customHeight="1" x14ac:dyDescent="0.45">
      <c r="E297" s="3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</row>
    <row r="298" spans="5:47" ht="14.25" customHeight="1" x14ac:dyDescent="0.45">
      <c r="E298" s="3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</row>
    <row r="299" spans="5:47" ht="14.25" customHeight="1" x14ac:dyDescent="0.45">
      <c r="E299" s="3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</row>
    <row r="300" spans="5:47" ht="14.25" customHeight="1" x14ac:dyDescent="0.45">
      <c r="E300" s="3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</row>
    <row r="301" spans="5:47" ht="14.25" customHeight="1" x14ac:dyDescent="0.45">
      <c r="E301" s="3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</row>
    <row r="302" spans="5:47" ht="14.25" customHeight="1" x14ac:dyDescent="0.45">
      <c r="E302" s="3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</row>
    <row r="303" spans="5:47" ht="14.25" customHeight="1" x14ac:dyDescent="0.45">
      <c r="E303" s="3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</row>
    <row r="304" spans="5:47" ht="14.25" customHeight="1" x14ac:dyDescent="0.45">
      <c r="E304" s="3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</row>
    <row r="305" spans="5:47" ht="14.25" customHeight="1" x14ac:dyDescent="0.45">
      <c r="E305" s="3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</row>
    <row r="306" spans="5:47" ht="14.25" customHeight="1" x14ac:dyDescent="0.45">
      <c r="E306" s="3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</row>
    <row r="307" spans="5:47" ht="14.25" customHeight="1" x14ac:dyDescent="0.45">
      <c r="E307" s="3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</row>
    <row r="308" spans="5:47" ht="14.25" customHeight="1" x14ac:dyDescent="0.45">
      <c r="E308" s="3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</row>
    <row r="309" spans="5:47" ht="14.25" customHeight="1" x14ac:dyDescent="0.45">
      <c r="E309" s="3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</row>
    <row r="310" spans="5:47" ht="14.25" customHeight="1" x14ac:dyDescent="0.45">
      <c r="E310" s="3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</row>
    <row r="311" spans="5:47" ht="14.25" customHeight="1" x14ac:dyDescent="0.45">
      <c r="E311" s="3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</row>
    <row r="312" spans="5:47" ht="14.25" customHeight="1" x14ac:dyDescent="0.45">
      <c r="E312" s="3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</row>
    <row r="313" spans="5:47" ht="14.25" customHeight="1" x14ac:dyDescent="0.45">
      <c r="E313" s="3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</row>
    <row r="314" spans="5:47" ht="14.25" customHeight="1" x14ac:dyDescent="0.45">
      <c r="E314" s="3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</row>
    <row r="315" spans="5:47" ht="14.25" customHeight="1" x14ac:dyDescent="0.45">
      <c r="E315" s="3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</row>
    <row r="316" spans="5:47" ht="14.25" customHeight="1" x14ac:dyDescent="0.45">
      <c r="E316" s="3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</row>
    <row r="317" spans="5:47" ht="14.25" customHeight="1" x14ac:dyDescent="0.45">
      <c r="E317" s="3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</row>
    <row r="318" spans="5:47" ht="14.25" customHeight="1" x14ac:dyDescent="0.45">
      <c r="E318" s="3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</row>
    <row r="319" spans="5:47" ht="14.25" customHeight="1" x14ac:dyDescent="0.45">
      <c r="E319" s="3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</row>
    <row r="320" spans="5:47" ht="14.25" customHeight="1" x14ac:dyDescent="0.45">
      <c r="E320" s="3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</row>
    <row r="321" spans="5:47" ht="14.25" customHeight="1" x14ac:dyDescent="0.45">
      <c r="E321" s="3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</row>
    <row r="322" spans="5:47" ht="14.25" customHeight="1" x14ac:dyDescent="0.45">
      <c r="E322" s="3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</row>
    <row r="323" spans="5:47" ht="14.25" customHeight="1" x14ac:dyDescent="0.45">
      <c r="E323" s="3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</row>
    <row r="324" spans="5:47" ht="14.25" customHeight="1" x14ac:dyDescent="0.45">
      <c r="E324" s="3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</row>
    <row r="325" spans="5:47" ht="14.25" customHeight="1" x14ac:dyDescent="0.45">
      <c r="E325" s="3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</row>
    <row r="326" spans="5:47" ht="14.25" customHeight="1" x14ac:dyDescent="0.45">
      <c r="E326" s="3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</row>
    <row r="327" spans="5:47" ht="14.25" customHeight="1" x14ac:dyDescent="0.45">
      <c r="E327" s="3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</row>
    <row r="328" spans="5:47" ht="14.25" customHeight="1" x14ac:dyDescent="0.45">
      <c r="E328" s="3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</row>
    <row r="329" spans="5:47" ht="14.25" customHeight="1" x14ac:dyDescent="0.45">
      <c r="E329" s="3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</row>
    <row r="330" spans="5:47" ht="14.25" customHeight="1" x14ac:dyDescent="0.45">
      <c r="E330" s="3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</row>
    <row r="331" spans="5:47" ht="14.25" customHeight="1" x14ac:dyDescent="0.45">
      <c r="E331" s="3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</row>
    <row r="332" spans="5:47" ht="14.25" customHeight="1" x14ac:dyDescent="0.45">
      <c r="E332" s="3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</row>
    <row r="333" spans="5:47" ht="14.25" customHeight="1" x14ac:dyDescent="0.45">
      <c r="E333" s="3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</row>
    <row r="334" spans="5:47" ht="14.25" customHeight="1" x14ac:dyDescent="0.45">
      <c r="E334" s="3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</row>
    <row r="335" spans="5:47" ht="14.25" customHeight="1" x14ac:dyDescent="0.45">
      <c r="E335" s="3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</row>
    <row r="336" spans="5:47" ht="14.25" customHeight="1" x14ac:dyDescent="0.45">
      <c r="E336" s="3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</row>
    <row r="337" spans="5:47" ht="14.25" customHeight="1" x14ac:dyDescent="0.45">
      <c r="E337" s="3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</row>
    <row r="338" spans="5:47" ht="14.25" customHeight="1" x14ac:dyDescent="0.45">
      <c r="E338" s="3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</row>
    <row r="339" spans="5:47" ht="14.25" customHeight="1" x14ac:dyDescent="0.45">
      <c r="E339" s="3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</row>
    <row r="340" spans="5:47" ht="14.25" customHeight="1" x14ac:dyDescent="0.45">
      <c r="E340" s="3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</row>
    <row r="341" spans="5:47" ht="14.25" customHeight="1" x14ac:dyDescent="0.45">
      <c r="E341" s="3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</row>
    <row r="342" spans="5:47" ht="14.25" customHeight="1" x14ac:dyDescent="0.45">
      <c r="E342" s="3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</row>
    <row r="343" spans="5:47" ht="14.25" customHeight="1" x14ac:dyDescent="0.45">
      <c r="E343" s="3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</row>
    <row r="344" spans="5:47" ht="14.25" customHeight="1" x14ac:dyDescent="0.45">
      <c r="E344" s="3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</row>
    <row r="345" spans="5:47" ht="14.25" customHeight="1" x14ac:dyDescent="0.45">
      <c r="E345" s="3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</row>
    <row r="346" spans="5:47" ht="14.25" customHeight="1" x14ac:dyDescent="0.45">
      <c r="E346" s="3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</row>
    <row r="347" spans="5:47" ht="14.25" customHeight="1" x14ac:dyDescent="0.45">
      <c r="E347" s="3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</row>
    <row r="348" spans="5:47" ht="14.25" customHeight="1" x14ac:dyDescent="0.45">
      <c r="E348" s="3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</row>
    <row r="349" spans="5:47" ht="14.25" customHeight="1" x14ac:dyDescent="0.45">
      <c r="E349" s="3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</row>
    <row r="350" spans="5:47" ht="14.25" customHeight="1" x14ac:dyDescent="0.45">
      <c r="E350" s="3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</row>
    <row r="351" spans="5:47" ht="14.25" customHeight="1" x14ac:dyDescent="0.45">
      <c r="E351" s="3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</row>
    <row r="352" spans="5:47" ht="14.25" customHeight="1" x14ac:dyDescent="0.45">
      <c r="E352" s="3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</row>
    <row r="353" spans="5:47" ht="14.25" customHeight="1" x14ac:dyDescent="0.45">
      <c r="E353" s="3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</row>
    <row r="354" spans="5:47" ht="14.25" customHeight="1" x14ac:dyDescent="0.45">
      <c r="E354" s="3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</row>
    <row r="355" spans="5:47" ht="14.25" customHeight="1" x14ac:dyDescent="0.45">
      <c r="E355" s="3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</row>
    <row r="356" spans="5:47" ht="14.25" customHeight="1" x14ac:dyDescent="0.45">
      <c r="E356" s="3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</row>
    <row r="357" spans="5:47" ht="14.25" customHeight="1" x14ac:dyDescent="0.45">
      <c r="E357" s="3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</row>
    <row r="358" spans="5:47" ht="14.25" customHeight="1" x14ac:dyDescent="0.45">
      <c r="E358" s="3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</row>
    <row r="359" spans="5:47" ht="14.25" customHeight="1" x14ac:dyDescent="0.45">
      <c r="E359" s="3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</row>
    <row r="360" spans="5:47" ht="14.25" customHeight="1" x14ac:dyDescent="0.45">
      <c r="E360" s="3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</row>
    <row r="361" spans="5:47" ht="14.25" customHeight="1" x14ac:dyDescent="0.45">
      <c r="E361" s="3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</row>
    <row r="362" spans="5:47" ht="14.25" customHeight="1" x14ac:dyDescent="0.45">
      <c r="E362" s="3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</row>
    <row r="363" spans="5:47" ht="14.25" customHeight="1" x14ac:dyDescent="0.45">
      <c r="E363" s="3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</row>
    <row r="364" spans="5:47" ht="14.25" customHeight="1" x14ac:dyDescent="0.45">
      <c r="E364" s="3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</row>
    <row r="365" spans="5:47" ht="14.25" customHeight="1" x14ac:dyDescent="0.45">
      <c r="E365" s="3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</row>
    <row r="366" spans="5:47" ht="14.25" customHeight="1" x14ac:dyDescent="0.45">
      <c r="E366" s="3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</row>
    <row r="367" spans="5:47" ht="14.25" customHeight="1" x14ac:dyDescent="0.45">
      <c r="E367" s="3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</row>
    <row r="368" spans="5:47" ht="14.25" customHeight="1" x14ac:dyDescent="0.45">
      <c r="E368" s="3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</row>
    <row r="369" spans="5:47" ht="14.25" customHeight="1" x14ac:dyDescent="0.45">
      <c r="E369" s="3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</row>
    <row r="370" spans="5:47" ht="14.25" customHeight="1" x14ac:dyDescent="0.45">
      <c r="E370" s="3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</row>
    <row r="371" spans="5:47" ht="14.25" customHeight="1" x14ac:dyDescent="0.45">
      <c r="E371" s="3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</row>
    <row r="372" spans="5:47" ht="14.25" customHeight="1" x14ac:dyDescent="0.45">
      <c r="E372" s="3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</row>
    <row r="373" spans="5:47" ht="14.25" customHeight="1" x14ac:dyDescent="0.45">
      <c r="E373" s="3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</row>
    <row r="374" spans="5:47" ht="14.25" customHeight="1" x14ac:dyDescent="0.45">
      <c r="E374" s="3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</row>
    <row r="375" spans="5:47" ht="14.25" customHeight="1" x14ac:dyDescent="0.45">
      <c r="E375" s="3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</row>
    <row r="376" spans="5:47" ht="14.25" customHeight="1" x14ac:dyDescent="0.45">
      <c r="E376" s="3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</row>
    <row r="377" spans="5:47" ht="14.25" customHeight="1" x14ac:dyDescent="0.45">
      <c r="E377" s="3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</row>
    <row r="378" spans="5:47" ht="14.25" customHeight="1" x14ac:dyDescent="0.45">
      <c r="E378" s="3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</row>
    <row r="379" spans="5:47" ht="14.25" customHeight="1" x14ac:dyDescent="0.45">
      <c r="E379" s="3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</row>
    <row r="380" spans="5:47" ht="14.25" customHeight="1" x14ac:dyDescent="0.45">
      <c r="E380" s="3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</row>
    <row r="381" spans="5:47" ht="14.25" customHeight="1" x14ac:dyDescent="0.45">
      <c r="E381" s="3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</row>
    <row r="382" spans="5:47" ht="14.25" customHeight="1" x14ac:dyDescent="0.45">
      <c r="E382" s="3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</row>
    <row r="383" spans="5:47" ht="14.25" customHeight="1" x14ac:dyDescent="0.45">
      <c r="E383" s="3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</row>
    <row r="384" spans="5:47" ht="14.25" customHeight="1" x14ac:dyDescent="0.45">
      <c r="E384" s="3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</row>
    <row r="385" spans="5:47" ht="14.25" customHeight="1" x14ac:dyDescent="0.45">
      <c r="E385" s="3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</row>
    <row r="386" spans="5:47" ht="14.25" customHeight="1" x14ac:dyDescent="0.45">
      <c r="E386" s="3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</row>
    <row r="387" spans="5:47" ht="14.25" customHeight="1" x14ac:dyDescent="0.45">
      <c r="E387" s="3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</row>
    <row r="388" spans="5:47" ht="14.25" customHeight="1" x14ac:dyDescent="0.45">
      <c r="E388" s="3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</row>
    <row r="389" spans="5:47" ht="14.25" customHeight="1" x14ac:dyDescent="0.45">
      <c r="E389" s="3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</row>
    <row r="390" spans="5:47" ht="14.25" customHeight="1" x14ac:dyDescent="0.45">
      <c r="E390" s="3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</row>
    <row r="391" spans="5:47" ht="14.25" customHeight="1" x14ac:dyDescent="0.45">
      <c r="E391" s="3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</row>
    <row r="392" spans="5:47" ht="14.25" customHeight="1" x14ac:dyDescent="0.45">
      <c r="E392" s="3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</row>
    <row r="393" spans="5:47" ht="14.25" customHeight="1" x14ac:dyDescent="0.45">
      <c r="E393" s="3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</row>
    <row r="394" spans="5:47" ht="14.25" customHeight="1" x14ac:dyDescent="0.45">
      <c r="E394" s="3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</row>
    <row r="395" spans="5:47" ht="14.25" customHeight="1" x14ac:dyDescent="0.45">
      <c r="E395" s="3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</row>
    <row r="396" spans="5:47" ht="14.25" customHeight="1" x14ac:dyDescent="0.45">
      <c r="E396" s="3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</row>
    <row r="397" spans="5:47" ht="14.25" customHeight="1" x14ac:dyDescent="0.45">
      <c r="E397" s="3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</row>
    <row r="398" spans="5:47" ht="14.25" customHeight="1" x14ac:dyDescent="0.45">
      <c r="E398" s="3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</row>
    <row r="399" spans="5:47" ht="14.25" customHeight="1" x14ac:dyDescent="0.45">
      <c r="E399" s="3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</row>
    <row r="400" spans="5:47" ht="14.25" customHeight="1" x14ac:dyDescent="0.45">
      <c r="E400" s="3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</row>
    <row r="401" spans="5:47" ht="14.25" customHeight="1" x14ac:dyDescent="0.45">
      <c r="E401" s="3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</row>
    <row r="402" spans="5:47" ht="14.25" customHeight="1" x14ac:dyDescent="0.45">
      <c r="E402" s="3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</row>
    <row r="403" spans="5:47" ht="14.25" customHeight="1" x14ac:dyDescent="0.45">
      <c r="E403" s="3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</row>
    <row r="404" spans="5:47" ht="14.25" customHeight="1" x14ac:dyDescent="0.45">
      <c r="E404" s="3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</row>
    <row r="405" spans="5:47" ht="14.25" customHeight="1" x14ac:dyDescent="0.45">
      <c r="E405" s="3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</row>
    <row r="406" spans="5:47" ht="14.25" customHeight="1" x14ac:dyDescent="0.45">
      <c r="E406" s="3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</row>
    <row r="407" spans="5:47" ht="14.25" customHeight="1" x14ac:dyDescent="0.45">
      <c r="E407" s="3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</row>
    <row r="408" spans="5:47" ht="14.25" customHeight="1" x14ac:dyDescent="0.45">
      <c r="E408" s="3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</row>
    <row r="409" spans="5:47" ht="14.25" customHeight="1" x14ac:dyDescent="0.45">
      <c r="E409" s="3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</row>
    <row r="410" spans="5:47" ht="14.25" customHeight="1" x14ac:dyDescent="0.45">
      <c r="E410" s="3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</row>
    <row r="411" spans="5:47" ht="14.25" customHeight="1" x14ac:dyDescent="0.45">
      <c r="E411" s="3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</row>
    <row r="412" spans="5:47" ht="14.25" customHeight="1" x14ac:dyDescent="0.45">
      <c r="E412" s="3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</row>
    <row r="413" spans="5:47" ht="14.25" customHeight="1" x14ac:dyDescent="0.45">
      <c r="E413" s="3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</row>
    <row r="414" spans="5:47" ht="14.25" customHeight="1" x14ac:dyDescent="0.45">
      <c r="E414" s="3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</row>
    <row r="415" spans="5:47" ht="14.25" customHeight="1" x14ac:dyDescent="0.45">
      <c r="E415" s="3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</row>
    <row r="416" spans="5:47" ht="14.25" customHeight="1" x14ac:dyDescent="0.45">
      <c r="E416" s="3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</row>
    <row r="417" spans="5:47" ht="14.25" customHeight="1" x14ac:dyDescent="0.45">
      <c r="E417" s="3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</row>
    <row r="418" spans="5:47" ht="14.25" customHeight="1" x14ac:dyDescent="0.45">
      <c r="E418" s="3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</row>
    <row r="419" spans="5:47" ht="14.25" customHeight="1" x14ac:dyDescent="0.45">
      <c r="E419" s="3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</row>
    <row r="420" spans="5:47" ht="14.25" customHeight="1" x14ac:dyDescent="0.45">
      <c r="E420" s="3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</row>
    <row r="421" spans="5:47" ht="14.25" customHeight="1" x14ac:dyDescent="0.45">
      <c r="E421" s="3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</row>
    <row r="422" spans="5:47" ht="14.25" customHeight="1" x14ac:dyDescent="0.45">
      <c r="E422" s="3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</row>
    <row r="423" spans="5:47" ht="14.25" customHeight="1" x14ac:dyDescent="0.45">
      <c r="E423" s="3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</row>
    <row r="424" spans="5:47" ht="14.25" customHeight="1" x14ac:dyDescent="0.45">
      <c r="E424" s="3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</row>
    <row r="425" spans="5:47" ht="14.25" customHeight="1" x14ac:dyDescent="0.45">
      <c r="E425" s="3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</row>
    <row r="426" spans="5:47" ht="14.25" customHeight="1" x14ac:dyDescent="0.45">
      <c r="E426" s="3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</row>
    <row r="427" spans="5:47" ht="14.25" customHeight="1" x14ac:dyDescent="0.45">
      <c r="E427" s="3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</row>
    <row r="428" spans="5:47" ht="14.25" customHeight="1" x14ac:dyDescent="0.45">
      <c r="E428" s="3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</row>
    <row r="429" spans="5:47" ht="14.25" customHeight="1" x14ac:dyDescent="0.45">
      <c r="E429" s="3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</row>
    <row r="430" spans="5:47" ht="14.25" customHeight="1" x14ac:dyDescent="0.45">
      <c r="E430" s="3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</row>
    <row r="431" spans="5:47" ht="14.25" customHeight="1" x14ac:dyDescent="0.45">
      <c r="E431" s="3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</row>
    <row r="432" spans="5:47" ht="14.25" customHeight="1" x14ac:dyDescent="0.45">
      <c r="E432" s="3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</row>
    <row r="433" spans="5:47" ht="14.25" customHeight="1" x14ac:dyDescent="0.45">
      <c r="E433" s="3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</row>
    <row r="434" spans="5:47" ht="14.25" customHeight="1" x14ac:dyDescent="0.45">
      <c r="E434" s="3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</row>
    <row r="435" spans="5:47" ht="14.25" customHeight="1" x14ac:dyDescent="0.45">
      <c r="E435" s="3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</row>
    <row r="436" spans="5:47" ht="14.25" customHeight="1" x14ac:dyDescent="0.45">
      <c r="E436" s="3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</row>
    <row r="437" spans="5:47" ht="14.25" customHeight="1" x14ac:dyDescent="0.45">
      <c r="E437" s="3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</row>
    <row r="438" spans="5:47" ht="14.25" customHeight="1" x14ac:dyDescent="0.45">
      <c r="E438" s="3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</row>
    <row r="439" spans="5:47" ht="14.25" customHeight="1" x14ac:dyDescent="0.45">
      <c r="E439" s="3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</row>
    <row r="440" spans="5:47" ht="14.25" customHeight="1" x14ac:dyDescent="0.45">
      <c r="E440" s="3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</row>
    <row r="441" spans="5:47" ht="14.25" customHeight="1" x14ac:dyDescent="0.45">
      <c r="E441" s="3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</row>
    <row r="442" spans="5:47" ht="14.25" customHeight="1" x14ac:dyDescent="0.45">
      <c r="E442" s="3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</row>
    <row r="443" spans="5:47" ht="14.25" customHeight="1" x14ac:dyDescent="0.45">
      <c r="E443" s="3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</row>
    <row r="444" spans="5:47" ht="14.25" customHeight="1" x14ac:dyDescent="0.45">
      <c r="E444" s="3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</row>
    <row r="445" spans="5:47" ht="14.25" customHeight="1" x14ac:dyDescent="0.45">
      <c r="E445" s="3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</row>
    <row r="446" spans="5:47" ht="14.25" customHeight="1" x14ac:dyDescent="0.45">
      <c r="E446" s="3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</row>
    <row r="447" spans="5:47" ht="14.25" customHeight="1" x14ac:dyDescent="0.45">
      <c r="E447" s="3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</row>
    <row r="448" spans="5:47" ht="14.25" customHeight="1" x14ac:dyDescent="0.45">
      <c r="E448" s="3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</row>
    <row r="449" spans="5:47" ht="14.25" customHeight="1" x14ac:dyDescent="0.45">
      <c r="E449" s="3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</row>
    <row r="450" spans="5:47" ht="14.25" customHeight="1" x14ac:dyDescent="0.45">
      <c r="E450" s="3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</row>
    <row r="451" spans="5:47" ht="14.25" customHeight="1" x14ac:dyDescent="0.45">
      <c r="E451" s="3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</row>
    <row r="452" spans="5:47" ht="14.25" customHeight="1" x14ac:dyDescent="0.45">
      <c r="E452" s="3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</row>
    <row r="453" spans="5:47" ht="14.25" customHeight="1" x14ac:dyDescent="0.45">
      <c r="E453" s="3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</row>
    <row r="454" spans="5:47" ht="14.25" customHeight="1" x14ac:dyDescent="0.45">
      <c r="E454" s="3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</row>
    <row r="455" spans="5:47" ht="14.25" customHeight="1" x14ac:dyDescent="0.45">
      <c r="E455" s="3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</row>
    <row r="456" spans="5:47" ht="14.25" customHeight="1" x14ac:dyDescent="0.45">
      <c r="E456" s="3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</row>
    <row r="457" spans="5:47" ht="14.25" customHeight="1" x14ac:dyDescent="0.45">
      <c r="E457" s="3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</row>
    <row r="458" spans="5:47" ht="14.25" customHeight="1" x14ac:dyDescent="0.45">
      <c r="E458" s="3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</row>
    <row r="459" spans="5:47" ht="14.25" customHeight="1" x14ac:dyDescent="0.45">
      <c r="E459" s="3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</row>
    <row r="460" spans="5:47" ht="14.25" customHeight="1" x14ac:dyDescent="0.45">
      <c r="E460" s="3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</row>
    <row r="461" spans="5:47" ht="14.25" customHeight="1" x14ac:dyDescent="0.45">
      <c r="E461" s="3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</row>
    <row r="462" spans="5:47" ht="14.25" customHeight="1" x14ac:dyDescent="0.45">
      <c r="E462" s="3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</row>
    <row r="463" spans="5:47" ht="14.25" customHeight="1" x14ac:dyDescent="0.45">
      <c r="E463" s="3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</row>
    <row r="464" spans="5:47" ht="14.25" customHeight="1" x14ac:dyDescent="0.45">
      <c r="E464" s="3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</row>
    <row r="465" spans="5:47" ht="14.25" customHeight="1" x14ac:dyDescent="0.45">
      <c r="E465" s="3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</row>
    <row r="466" spans="5:47" ht="14.25" customHeight="1" x14ac:dyDescent="0.45">
      <c r="E466" s="3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</row>
    <row r="467" spans="5:47" ht="14.25" customHeight="1" x14ac:dyDescent="0.45">
      <c r="E467" s="3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</row>
    <row r="468" spans="5:47" ht="14.25" customHeight="1" x14ac:dyDescent="0.45">
      <c r="E468" s="3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</row>
    <row r="469" spans="5:47" ht="14.25" customHeight="1" x14ac:dyDescent="0.45">
      <c r="E469" s="3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</row>
    <row r="470" spans="5:47" ht="14.25" customHeight="1" x14ac:dyDescent="0.45">
      <c r="E470" s="3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</row>
    <row r="471" spans="5:47" ht="14.25" customHeight="1" x14ac:dyDescent="0.45">
      <c r="E471" s="3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</row>
    <row r="472" spans="5:47" ht="14.25" customHeight="1" x14ac:dyDescent="0.45">
      <c r="E472" s="3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</row>
    <row r="473" spans="5:47" ht="14.25" customHeight="1" x14ac:dyDescent="0.45">
      <c r="E473" s="3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</row>
    <row r="474" spans="5:47" ht="14.25" customHeight="1" x14ac:dyDescent="0.45">
      <c r="E474" s="3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</row>
    <row r="475" spans="5:47" ht="14.25" customHeight="1" x14ac:dyDescent="0.45">
      <c r="E475" s="3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</row>
    <row r="476" spans="5:47" ht="14.25" customHeight="1" x14ac:dyDescent="0.45">
      <c r="E476" s="3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</row>
    <row r="477" spans="5:47" ht="14.25" customHeight="1" x14ac:dyDescent="0.45">
      <c r="E477" s="3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</row>
    <row r="478" spans="5:47" ht="14.25" customHeight="1" x14ac:dyDescent="0.45">
      <c r="E478" s="3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</row>
    <row r="479" spans="5:47" ht="14.25" customHeight="1" x14ac:dyDescent="0.45">
      <c r="E479" s="3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</row>
    <row r="480" spans="5:47" ht="14.25" customHeight="1" x14ac:dyDescent="0.45">
      <c r="E480" s="3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</row>
    <row r="481" spans="5:47" ht="14.25" customHeight="1" x14ac:dyDescent="0.45">
      <c r="E481" s="3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</row>
    <row r="482" spans="5:47" ht="14.25" customHeight="1" x14ac:dyDescent="0.45">
      <c r="E482" s="3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</row>
    <row r="483" spans="5:47" ht="14.25" customHeight="1" x14ac:dyDescent="0.45">
      <c r="E483" s="3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</row>
    <row r="484" spans="5:47" ht="14.25" customHeight="1" x14ac:dyDescent="0.45">
      <c r="E484" s="3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</row>
    <row r="485" spans="5:47" ht="14.25" customHeight="1" x14ac:dyDescent="0.45">
      <c r="E485" s="3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</row>
    <row r="486" spans="5:47" ht="14.25" customHeight="1" x14ac:dyDescent="0.45">
      <c r="E486" s="3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</row>
    <row r="487" spans="5:47" ht="14.25" customHeight="1" x14ac:dyDescent="0.45">
      <c r="E487" s="3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</row>
    <row r="488" spans="5:47" ht="14.25" customHeight="1" x14ac:dyDescent="0.45">
      <c r="E488" s="3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</row>
    <row r="489" spans="5:47" ht="14.25" customHeight="1" x14ac:dyDescent="0.45">
      <c r="E489" s="3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</row>
    <row r="490" spans="5:47" ht="14.25" customHeight="1" x14ac:dyDescent="0.45">
      <c r="E490" s="3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</row>
    <row r="491" spans="5:47" ht="14.25" customHeight="1" x14ac:dyDescent="0.45">
      <c r="E491" s="3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</row>
    <row r="492" spans="5:47" ht="14.25" customHeight="1" x14ac:dyDescent="0.45">
      <c r="E492" s="3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</row>
    <row r="493" spans="5:47" ht="14.25" customHeight="1" x14ac:dyDescent="0.45">
      <c r="E493" s="3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</row>
    <row r="494" spans="5:47" ht="14.25" customHeight="1" x14ac:dyDescent="0.45">
      <c r="E494" s="3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</row>
    <row r="495" spans="5:47" ht="14.25" customHeight="1" x14ac:dyDescent="0.45">
      <c r="E495" s="3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</row>
    <row r="496" spans="5:47" ht="14.25" customHeight="1" x14ac:dyDescent="0.45">
      <c r="E496" s="3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</row>
    <row r="497" spans="5:47" ht="14.25" customHeight="1" x14ac:dyDescent="0.45">
      <c r="E497" s="3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</row>
    <row r="498" spans="5:47" ht="14.25" customHeight="1" x14ac:dyDescent="0.45">
      <c r="E498" s="3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</row>
    <row r="499" spans="5:47" ht="14.25" customHeight="1" x14ac:dyDescent="0.45">
      <c r="E499" s="3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</row>
    <row r="500" spans="5:47" ht="14.25" customHeight="1" x14ac:dyDescent="0.45">
      <c r="E500" s="3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</row>
    <row r="501" spans="5:47" ht="14.25" customHeight="1" x14ac:dyDescent="0.45">
      <c r="E501" s="3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</row>
    <row r="502" spans="5:47" ht="14.25" customHeight="1" x14ac:dyDescent="0.45">
      <c r="E502" s="3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</row>
    <row r="503" spans="5:47" ht="14.25" customHeight="1" x14ac:dyDescent="0.45">
      <c r="E503" s="3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</row>
    <row r="504" spans="5:47" ht="14.25" customHeight="1" x14ac:dyDescent="0.45">
      <c r="E504" s="3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</row>
    <row r="505" spans="5:47" ht="14.25" customHeight="1" x14ac:dyDescent="0.45">
      <c r="E505" s="3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</row>
    <row r="506" spans="5:47" ht="14.25" customHeight="1" x14ac:dyDescent="0.45">
      <c r="E506" s="3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</row>
    <row r="507" spans="5:47" ht="14.25" customHeight="1" x14ac:dyDescent="0.45">
      <c r="E507" s="3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</row>
    <row r="508" spans="5:47" ht="14.25" customHeight="1" x14ac:dyDescent="0.45">
      <c r="E508" s="3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</row>
    <row r="509" spans="5:47" ht="14.25" customHeight="1" x14ac:dyDescent="0.45">
      <c r="E509" s="3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</row>
    <row r="510" spans="5:47" ht="14.25" customHeight="1" x14ac:dyDescent="0.45">
      <c r="E510" s="3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</row>
    <row r="511" spans="5:47" ht="14.25" customHeight="1" x14ac:dyDescent="0.45">
      <c r="E511" s="3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</row>
    <row r="512" spans="5:47" ht="14.25" customHeight="1" x14ac:dyDescent="0.45">
      <c r="E512" s="3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</row>
    <row r="513" spans="5:47" ht="14.25" customHeight="1" x14ac:dyDescent="0.45">
      <c r="E513" s="3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</row>
    <row r="514" spans="5:47" ht="14.25" customHeight="1" x14ac:dyDescent="0.45">
      <c r="E514" s="3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</row>
    <row r="515" spans="5:47" ht="14.25" customHeight="1" x14ac:dyDescent="0.45">
      <c r="E515" s="3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</row>
    <row r="516" spans="5:47" ht="14.25" customHeight="1" x14ac:dyDescent="0.45">
      <c r="E516" s="3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</row>
    <row r="517" spans="5:47" ht="14.25" customHeight="1" x14ac:dyDescent="0.45">
      <c r="E517" s="3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</row>
    <row r="518" spans="5:47" ht="14.25" customHeight="1" x14ac:dyDescent="0.45">
      <c r="E518" s="3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</row>
    <row r="519" spans="5:47" ht="14.25" customHeight="1" x14ac:dyDescent="0.45">
      <c r="E519" s="3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</row>
    <row r="520" spans="5:47" ht="14.25" customHeight="1" x14ac:dyDescent="0.45">
      <c r="E520" s="3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</row>
    <row r="521" spans="5:47" ht="14.25" customHeight="1" x14ac:dyDescent="0.45">
      <c r="E521" s="3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</row>
    <row r="522" spans="5:47" ht="14.25" customHeight="1" x14ac:dyDescent="0.45">
      <c r="E522" s="3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</row>
    <row r="523" spans="5:47" ht="14.25" customHeight="1" x14ac:dyDescent="0.45">
      <c r="E523" s="3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</row>
    <row r="524" spans="5:47" ht="14.25" customHeight="1" x14ac:dyDescent="0.45">
      <c r="E524" s="3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</row>
    <row r="525" spans="5:47" ht="14.25" customHeight="1" x14ac:dyDescent="0.45">
      <c r="E525" s="3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</row>
    <row r="526" spans="5:47" ht="14.25" customHeight="1" x14ac:dyDescent="0.45">
      <c r="E526" s="3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</row>
    <row r="527" spans="5:47" ht="14.25" customHeight="1" x14ac:dyDescent="0.45">
      <c r="E527" s="3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</row>
    <row r="528" spans="5:47" ht="14.25" customHeight="1" x14ac:dyDescent="0.45">
      <c r="E528" s="3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</row>
    <row r="529" spans="5:47" ht="14.25" customHeight="1" x14ac:dyDescent="0.45">
      <c r="E529" s="3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</row>
    <row r="530" spans="5:47" ht="14.25" customHeight="1" x14ac:dyDescent="0.45">
      <c r="E530" s="3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</row>
    <row r="531" spans="5:47" ht="14.25" customHeight="1" x14ac:dyDescent="0.45">
      <c r="E531" s="3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</row>
    <row r="532" spans="5:47" ht="14.25" customHeight="1" x14ac:dyDescent="0.45">
      <c r="E532" s="3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</row>
    <row r="533" spans="5:47" ht="14.25" customHeight="1" x14ac:dyDescent="0.45">
      <c r="E533" s="3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</row>
    <row r="534" spans="5:47" ht="14.25" customHeight="1" x14ac:dyDescent="0.45">
      <c r="E534" s="3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</row>
    <row r="535" spans="5:47" ht="14.25" customHeight="1" x14ac:dyDescent="0.45">
      <c r="E535" s="3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</row>
    <row r="536" spans="5:47" ht="14.25" customHeight="1" x14ac:dyDescent="0.45">
      <c r="E536" s="3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</row>
    <row r="537" spans="5:47" ht="14.25" customHeight="1" x14ac:dyDescent="0.45">
      <c r="E537" s="3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</row>
    <row r="538" spans="5:47" ht="14.25" customHeight="1" x14ac:dyDescent="0.45">
      <c r="E538" s="3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</row>
    <row r="539" spans="5:47" ht="14.25" customHeight="1" x14ac:dyDescent="0.45">
      <c r="E539" s="3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</row>
    <row r="540" spans="5:47" ht="14.25" customHeight="1" x14ac:dyDescent="0.45">
      <c r="E540" s="3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</row>
    <row r="541" spans="5:47" ht="14.25" customHeight="1" x14ac:dyDescent="0.45">
      <c r="E541" s="3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</row>
    <row r="542" spans="5:47" ht="14.25" customHeight="1" x14ac:dyDescent="0.45">
      <c r="E542" s="3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</row>
    <row r="543" spans="5:47" ht="14.25" customHeight="1" x14ac:dyDescent="0.45">
      <c r="E543" s="3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</row>
    <row r="544" spans="5:47" ht="14.25" customHeight="1" x14ac:dyDescent="0.45">
      <c r="E544" s="3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</row>
    <row r="545" spans="5:47" ht="14.25" customHeight="1" x14ac:dyDescent="0.45">
      <c r="E545" s="3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</row>
    <row r="546" spans="5:47" ht="14.25" customHeight="1" x14ac:dyDescent="0.45">
      <c r="E546" s="3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</row>
    <row r="547" spans="5:47" ht="14.25" customHeight="1" x14ac:dyDescent="0.45">
      <c r="E547" s="3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</row>
    <row r="548" spans="5:47" ht="14.25" customHeight="1" x14ac:dyDescent="0.45">
      <c r="E548" s="3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</row>
    <row r="549" spans="5:47" ht="14.25" customHeight="1" x14ac:dyDescent="0.45">
      <c r="E549" s="3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</row>
    <row r="550" spans="5:47" ht="14.25" customHeight="1" x14ac:dyDescent="0.45">
      <c r="E550" s="3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</row>
    <row r="551" spans="5:47" ht="14.25" customHeight="1" x14ac:dyDescent="0.45">
      <c r="E551" s="3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</row>
    <row r="552" spans="5:47" ht="14.25" customHeight="1" x14ac:dyDescent="0.45">
      <c r="E552" s="3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</row>
    <row r="553" spans="5:47" ht="14.25" customHeight="1" x14ac:dyDescent="0.45">
      <c r="E553" s="3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</row>
    <row r="554" spans="5:47" ht="14.25" customHeight="1" x14ac:dyDescent="0.45">
      <c r="E554" s="3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</row>
    <row r="555" spans="5:47" ht="14.25" customHeight="1" x14ac:dyDescent="0.45">
      <c r="E555" s="3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</row>
    <row r="556" spans="5:47" ht="14.25" customHeight="1" x14ac:dyDescent="0.45">
      <c r="E556" s="3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</row>
    <row r="557" spans="5:47" ht="14.25" customHeight="1" x14ac:dyDescent="0.45">
      <c r="E557" s="3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</row>
    <row r="558" spans="5:47" ht="14.25" customHeight="1" x14ac:dyDescent="0.45">
      <c r="E558" s="3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</row>
    <row r="559" spans="5:47" ht="14.25" customHeight="1" x14ac:dyDescent="0.45">
      <c r="E559" s="3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</row>
    <row r="560" spans="5:47" ht="14.25" customHeight="1" x14ac:dyDescent="0.45">
      <c r="E560" s="3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</row>
    <row r="561" spans="5:47" ht="14.25" customHeight="1" x14ac:dyDescent="0.45">
      <c r="E561" s="3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</row>
    <row r="562" spans="5:47" ht="14.25" customHeight="1" x14ac:dyDescent="0.45">
      <c r="E562" s="3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</row>
    <row r="563" spans="5:47" ht="14.25" customHeight="1" x14ac:dyDescent="0.45">
      <c r="E563" s="3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</row>
    <row r="564" spans="5:47" ht="14.25" customHeight="1" x14ac:dyDescent="0.45">
      <c r="E564" s="3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</row>
    <row r="565" spans="5:47" ht="14.25" customHeight="1" x14ac:dyDescent="0.45">
      <c r="E565" s="3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</row>
    <row r="566" spans="5:47" ht="14.25" customHeight="1" x14ac:dyDescent="0.45">
      <c r="E566" s="3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</row>
    <row r="567" spans="5:47" ht="14.25" customHeight="1" x14ac:dyDescent="0.45">
      <c r="E567" s="3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</row>
    <row r="568" spans="5:47" ht="14.25" customHeight="1" x14ac:dyDescent="0.45">
      <c r="E568" s="3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</row>
    <row r="569" spans="5:47" ht="14.25" customHeight="1" x14ac:dyDescent="0.45">
      <c r="E569" s="3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</row>
    <row r="570" spans="5:47" ht="14.25" customHeight="1" x14ac:dyDescent="0.45">
      <c r="E570" s="3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</row>
    <row r="571" spans="5:47" ht="14.25" customHeight="1" x14ac:dyDescent="0.45">
      <c r="E571" s="3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</row>
    <row r="572" spans="5:47" ht="14.25" customHeight="1" x14ac:dyDescent="0.45">
      <c r="E572" s="3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</row>
    <row r="573" spans="5:47" ht="14.25" customHeight="1" x14ac:dyDescent="0.45">
      <c r="E573" s="3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</row>
    <row r="574" spans="5:47" ht="14.25" customHeight="1" x14ac:dyDescent="0.45">
      <c r="E574" s="3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</row>
    <row r="575" spans="5:47" ht="14.25" customHeight="1" x14ac:dyDescent="0.45">
      <c r="E575" s="3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</row>
    <row r="576" spans="5:47" ht="14.25" customHeight="1" x14ac:dyDescent="0.45">
      <c r="E576" s="3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</row>
    <row r="577" spans="5:47" ht="14.25" customHeight="1" x14ac:dyDescent="0.45">
      <c r="E577" s="3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</row>
    <row r="578" spans="5:47" ht="14.25" customHeight="1" x14ac:dyDescent="0.45">
      <c r="E578" s="3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</row>
    <row r="579" spans="5:47" ht="14.25" customHeight="1" x14ac:dyDescent="0.45">
      <c r="E579" s="3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</row>
    <row r="580" spans="5:47" ht="14.25" customHeight="1" x14ac:dyDescent="0.45">
      <c r="E580" s="3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</row>
    <row r="581" spans="5:47" ht="14.25" customHeight="1" x14ac:dyDescent="0.45">
      <c r="E581" s="3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</row>
    <row r="582" spans="5:47" ht="14.25" customHeight="1" x14ac:dyDescent="0.45">
      <c r="E582" s="3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</row>
    <row r="583" spans="5:47" ht="14.25" customHeight="1" x14ac:dyDescent="0.45">
      <c r="E583" s="3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</row>
    <row r="584" spans="5:47" ht="14.25" customHeight="1" x14ac:dyDescent="0.45">
      <c r="E584" s="3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</row>
    <row r="585" spans="5:47" ht="14.25" customHeight="1" x14ac:dyDescent="0.45">
      <c r="E585" s="3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</row>
    <row r="586" spans="5:47" ht="14.25" customHeight="1" x14ac:dyDescent="0.45">
      <c r="E586" s="3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</row>
    <row r="587" spans="5:47" ht="14.25" customHeight="1" x14ac:dyDescent="0.45">
      <c r="E587" s="3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</row>
    <row r="588" spans="5:47" ht="14.25" customHeight="1" x14ac:dyDescent="0.45">
      <c r="E588" s="3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</row>
    <row r="589" spans="5:47" ht="14.25" customHeight="1" x14ac:dyDescent="0.45">
      <c r="E589" s="3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</row>
    <row r="590" spans="5:47" ht="14.25" customHeight="1" x14ac:dyDescent="0.45">
      <c r="E590" s="3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</row>
    <row r="591" spans="5:47" ht="14.25" customHeight="1" x14ac:dyDescent="0.45">
      <c r="E591" s="3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</row>
    <row r="592" spans="5:47" ht="14.25" customHeight="1" x14ac:dyDescent="0.45">
      <c r="E592" s="3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</row>
    <row r="593" spans="5:47" ht="14.25" customHeight="1" x14ac:dyDescent="0.45">
      <c r="E593" s="3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</row>
    <row r="594" spans="5:47" ht="14.25" customHeight="1" x14ac:dyDescent="0.45">
      <c r="E594" s="3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</row>
    <row r="595" spans="5:47" ht="14.25" customHeight="1" x14ac:dyDescent="0.45">
      <c r="E595" s="3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</row>
    <row r="596" spans="5:47" ht="14.25" customHeight="1" x14ac:dyDescent="0.45">
      <c r="E596" s="3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</row>
    <row r="597" spans="5:47" ht="14.25" customHeight="1" x14ac:dyDescent="0.45">
      <c r="E597" s="3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</row>
    <row r="598" spans="5:47" ht="14.25" customHeight="1" x14ac:dyDescent="0.45">
      <c r="E598" s="3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</row>
    <row r="599" spans="5:47" ht="14.25" customHeight="1" x14ac:dyDescent="0.45">
      <c r="E599" s="3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</row>
    <row r="600" spans="5:47" ht="14.25" customHeight="1" x14ac:dyDescent="0.45">
      <c r="E600" s="3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</row>
    <row r="601" spans="5:47" ht="14.25" customHeight="1" x14ac:dyDescent="0.45">
      <c r="E601" s="3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</row>
    <row r="602" spans="5:47" ht="14.25" customHeight="1" x14ac:dyDescent="0.45">
      <c r="E602" s="3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</row>
    <row r="603" spans="5:47" ht="14.25" customHeight="1" x14ac:dyDescent="0.45">
      <c r="E603" s="3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</row>
    <row r="604" spans="5:47" ht="14.25" customHeight="1" x14ac:dyDescent="0.45">
      <c r="E604" s="3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</row>
    <row r="605" spans="5:47" ht="14.25" customHeight="1" x14ac:dyDescent="0.45">
      <c r="E605" s="3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</row>
    <row r="606" spans="5:47" ht="14.25" customHeight="1" x14ac:dyDescent="0.45">
      <c r="E606" s="3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</row>
    <row r="607" spans="5:47" ht="14.25" customHeight="1" x14ac:dyDescent="0.45">
      <c r="E607" s="3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</row>
    <row r="608" spans="5:47" ht="14.25" customHeight="1" x14ac:dyDescent="0.45">
      <c r="E608" s="3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</row>
    <row r="609" spans="5:47" ht="14.25" customHeight="1" x14ac:dyDescent="0.45">
      <c r="E609" s="3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</row>
    <row r="610" spans="5:47" ht="14.25" customHeight="1" x14ac:dyDescent="0.45">
      <c r="E610" s="3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</row>
    <row r="611" spans="5:47" ht="14.25" customHeight="1" x14ac:dyDescent="0.45">
      <c r="E611" s="3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</row>
    <row r="612" spans="5:47" ht="14.25" customHeight="1" x14ac:dyDescent="0.45">
      <c r="E612" s="3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</row>
    <row r="613" spans="5:47" ht="14.25" customHeight="1" x14ac:dyDescent="0.45">
      <c r="E613" s="3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</row>
    <row r="614" spans="5:47" ht="14.25" customHeight="1" x14ac:dyDescent="0.45">
      <c r="E614" s="3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</row>
    <row r="615" spans="5:47" ht="14.25" customHeight="1" x14ac:dyDescent="0.45">
      <c r="E615" s="3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</row>
    <row r="616" spans="5:47" ht="14.25" customHeight="1" x14ac:dyDescent="0.45">
      <c r="E616" s="3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</row>
    <row r="617" spans="5:47" ht="14.25" customHeight="1" x14ac:dyDescent="0.45">
      <c r="E617" s="3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</row>
    <row r="618" spans="5:47" ht="14.25" customHeight="1" x14ac:dyDescent="0.45">
      <c r="E618" s="3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</row>
    <row r="619" spans="5:47" ht="14.25" customHeight="1" x14ac:dyDescent="0.45">
      <c r="E619" s="3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</row>
    <row r="620" spans="5:47" ht="14.25" customHeight="1" x14ac:dyDescent="0.45">
      <c r="E620" s="3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</row>
    <row r="621" spans="5:47" ht="14.25" customHeight="1" x14ac:dyDescent="0.45">
      <c r="E621" s="3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</row>
    <row r="622" spans="5:47" ht="14.25" customHeight="1" x14ac:dyDescent="0.45">
      <c r="E622" s="3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</row>
    <row r="623" spans="5:47" ht="14.25" customHeight="1" x14ac:dyDescent="0.45">
      <c r="E623" s="3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</row>
    <row r="624" spans="5:47" ht="14.25" customHeight="1" x14ac:dyDescent="0.45">
      <c r="E624" s="3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</row>
    <row r="625" spans="5:47" ht="14.25" customHeight="1" x14ac:dyDescent="0.45">
      <c r="E625" s="3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</row>
    <row r="626" spans="5:47" ht="14.25" customHeight="1" x14ac:dyDescent="0.45">
      <c r="E626" s="3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</row>
    <row r="627" spans="5:47" ht="14.25" customHeight="1" x14ac:dyDescent="0.45">
      <c r="E627" s="3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</row>
    <row r="628" spans="5:47" ht="14.25" customHeight="1" x14ac:dyDescent="0.45">
      <c r="E628" s="3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</row>
    <row r="629" spans="5:47" ht="14.25" customHeight="1" x14ac:dyDescent="0.45">
      <c r="E629" s="3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</row>
    <row r="630" spans="5:47" ht="14.25" customHeight="1" x14ac:dyDescent="0.45">
      <c r="E630" s="3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</row>
    <row r="631" spans="5:47" ht="14.25" customHeight="1" x14ac:dyDescent="0.45">
      <c r="E631" s="3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</row>
    <row r="632" spans="5:47" ht="14.25" customHeight="1" x14ac:dyDescent="0.45">
      <c r="E632" s="3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</row>
    <row r="633" spans="5:47" ht="14.25" customHeight="1" x14ac:dyDescent="0.45">
      <c r="E633" s="3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</row>
    <row r="634" spans="5:47" ht="14.25" customHeight="1" x14ac:dyDescent="0.45">
      <c r="E634" s="3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</row>
    <row r="635" spans="5:47" ht="14.25" customHeight="1" x14ac:dyDescent="0.45">
      <c r="E635" s="3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</row>
    <row r="636" spans="5:47" ht="14.25" customHeight="1" x14ac:dyDescent="0.45">
      <c r="E636" s="3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</row>
    <row r="637" spans="5:47" ht="14.25" customHeight="1" x14ac:dyDescent="0.45">
      <c r="E637" s="3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</row>
    <row r="638" spans="5:47" ht="14.25" customHeight="1" x14ac:dyDescent="0.45">
      <c r="E638" s="3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</row>
    <row r="639" spans="5:47" ht="14.25" customHeight="1" x14ac:dyDescent="0.45">
      <c r="E639" s="3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</row>
    <row r="640" spans="5:47" ht="14.25" customHeight="1" x14ac:dyDescent="0.45">
      <c r="E640" s="3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</row>
    <row r="641" spans="5:47" ht="14.25" customHeight="1" x14ac:dyDescent="0.45">
      <c r="E641" s="3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</row>
    <row r="642" spans="5:47" ht="14.25" customHeight="1" x14ac:dyDescent="0.45">
      <c r="E642" s="3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</row>
    <row r="643" spans="5:47" ht="14.25" customHeight="1" x14ac:dyDescent="0.45">
      <c r="E643" s="3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</row>
    <row r="644" spans="5:47" ht="14.25" customHeight="1" x14ac:dyDescent="0.45">
      <c r="E644" s="3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</row>
    <row r="645" spans="5:47" ht="14.25" customHeight="1" x14ac:dyDescent="0.45">
      <c r="E645" s="3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</row>
    <row r="646" spans="5:47" ht="14.25" customHeight="1" x14ac:dyDescent="0.45">
      <c r="E646" s="3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</row>
    <row r="647" spans="5:47" ht="14.25" customHeight="1" x14ac:dyDescent="0.45">
      <c r="E647" s="3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</row>
    <row r="648" spans="5:47" ht="14.25" customHeight="1" x14ac:dyDescent="0.45">
      <c r="E648" s="3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</row>
    <row r="649" spans="5:47" ht="14.25" customHeight="1" x14ac:dyDescent="0.45">
      <c r="E649" s="3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</row>
    <row r="650" spans="5:47" ht="14.25" customHeight="1" x14ac:dyDescent="0.45">
      <c r="E650" s="3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</row>
    <row r="651" spans="5:47" ht="14.25" customHeight="1" x14ac:dyDescent="0.45">
      <c r="E651" s="3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</row>
    <row r="652" spans="5:47" ht="14.25" customHeight="1" x14ac:dyDescent="0.45">
      <c r="E652" s="3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</row>
    <row r="653" spans="5:47" ht="14.25" customHeight="1" x14ac:dyDescent="0.45">
      <c r="E653" s="3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</row>
    <row r="654" spans="5:47" ht="14.25" customHeight="1" x14ac:dyDescent="0.45">
      <c r="E654" s="3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</row>
    <row r="655" spans="5:47" ht="14.25" customHeight="1" x14ac:dyDescent="0.45">
      <c r="E655" s="3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</row>
    <row r="656" spans="5:47" ht="14.25" customHeight="1" x14ac:dyDescent="0.45">
      <c r="E656" s="3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</row>
    <row r="657" spans="5:47" ht="14.25" customHeight="1" x14ac:dyDescent="0.45">
      <c r="E657" s="3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</row>
    <row r="658" spans="5:47" ht="14.25" customHeight="1" x14ac:dyDescent="0.45">
      <c r="E658" s="3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</row>
    <row r="659" spans="5:47" ht="14.25" customHeight="1" x14ac:dyDescent="0.45">
      <c r="E659" s="3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</row>
    <row r="660" spans="5:47" ht="14.25" customHeight="1" x14ac:dyDescent="0.45">
      <c r="E660" s="3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</row>
    <row r="661" spans="5:47" ht="14.25" customHeight="1" x14ac:dyDescent="0.45">
      <c r="E661" s="3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</row>
    <row r="662" spans="5:47" ht="14.25" customHeight="1" x14ac:dyDescent="0.45">
      <c r="E662" s="3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</row>
    <row r="663" spans="5:47" ht="14.25" customHeight="1" x14ac:dyDescent="0.45">
      <c r="E663" s="3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</row>
    <row r="664" spans="5:47" ht="14.25" customHeight="1" x14ac:dyDescent="0.45">
      <c r="E664" s="3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</row>
    <row r="665" spans="5:47" ht="14.25" customHeight="1" x14ac:dyDescent="0.45">
      <c r="E665" s="3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</row>
    <row r="666" spans="5:47" ht="14.25" customHeight="1" x14ac:dyDescent="0.45">
      <c r="E666" s="3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</row>
    <row r="667" spans="5:47" ht="14.25" customHeight="1" x14ac:dyDescent="0.45">
      <c r="E667" s="3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</row>
    <row r="668" spans="5:47" ht="14.25" customHeight="1" x14ac:dyDescent="0.45">
      <c r="E668" s="3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</row>
    <row r="669" spans="5:47" ht="14.25" customHeight="1" x14ac:dyDescent="0.45">
      <c r="E669" s="3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</row>
    <row r="670" spans="5:47" ht="14.25" customHeight="1" x14ac:dyDescent="0.45">
      <c r="E670" s="3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</row>
    <row r="671" spans="5:47" ht="14.25" customHeight="1" x14ac:dyDescent="0.45">
      <c r="E671" s="3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</row>
    <row r="672" spans="5:47" ht="14.25" customHeight="1" x14ac:dyDescent="0.45">
      <c r="E672" s="3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</row>
    <row r="673" spans="5:47" ht="14.25" customHeight="1" x14ac:dyDescent="0.45">
      <c r="E673" s="3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</row>
    <row r="674" spans="5:47" ht="14.25" customHeight="1" x14ac:dyDescent="0.45">
      <c r="E674" s="3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</row>
    <row r="675" spans="5:47" ht="14.25" customHeight="1" x14ac:dyDescent="0.45">
      <c r="E675" s="3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</row>
    <row r="676" spans="5:47" ht="14.25" customHeight="1" x14ac:dyDescent="0.45">
      <c r="E676" s="3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</row>
    <row r="677" spans="5:47" ht="14.25" customHeight="1" x14ac:dyDescent="0.45">
      <c r="E677" s="3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</row>
    <row r="678" spans="5:47" ht="14.25" customHeight="1" x14ac:dyDescent="0.45">
      <c r="E678" s="3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</row>
    <row r="679" spans="5:47" ht="14.25" customHeight="1" x14ac:dyDescent="0.45">
      <c r="E679" s="3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</row>
    <row r="680" spans="5:47" ht="14.25" customHeight="1" x14ac:dyDescent="0.45">
      <c r="E680" s="3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</row>
    <row r="681" spans="5:47" ht="14.25" customHeight="1" x14ac:dyDescent="0.45">
      <c r="E681" s="3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</row>
    <row r="682" spans="5:47" ht="14.25" customHeight="1" x14ac:dyDescent="0.45">
      <c r="E682" s="3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</row>
    <row r="683" spans="5:47" ht="14.25" customHeight="1" x14ac:dyDescent="0.45">
      <c r="E683" s="3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</row>
    <row r="684" spans="5:47" ht="14.25" customHeight="1" x14ac:dyDescent="0.45">
      <c r="E684" s="3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</row>
    <row r="685" spans="5:47" ht="14.25" customHeight="1" x14ac:dyDescent="0.45">
      <c r="E685" s="3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</row>
    <row r="686" spans="5:47" ht="14.25" customHeight="1" x14ac:dyDescent="0.45">
      <c r="E686" s="3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</row>
    <row r="687" spans="5:47" ht="14.25" customHeight="1" x14ac:dyDescent="0.45">
      <c r="E687" s="3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</row>
    <row r="688" spans="5:47" ht="14.25" customHeight="1" x14ac:dyDescent="0.45">
      <c r="E688" s="3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</row>
    <row r="689" spans="5:47" ht="14.25" customHeight="1" x14ac:dyDescent="0.45">
      <c r="E689" s="3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</row>
    <row r="690" spans="5:47" ht="14.25" customHeight="1" x14ac:dyDescent="0.45">
      <c r="E690" s="3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</row>
    <row r="691" spans="5:47" ht="14.25" customHeight="1" x14ac:dyDescent="0.45">
      <c r="E691" s="3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</row>
    <row r="692" spans="5:47" ht="14.25" customHeight="1" x14ac:dyDescent="0.45">
      <c r="E692" s="3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</row>
    <row r="693" spans="5:47" ht="14.25" customHeight="1" x14ac:dyDescent="0.45">
      <c r="E693" s="3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</row>
    <row r="694" spans="5:47" ht="14.25" customHeight="1" x14ac:dyDescent="0.45">
      <c r="E694" s="3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</row>
    <row r="695" spans="5:47" ht="14.25" customHeight="1" x14ac:dyDescent="0.45">
      <c r="E695" s="3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</row>
    <row r="696" spans="5:47" ht="14.25" customHeight="1" x14ac:dyDescent="0.45">
      <c r="E696" s="3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</row>
    <row r="697" spans="5:47" ht="14.25" customHeight="1" x14ac:dyDescent="0.45">
      <c r="E697" s="3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</row>
    <row r="698" spans="5:47" ht="14.25" customHeight="1" x14ac:dyDescent="0.45">
      <c r="E698" s="3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</row>
    <row r="699" spans="5:47" ht="14.25" customHeight="1" x14ac:dyDescent="0.45">
      <c r="E699" s="3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</row>
    <row r="700" spans="5:47" ht="14.25" customHeight="1" x14ac:dyDescent="0.45">
      <c r="E700" s="3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</row>
    <row r="701" spans="5:47" ht="14.25" customHeight="1" x14ac:dyDescent="0.45">
      <c r="E701" s="3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</row>
    <row r="702" spans="5:47" ht="14.25" customHeight="1" x14ac:dyDescent="0.45">
      <c r="E702" s="3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</row>
    <row r="703" spans="5:47" ht="14.25" customHeight="1" x14ac:dyDescent="0.45">
      <c r="E703" s="3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</row>
    <row r="704" spans="5:47" ht="14.25" customHeight="1" x14ac:dyDescent="0.45">
      <c r="E704" s="3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</row>
    <row r="705" spans="5:47" ht="14.25" customHeight="1" x14ac:dyDescent="0.45">
      <c r="E705" s="3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</row>
    <row r="706" spans="5:47" ht="14.25" customHeight="1" x14ac:dyDescent="0.45">
      <c r="E706" s="3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</row>
    <row r="707" spans="5:47" ht="14.25" customHeight="1" x14ac:dyDescent="0.45">
      <c r="E707" s="3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</row>
    <row r="708" spans="5:47" ht="14.25" customHeight="1" x14ac:dyDescent="0.45">
      <c r="E708" s="3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</row>
    <row r="709" spans="5:47" ht="14.25" customHeight="1" x14ac:dyDescent="0.45">
      <c r="E709" s="3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</row>
    <row r="710" spans="5:47" ht="14.25" customHeight="1" x14ac:dyDescent="0.45">
      <c r="E710" s="3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</row>
    <row r="711" spans="5:47" ht="14.25" customHeight="1" x14ac:dyDescent="0.45">
      <c r="E711" s="3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</row>
    <row r="712" spans="5:47" ht="14.25" customHeight="1" x14ac:dyDescent="0.45">
      <c r="E712" s="3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</row>
    <row r="713" spans="5:47" ht="14.25" customHeight="1" x14ac:dyDescent="0.45">
      <c r="E713" s="3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</row>
    <row r="714" spans="5:47" ht="14.25" customHeight="1" x14ac:dyDescent="0.45">
      <c r="E714" s="3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</row>
    <row r="715" spans="5:47" ht="14.25" customHeight="1" x14ac:dyDescent="0.45">
      <c r="E715" s="3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</row>
    <row r="716" spans="5:47" ht="14.25" customHeight="1" x14ac:dyDescent="0.45">
      <c r="E716" s="3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</row>
    <row r="717" spans="5:47" ht="14.25" customHeight="1" x14ac:dyDescent="0.45">
      <c r="E717" s="3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</row>
    <row r="718" spans="5:47" ht="14.25" customHeight="1" x14ac:dyDescent="0.45">
      <c r="E718" s="3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</row>
    <row r="719" spans="5:47" ht="14.25" customHeight="1" x14ac:dyDescent="0.45">
      <c r="E719" s="3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</row>
    <row r="720" spans="5:47" ht="14.25" customHeight="1" x14ac:dyDescent="0.45">
      <c r="E720" s="3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</row>
    <row r="721" spans="5:47" ht="14.25" customHeight="1" x14ac:dyDescent="0.45">
      <c r="E721" s="3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</row>
    <row r="722" spans="5:47" ht="14.25" customHeight="1" x14ac:dyDescent="0.45">
      <c r="E722" s="3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</row>
    <row r="723" spans="5:47" ht="14.25" customHeight="1" x14ac:dyDescent="0.45">
      <c r="E723" s="3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</row>
    <row r="724" spans="5:47" ht="14.25" customHeight="1" x14ac:dyDescent="0.45">
      <c r="E724" s="3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</row>
    <row r="725" spans="5:47" ht="14.25" customHeight="1" x14ac:dyDescent="0.45">
      <c r="E725" s="3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</row>
    <row r="726" spans="5:47" ht="14.25" customHeight="1" x14ac:dyDescent="0.45">
      <c r="E726" s="3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</row>
    <row r="727" spans="5:47" ht="14.25" customHeight="1" x14ac:dyDescent="0.45">
      <c r="E727" s="3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</row>
    <row r="728" spans="5:47" ht="14.25" customHeight="1" x14ac:dyDescent="0.45">
      <c r="E728" s="3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</row>
    <row r="729" spans="5:47" ht="14.25" customHeight="1" x14ac:dyDescent="0.45">
      <c r="E729" s="3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</row>
    <row r="730" spans="5:47" ht="14.25" customHeight="1" x14ac:dyDescent="0.45">
      <c r="E730" s="3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</row>
    <row r="731" spans="5:47" ht="14.25" customHeight="1" x14ac:dyDescent="0.45">
      <c r="E731" s="3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</row>
    <row r="732" spans="5:47" ht="14.25" customHeight="1" x14ac:dyDescent="0.45">
      <c r="E732" s="3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</row>
    <row r="733" spans="5:47" ht="14.25" customHeight="1" x14ac:dyDescent="0.45">
      <c r="E733" s="3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</row>
    <row r="734" spans="5:47" ht="14.25" customHeight="1" x14ac:dyDescent="0.45">
      <c r="E734" s="3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</row>
    <row r="735" spans="5:47" ht="14.25" customHeight="1" x14ac:dyDescent="0.45">
      <c r="E735" s="3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</row>
    <row r="736" spans="5:47" ht="14.25" customHeight="1" x14ac:dyDescent="0.45">
      <c r="E736" s="3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</row>
    <row r="737" spans="5:47" ht="14.25" customHeight="1" x14ac:dyDescent="0.45">
      <c r="E737" s="3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</row>
    <row r="738" spans="5:47" ht="14.25" customHeight="1" x14ac:dyDescent="0.45">
      <c r="E738" s="3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</row>
    <row r="739" spans="5:47" ht="14.25" customHeight="1" x14ac:dyDescent="0.45">
      <c r="E739" s="3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</row>
    <row r="740" spans="5:47" ht="14.25" customHeight="1" x14ac:dyDescent="0.45">
      <c r="E740" s="3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</row>
    <row r="741" spans="5:47" ht="14.25" customHeight="1" x14ac:dyDescent="0.45">
      <c r="E741" s="3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</row>
    <row r="742" spans="5:47" ht="14.25" customHeight="1" x14ac:dyDescent="0.45">
      <c r="E742" s="3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</row>
    <row r="743" spans="5:47" ht="14.25" customHeight="1" x14ac:dyDescent="0.45">
      <c r="E743" s="3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</row>
    <row r="744" spans="5:47" ht="14.25" customHeight="1" x14ac:dyDescent="0.45">
      <c r="E744" s="3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</row>
    <row r="745" spans="5:47" ht="14.25" customHeight="1" x14ac:dyDescent="0.45">
      <c r="E745" s="3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</row>
    <row r="746" spans="5:47" ht="14.25" customHeight="1" x14ac:dyDescent="0.45">
      <c r="E746" s="3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</row>
    <row r="747" spans="5:47" ht="14.25" customHeight="1" x14ac:dyDescent="0.45">
      <c r="E747" s="3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</row>
    <row r="748" spans="5:47" ht="14.25" customHeight="1" x14ac:dyDescent="0.45">
      <c r="E748" s="3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</row>
    <row r="749" spans="5:47" ht="14.25" customHeight="1" x14ac:dyDescent="0.45">
      <c r="E749" s="3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</row>
    <row r="750" spans="5:47" ht="14.25" customHeight="1" x14ac:dyDescent="0.45">
      <c r="E750" s="3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</row>
    <row r="751" spans="5:47" ht="14.25" customHeight="1" x14ac:dyDescent="0.45">
      <c r="E751" s="3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</row>
    <row r="752" spans="5:47" ht="14.25" customHeight="1" x14ac:dyDescent="0.45">
      <c r="E752" s="3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</row>
    <row r="753" spans="5:47" ht="14.25" customHeight="1" x14ac:dyDescent="0.45">
      <c r="E753" s="3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</row>
    <row r="754" spans="5:47" ht="14.25" customHeight="1" x14ac:dyDescent="0.45">
      <c r="E754" s="3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</row>
    <row r="755" spans="5:47" ht="14.25" customHeight="1" x14ac:dyDescent="0.45">
      <c r="E755" s="3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</row>
    <row r="756" spans="5:47" ht="14.25" customHeight="1" x14ac:dyDescent="0.45">
      <c r="E756" s="3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</row>
    <row r="757" spans="5:47" ht="14.25" customHeight="1" x14ac:dyDescent="0.45">
      <c r="E757" s="3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</row>
    <row r="758" spans="5:47" ht="14.25" customHeight="1" x14ac:dyDescent="0.45">
      <c r="E758" s="3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</row>
    <row r="759" spans="5:47" ht="14.25" customHeight="1" x14ac:dyDescent="0.45">
      <c r="E759" s="3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</row>
    <row r="760" spans="5:47" ht="14.25" customHeight="1" x14ac:dyDescent="0.45">
      <c r="E760" s="3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</row>
    <row r="761" spans="5:47" ht="14.25" customHeight="1" x14ac:dyDescent="0.45">
      <c r="E761" s="3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</row>
    <row r="762" spans="5:47" ht="14.25" customHeight="1" x14ac:dyDescent="0.45">
      <c r="E762" s="3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</row>
    <row r="763" spans="5:47" ht="14.25" customHeight="1" x14ac:dyDescent="0.45">
      <c r="E763" s="3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</row>
    <row r="764" spans="5:47" ht="14.25" customHeight="1" x14ac:dyDescent="0.45">
      <c r="E764" s="3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</row>
    <row r="765" spans="5:47" ht="14.25" customHeight="1" x14ac:dyDescent="0.45">
      <c r="E765" s="3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</row>
    <row r="766" spans="5:47" ht="14.25" customHeight="1" x14ac:dyDescent="0.45">
      <c r="E766" s="3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</row>
    <row r="767" spans="5:47" ht="14.25" customHeight="1" x14ac:dyDescent="0.45">
      <c r="E767" s="3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</row>
    <row r="768" spans="5:47" ht="14.25" customHeight="1" x14ac:dyDescent="0.45">
      <c r="E768" s="3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</row>
    <row r="769" spans="5:47" ht="14.25" customHeight="1" x14ac:dyDescent="0.45">
      <c r="E769" s="3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</row>
    <row r="770" spans="5:47" ht="14.25" customHeight="1" x14ac:dyDescent="0.45">
      <c r="E770" s="3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</row>
    <row r="771" spans="5:47" ht="14.25" customHeight="1" x14ac:dyDescent="0.45">
      <c r="E771" s="3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</row>
    <row r="772" spans="5:47" ht="14.25" customHeight="1" x14ac:dyDescent="0.45">
      <c r="E772" s="3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</row>
    <row r="773" spans="5:47" ht="14.25" customHeight="1" x14ac:dyDescent="0.45">
      <c r="E773" s="3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</row>
    <row r="774" spans="5:47" ht="14.25" customHeight="1" x14ac:dyDescent="0.45">
      <c r="E774" s="3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</row>
    <row r="775" spans="5:47" ht="14.25" customHeight="1" x14ac:dyDescent="0.45">
      <c r="E775" s="3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</row>
    <row r="776" spans="5:47" ht="14.25" customHeight="1" x14ac:dyDescent="0.45">
      <c r="E776" s="3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</row>
    <row r="777" spans="5:47" ht="14.25" customHeight="1" x14ac:dyDescent="0.45">
      <c r="E777" s="3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</row>
    <row r="778" spans="5:47" ht="14.25" customHeight="1" x14ac:dyDescent="0.45">
      <c r="E778" s="3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</row>
    <row r="779" spans="5:47" ht="14.25" customHeight="1" x14ac:dyDescent="0.45">
      <c r="E779" s="3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</row>
    <row r="780" spans="5:47" ht="14.25" customHeight="1" x14ac:dyDescent="0.45">
      <c r="E780" s="3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</row>
    <row r="781" spans="5:47" ht="14.25" customHeight="1" x14ac:dyDescent="0.45">
      <c r="E781" s="3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</row>
    <row r="782" spans="5:47" ht="14.25" customHeight="1" x14ac:dyDescent="0.45">
      <c r="E782" s="3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</row>
    <row r="783" spans="5:47" ht="14.25" customHeight="1" x14ac:dyDescent="0.45">
      <c r="E783" s="3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</row>
    <row r="784" spans="5:47" ht="14.25" customHeight="1" x14ac:dyDescent="0.45">
      <c r="E784" s="3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</row>
    <row r="785" spans="5:47" ht="14.25" customHeight="1" x14ac:dyDescent="0.45">
      <c r="E785" s="3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</row>
    <row r="786" spans="5:47" ht="14.25" customHeight="1" x14ac:dyDescent="0.45">
      <c r="E786" s="3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</row>
    <row r="787" spans="5:47" ht="14.25" customHeight="1" x14ac:dyDescent="0.45">
      <c r="E787" s="3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</row>
    <row r="788" spans="5:47" ht="14.25" customHeight="1" x14ac:dyDescent="0.45">
      <c r="E788" s="3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</row>
    <row r="789" spans="5:47" ht="14.25" customHeight="1" x14ac:dyDescent="0.45">
      <c r="E789" s="3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</row>
    <row r="790" spans="5:47" ht="14.25" customHeight="1" x14ac:dyDescent="0.45">
      <c r="E790" s="3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</row>
    <row r="791" spans="5:47" ht="14.25" customHeight="1" x14ac:dyDescent="0.45">
      <c r="E791" s="3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</row>
    <row r="792" spans="5:47" ht="14.25" customHeight="1" x14ac:dyDescent="0.45">
      <c r="E792" s="3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</row>
    <row r="793" spans="5:47" ht="14.25" customHeight="1" x14ac:dyDescent="0.45">
      <c r="E793" s="3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</row>
    <row r="794" spans="5:47" ht="14.25" customHeight="1" x14ac:dyDescent="0.45">
      <c r="E794" s="3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</row>
    <row r="795" spans="5:47" ht="14.25" customHeight="1" x14ac:dyDescent="0.45">
      <c r="E795" s="3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</row>
    <row r="796" spans="5:47" ht="14.25" customHeight="1" x14ac:dyDescent="0.45">
      <c r="E796" s="3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</row>
    <row r="797" spans="5:47" ht="14.25" customHeight="1" x14ac:dyDescent="0.45">
      <c r="E797" s="3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</row>
    <row r="798" spans="5:47" ht="14.25" customHeight="1" x14ac:dyDescent="0.45">
      <c r="E798" s="3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</row>
    <row r="799" spans="5:47" ht="14.25" customHeight="1" x14ac:dyDescent="0.45">
      <c r="E799" s="3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</row>
    <row r="800" spans="5:47" ht="14.25" customHeight="1" x14ac:dyDescent="0.45">
      <c r="E800" s="3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</row>
    <row r="801" spans="5:47" ht="14.25" customHeight="1" x14ac:dyDescent="0.45">
      <c r="E801" s="3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</row>
    <row r="802" spans="5:47" ht="14.25" customHeight="1" x14ac:dyDescent="0.45">
      <c r="E802" s="3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</row>
    <row r="803" spans="5:47" ht="14.25" customHeight="1" x14ac:dyDescent="0.45">
      <c r="E803" s="3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</row>
    <row r="804" spans="5:47" ht="14.25" customHeight="1" x14ac:dyDescent="0.45">
      <c r="E804" s="3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</row>
    <row r="805" spans="5:47" ht="14.25" customHeight="1" x14ac:dyDescent="0.45">
      <c r="E805" s="3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</row>
    <row r="806" spans="5:47" ht="14.25" customHeight="1" x14ac:dyDescent="0.45">
      <c r="E806" s="3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</row>
    <row r="807" spans="5:47" ht="14.25" customHeight="1" x14ac:dyDescent="0.45">
      <c r="E807" s="3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</row>
    <row r="808" spans="5:47" ht="14.25" customHeight="1" x14ac:dyDescent="0.45">
      <c r="E808" s="3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</row>
    <row r="809" spans="5:47" ht="14.25" customHeight="1" x14ac:dyDescent="0.45">
      <c r="E809" s="3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</row>
    <row r="810" spans="5:47" ht="14.25" customHeight="1" x14ac:dyDescent="0.45">
      <c r="E810" s="3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</row>
    <row r="811" spans="5:47" ht="14.25" customHeight="1" x14ac:dyDescent="0.45">
      <c r="E811" s="3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</row>
    <row r="812" spans="5:47" ht="14.25" customHeight="1" x14ac:dyDescent="0.45">
      <c r="E812" s="3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</row>
    <row r="813" spans="5:47" ht="14.25" customHeight="1" x14ac:dyDescent="0.45">
      <c r="E813" s="3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</row>
    <row r="814" spans="5:47" ht="14.25" customHeight="1" x14ac:dyDescent="0.45">
      <c r="E814" s="3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</row>
    <row r="815" spans="5:47" ht="14.25" customHeight="1" x14ac:dyDescent="0.45">
      <c r="E815" s="3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</row>
    <row r="816" spans="5:47" ht="14.25" customHeight="1" x14ac:dyDescent="0.45">
      <c r="E816" s="3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</row>
    <row r="817" spans="5:47" ht="14.25" customHeight="1" x14ac:dyDescent="0.45">
      <c r="E817" s="3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</row>
    <row r="818" spans="5:47" ht="14.25" customHeight="1" x14ac:dyDescent="0.45">
      <c r="E818" s="3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</row>
    <row r="819" spans="5:47" ht="14.25" customHeight="1" x14ac:dyDescent="0.45">
      <c r="E819" s="3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</row>
    <row r="820" spans="5:47" ht="14.25" customHeight="1" x14ac:dyDescent="0.45">
      <c r="E820" s="3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</row>
    <row r="821" spans="5:47" ht="14.25" customHeight="1" x14ac:dyDescent="0.45">
      <c r="E821" s="3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</row>
    <row r="822" spans="5:47" ht="14.25" customHeight="1" x14ac:dyDescent="0.45">
      <c r="E822" s="3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</row>
    <row r="823" spans="5:47" ht="14.25" customHeight="1" x14ac:dyDescent="0.45">
      <c r="E823" s="3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</row>
    <row r="824" spans="5:47" ht="14.25" customHeight="1" x14ac:dyDescent="0.45">
      <c r="E824" s="3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</row>
    <row r="825" spans="5:47" ht="14.25" customHeight="1" x14ac:dyDescent="0.45">
      <c r="E825" s="3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</row>
    <row r="826" spans="5:47" ht="14.25" customHeight="1" x14ac:dyDescent="0.45">
      <c r="E826" s="3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</row>
    <row r="827" spans="5:47" ht="14.25" customHeight="1" x14ac:dyDescent="0.45">
      <c r="E827" s="3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</row>
    <row r="828" spans="5:47" ht="14.25" customHeight="1" x14ac:dyDescent="0.45">
      <c r="E828" s="3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</row>
    <row r="829" spans="5:47" ht="14.25" customHeight="1" x14ac:dyDescent="0.45">
      <c r="E829" s="3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</row>
    <row r="830" spans="5:47" ht="14.25" customHeight="1" x14ac:dyDescent="0.45">
      <c r="E830" s="3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</row>
    <row r="831" spans="5:47" ht="14.25" customHeight="1" x14ac:dyDescent="0.45">
      <c r="E831" s="3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</row>
    <row r="832" spans="5:47" ht="14.25" customHeight="1" x14ac:dyDescent="0.45">
      <c r="E832" s="3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</row>
    <row r="833" spans="5:47" ht="14.25" customHeight="1" x14ac:dyDescent="0.45">
      <c r="E833" s="3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</row>
    <row r="834" spans="5:47" ht="14.25" customHeight="1" x14ac:dyDescent="0.45">
      <c r="E834" s="3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</row>
    <row r="835" spans="5:47" ht="14.25" customHeight="1" x14ac:dyDescent="0.45">
      <c r="E835" s="3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</row>
    <row r="836" spans="5:47" ht="14.25" customHeight="1" x14ac:dyDescent="0.45">
      <c r="E836" s="3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</row>
    <row r="837" spans="5:47" ht="14.25" customHeight="1" x14ac:dyDescent="0.45">
      <c r="E837" s="3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</row>
    <row r="838" spans="5:47" ht="14.25" customHeight="1" x14ac:dyDescent="0.45">
      <c r="E838" s="3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</row>
    <row r="839" spans="5:47" ht="14.25" customHeight="1" x14ac:dyDescent="0.45">
      <c r="E839" s="3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</row>
    <row r="840" spans="5:47" ht="14.25" customHeight="1" x14ac:dyDescent="0.45">
      <c r="E840" s="3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</row>
    <row r="841" spans="5:47" ht="14.25" customHeight="1" x14ac:dyDescent="0.45">
      <c r="E841" s="3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</row>
    <row r="842" spans="5:47" ht="14.25" customHeight="1" x14ac:dyDescent="0.45">
      <c r="E842" s="3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</row>
    <row r="843" spans="5:47" ht="14.25" customHeight="1" x14ac:dyDescent="0.45">
      <c r="E843" s="3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</row>
    <row r="844" spans="5:47" ht="14.25" customHeight="1" x14ac:dyDescent="0.45">
      <c r="E844" s="3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</row>
    <row r="845" spans="5:47" ht="14.25" customHeight="1" x14ac:dyDescent="0.45">
      <c r="E845" s="3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</row>
    <row r="846" spans="5:47" ht="14.25" customHeight="1" x14ac:dyDescent="0.45">
      <c r="E846" s="3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</row>
    <row r="847" spans="5:47" ht="14.25" customHeight="1" x14ac:dyDescent="0.45">
      <c r="E847" s="3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</row>
    <row r="848" spans="5:47" ht="14.25" customHeight="1" x14ac:dyDescent="0.45">
      <c r="E848" s="3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</row>
    <row r="849" spans="5:47" ht="14.25" customHeight="1" x14ac:dyDescent="0.45">
      <c r="E849" s="3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</row>
    <row r="850" spans="5:47" ht="14.25" customHeight="1" x14ac:dyDescent="0.45">
      <c r="E850" s="3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</row>
    <row r="851" spans="5:47" ht="14.25" customHeight="1" x14ac:dyDescent="0.45">
      <c r="E851" s="3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</row>
    <row r="852" spans="5:47" ht="14.25" customHeight="1" x14ac:dyDescent="0.45">
      <c r="E852" s="3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</row>
    <row r="853" spans="5:47" ht="14.25" customHeight="1" x14ac:dyDescent="0.45">
      <c r="E853" s="3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</row>
    <row r="854" spans="5:47" ht="14.25" customHeight="1" x14ac:dyDescent="0.45">
      <c r="E854" s="3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</row>
    <row r="855" spans="5:47" ht="14.25" customHeight="1" x14ac:dyDescent="0.45">
      <c r="E855" s="3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</row>
    <row r="856" spans="5:47" ht="14.25" customHeight="1" x14ac:dyDescent="0.45">
      <c r="E856" s="3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</row>
    <row r="857" spans="5:47" ht="14.25" customHeight="1" x14ac:dyDescent="0.45">
      <c r="E857" s="3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</row>
    <row r="858" spans="5:47" ht="14.25" customHeight="1" x14ac:dyDescent="0.45">
      <c r="E858" s="3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</row>
    <row r="859" spans="5:47" ht="14.25" customHeight="1" x14ac:dyDescent="0.45">
      <c r="E859" s="3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</row>
    <row r="860" spans="5:47" ht="14.25" customHeight="1" x14ac:dyDescent="0.45">
      <c r="E860" s="3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</row>
    <row r="861" spans="5:47" ht="14.25" customHeight="1" x14ac:dyDescent="0.45">
      <c r="E861" s="3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</row>
    <row r="862" spans="5:47" ht="14.25" customHeight="1" x14ac:dyDescent="0.45">
      <c r="E862" s="3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</row>
    <row r="863" spans="5:47" ht="14.25" customHeight="1" x14ac:dyDescent="0.45">
      <c r="E863" s="3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</row>
    <row r="864" spans="5:47" ht="14.25" customHeight="1" x14ac:dyDescent="0.45">
      <c r="E864" s="3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</row>
    <row r="865" spans="5:47" ht="14.25" customHeight="1" x14ac:dyDescent="0.45">
      <c r="E865" s="3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</row>
    <row r="866" spans="5:47" ht="14.25" customHeight="1" x14ac:dyDescent="0.45">
      <c r="E866" s="3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</row>
    <row r="867" spans="5:47" ht="14.25" customHeight="1" x14ac:dyDescent="0.45">
      <c r="E867" s="3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</row>
    <row r="868" spans="5:47" ht="14.25" customHeight="1" x14ac:dyDescent="0.45">
      <c r="E868" s="3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</row>
    <row r="869" spans="5:47" ht="14.25" customHeight="1" x14ac:dyDescent="0.45">
      <c r="E869" s="3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</row>
    <row r="870" spans="5:47" ht="14.25" customHeight="1" x14ac:dyDescent="0.45">
      <c r="E870" s="3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</row>
    <row r="871" spans="5:47" ht="14.25" customHeight="1" x14ac:dyDescent="0.45">
      <c r="E871" s="3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</row>
    <row r="872" spans="5:47" ht="14.25" customHeight="1" x14ac:dyDescent="0.45">
      <c r="E872" s="3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</row>
    <row r="873" spans="5:47" ht="14.25" customHeight="1" x14ac:dyDescent="0.45">
      <c r="E873" s="3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</row>
    <row r="874" spans="5:47" ht="14.25" customHeight="1" x14ac:dyDescent="0.45">
      <c r="E874" s="3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</row>
    <row r="875" spans="5:47" ht="14.25" customHeight="1" x14ac:dyDescent="0.45">
      <c r="E875" s="3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</row>
    <row r="876" spans="5:47" ht="14.25" customHeight="1" x14ac:dyDescent="0.45">
      <c r="E876" s="3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</row>
    <row r="877" spans="5:47" ht="14.25" customHeight="1" x14ac:dyDescent="0.45">
      <c r="E877" s="3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</row>
    <row r="878" spans="5:47" ht="14.25" customHeight="1" x14ac:dyDescent="0.45">
      <c r="E878" s="3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</row>
    <row r="879" spans="5:47" ht="14.25" customHeight="1" x14ac:dyDescent="0.45">
      <c r="E879" s="3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</row>
    <row r="880" spans="5:47" ht="14.25" customHeight="1" x14ac:dyDescent="0.45">
      <c r="E880" s="3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</row>
    <row r="881" spans="5:47" ht="14.25" customHeight="1" x14ac:dyDescent="0.45">
      <c r="E881" s="3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</row>
    <row r="882" spans="5:47" ht="14.25" customHeight="1" x14ac:dyDescent="0.45">
      <c r="E882" s="3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</row>
    <row r="883" spans="5:47" ht="14.25" customHeight="1" x14ac:dyDescent="0.45">
      <c r="E883" s="3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</row>
    <row r="884" spans="5:47" ht="14.25" customHeight="1" x14ac:dyDescent="0.45">
      <c r="E884" s="3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</row>
    <row r="885" spans="5:47" ht="14.25" customHeight="1" x14ac:dyDescent="0.45">
      <c r="E885" s="3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</row>
    <row r="886" spans="5:47" ht="14.25" customHeight="1" x14ac:dyDescent="0.45">
      <c r="E886" s="3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</row>
    <row r="887" spans="5:47" ht="14.25" customHeight="1" x14ac:dyDescent="0.45">
      <c r="E887" s="3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</row>
    <row r="888" spans="5:47" ht="14.25" customHeight="1" x14ac:dyDescent="0.45">
      <c r="E888" s="3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</row>
    <row r="889" spans="5:47" ht="14.25" customHeight="1" x14ac:dyDescent="0.45">
      <c r="E889" s="3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</row>
    <row r="890" spans="5:47" ht="14.25" customHeight="1" x14ac:dyDescent="0.45">
      <c r="E890" s="3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</row>
    <row r="891" spans="5:47" ht="14.25" customHeight="1" x14ac:dyDescent="0.45">
      <c r="E891" s="3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</row>
    <row r="892" spans="5:47" ht="14.25" customHeight="1" x14ac:dyDescent="0.45">
      <c r="E892" s="3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</row>
    <row r="893" spans="5:47" ht="14.25" customHeight="1" x14ac:dyDescent="0.45">
      <c r="E893" s="3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</row>
    <row r="894" spans="5:47" ht="14.25" customHeight="1" x14ac:dyDescent="0.45">
      <c r="E894" s="3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</row>
    <row r="895" spans="5:47" ht="14.25" customHeight="1" x14ac:dyDescent="0.45">
      <c r="E895" s="3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</row>
    <row r="896" spans="5:47" ht="14.25" customHeight="1" x14ac:dyDescent="0.45">
      <c r="E896" s="3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</row>
    <row r="897" spans="5:47" ht="14.25" customHeight="1" x14ac:dyDescent="0.45">
      <c r="E897" s="3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</row>
    <row r="898" spans="5:47" ht="14.25" customHeight="1" x14ac:dyDescent="0.45">
      <c r="E898" s="3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</row>
    <row r="899" spans="5:47" ht="14.25" customHeight="1" x14ac:dyDescent="0.45">
      <c r="E899" s="3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</row>
    <row r="900" spans="5:47" ht="14.25" customHeight="1" x14ac:dyDescent="0.45">
      <c r="E900" s="3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</row>
    <row r="901" spans="5:47" ht="14.25" customHeight="1" x14ac:dyDescent="0.45">
      <c r="E901" s="3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</row>
    <row r="902" spans="5:47" ht="14.25" customHeight="1" x14ac:dyDescent="0.45">
      <c r="E902" s="3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</row>
    <row r="903" spans="5:47" ht="14.25" customHeight="1" x14ac:dyDescent="0.45">
      <c r="E903" s="3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</row>
    <row r="904" spans="5:47" ht="14.25" customHeight="1" x14ac:dyDescent="0.45">
      <c r="E904" s="3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</row>
    <row r="905" spans="5:47" ht="14.25" customHeight="1" x14ac:dyDescent="0.45">
      <c r="E905" s="3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</row>
    <row r="906" spans="5:47" ht="14.25" customHeight="1" x14ac:dyDescent="0.45">
      <c r="E906" s="3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</row>
    <row r="907" spans="5:47" ht="14.25" customHeight="1" x14ac:dyDescent="0.45">
      <c r="E907" s="3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</row>
    <row r="908" spans="5:47" ht="14.25" customHeight="1" x14ac:dyDescent="0.45">
      <c r="E908" s="3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</row>
    <row r="909" spans="5:47" ht="14.25" customHeight="1" x14ac:dyDescent="0.45">
      <c r="E909" s="3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</row>
    <row r="910" spans="5:47" ht="14.25" customHeight="1" x14ac:dyDescent="0.45">
      <c r="E910" s="3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</row>
    <row r="911" spans="5:47" ht="14.25" customHeight="1" x14ac:dyDescent="0.45">
      <c r="E911" s="3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</row>
    <row r="912" spans="5:47" ht="14.25" customHeight="1" x14ac:dyDescent="0.45">
      <c r="E912" s="3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</row>
    <row r="913" spans="5:47" ht="14.25" customHeight="1" x14ac:dyDescent="0.45">
      <c r="E913" s="3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</row>
    <row r="914" spans="5:47" ht="14.25" customHeight="1" x14ac:dyDescent="0.45">
      <c r="E914" s="3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</row>
    <row r="915" spans="5:47" ht="14.25" customHeight="1" x14ac:dyDescent="0.45">
      <c r="E915" s="3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</row>
    <row r="916" spans="5:47" ht="14.25" customHeight="1" x14ac:dyDescent="0.45">
      <c r="E916" s="3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</row>
    <row r="917" spans="5:47" ht="14.25" customHeight="1" x14ac:dyDescent="0.45">
      <c r="E917" s="3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</row>
    <row r="918" spans="5:47" ht="14.25" customHeight="1" x14ac:dyDescent="0.45">
      <c r="E918" s="3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</row>
    <row r="919" spans="5:47" ht="14.25" customHeight="1" x14ac:dyDescent="0.45">
      <c r="E919" s="3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</row>
    <row r="920" spans="5:47" ht="14.25" customHeight="1" x14ac:dyDescent="0.45">
      <c r="E920" s="3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</row>
    <row r="921" spans="5:47" ht="14.25" customHeight="1" x14ac:dyDescent="0.45">
      <c r="E921" s="3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</row>
    <row r="922" spans="5:47" ht="14.25" customHeight="1" x14ac:dyDescent="0.45">
      <c r="E922" s="3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</row>
    <row r="923" spans="5:47" ht="14.25" customHeight="1" x14ac:dyDescent="0.45">
      <c r="E923" s="3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</row>
    <row r="924" spans="5:47" ht="14.25" customHeight="1" x14ac:dyDescent="0.45">
      <c r="E924" s="3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</row>
    <row r="925" spans="5:47" ht="14.25" customHeight="1" x14ac:dyDescent="0.45">
      <c r="E925" s="3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</row>
    <row r="926" spans="5:47" ht="14.25" customHeight="1" x14ac:dyDescent="0.45">
      <c r="E926" s="3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</row>
    <row r="927" spans="5:47" ht="14.25" customHeight="1" x14ac:dyDescent="0.45">
      <c r="E927" s="3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</row>
    <row r="928" spans="5:47" ht="14.25" customHeight="1" x14ac:dyDescent="0.45">
      <c r="E928" s="3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</row>
    <row r="929" spans="5:47" ht="14.25" customHeight="1" x14ac:dyDescent="0.45">
      <c r="E929" s="3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</row>
    <row r="930" spans="5:47" ht="14.25" customHeight="1" x14ac:dyDescent="0.45">
      <c r="E930" s="3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</row>
    <row r="931" spans="5:47" ht="14.25" customHeight="1" x14ac:dyDescent="0.45">
      <c r="E931" s="3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</row>
    <row r="932" spans="5:47" ht="14.25" customHeight="1" x14ac:dyDescent="0.45">
      <c r="E932" s="3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</row>
    <row r="933" spans="5:47" ht="14.25" customHeight="1" x14ac:dyDescent="0.45">
      <c r="E933" s="3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</row>
    <row r="934" spans="5:47" ht="14.25" customHeight="1" x14ac:dyDescent="0.45">
      <c r="E934" s="3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</row>
    <row r="935" spans="5:47" ht="14.25" customHeight="1" x14ac:dyDescent="0.45">
      <c r="E935" s="3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</row>
    <row r="936" spans="5:47" ht="14.25" customHeight="1" x14ac:dyDescent="0.45">
      <c r="E936" s="3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</row>
    <row r="937" spans="5:47" ht="14.25" customHeight="1" x14ac:dyDescent="0.45">
      <c r="E937" s="3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</row>
    <row r="938" spans="5:47" ht="14.25" customHeight="1" x14ac:dyDescent="0.45">
      <c r="E938" s="3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</row>
    <row r="939" spans="5:47" ht="14.25" customHeight="1" x14ac:dyDescent="0.45">
      <c r="E939" s="3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</row>
    <row r="940" spans="5:47" ht="14.25" customHeight="1" x14ac:dyDescent="0.45">
      <c r="E940" s="3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</row>
    <row r="941" spans="5:47" ht="14.25" customHeight="1" x14ac:dyDescent="0.45">
      <c r="E941" s="3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</row>
    <row r="942" spans="5:47" ht="14.25" customHeight="1" x14ac:dyDescent="0.45">
      <c r="E942" s="3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</row>
    <row r="943" spans="5:47" ht="14.25" customHeight="1" x14ac:dyDescent="0.45">
      <c r="E943" s="3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</row>
    <row r="944" spans="5:47" ht="14.25" customHeight="1" x14ac:dyDescent="0.45">
      <c r="E944" s="3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</row>
    <row r="945" spans="5:47" ht="14.25" customHeight="1" x14ac:dyDescent="0.45">
      <c r="E945" s="3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</row>
    <row r="946" spans="5:47" ht="14.25" customHeight="1" x14ac:dyDescent="0.45">
      <c r="E946" s="3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</row>
    <row r="947" spans="5:47" ht="14.25" customHeight="1" x14ac:dyDescent="0.45">
      <c r="E947" s="3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</row>
    <row r="948" spans="5:47" ht="14.25" customHeight="1" x14ac:dyDescent="0.45">
      <c r="E948" s="3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</row>
    <row r="949" spans="5:47" ht="14.25" customHeight="1" x14ac:dyDescent="0.45">
      <c r="E949" s="3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</row>
    <row r="950" spans="5:47" ht="14.25" customHeight="1" x14ac:dyDescent="0.45">
      <c r="E950" s="3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</row>
    <row r="951" spans="5:47" ht="14.25" customHeight="1" x14ac:dyDescent="0.45">
      <c r="E951" s="3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</row>
    <row r="952" spans="5:47" ht="14.25" customHeight="1" x14ac:dyDescent="0.45">
      <c r="E952" s="3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</row>
    <row r="953" spans="5:47" ht="14.25" customHeight="1" x14ac:dyDescent="0.45">
      <c r="E953" s="3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</row>
    <row r="954" spans="5:47" ht="14.25" customHeight="1" x14ac:dyDescent="0.45">
      <c r="E954" s="3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</row>
    <row r="955" spans="5:47" ht="14.25" customHeight="1" x14ac:dyDescent="0.45">
      <c r="E955" s="3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</row>
    <row r="956" spans="5:47" ht="14.25" customHeight="1" x14ac:dyDescent="0.45">
      <c r="E956" s="3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</row>
    <row r="957" spans="5:47" ht="14.25" customHeight="1" x14ac:dyDescent="0.45">
      <c r="E957" s="3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</row>
    <row r="958" spans="5:47" ht="14.25" customHeight="1" x14ac:dyDescent="0.45">
      <c r="E958" s="3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</row>
    <row r="959" spans="5:47" ht="14.25" customHeight="1" x14ac:dyDescent="0.45">
      <c r="E959" s="3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</row>
    <row r="960" spans="5:47" ht="14.25" customHeight="1" x14ac:dyDescent="0.45">
      <c r="E960" s="3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</row>
    <row r="961" spans="5:47" ht="14.25" customHeight="1" x14ac:dyDescent="0.45">
      <c r="E961" s="3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</row>
    <row r="962" spans="5:47" ht="14.25" customHeight="1" x14ac:dyDescent="0.45">
      <c r="E962" s="3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</row>
    <row r="963" spans="5:47" ht="14.25" customHeight="1" x14ac:dyDescent="0.45">
      <c r="E963" s="3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</row>
    <row r="964" spans="5:47" ht="14.25" customHeight="1" x14ac:dyDescent="0.45">
      <c r="E964" s="3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</row>
    <row r="965" spans="5:47" ht="14.25" customHeight="1" x14ac:dyDescent="0.45">
      <c r="E965" s="3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</row>
    <row r="966" spans="5:47" ht="14.25" customHeight="1" x14ac:dyDescent="0.45">
      <c r="E966" s="3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</row>
    <row r="967" spans="5:47" ht="14.25" customHeight="1" x14ac:dyDescent="0.45">
      <c r="E967" s="3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</row>
    <row r="968" spans="5:47" ht="14.25" customHeight="1" x14ac:dyDescent="0.45">
      <c r="E968" s="3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</row>
    <row r="969" spans="5:47" ht="14.25" customHeight="1" x14ac:dyDescent="0.45">
      <c r="E969" s="3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</row>
    <row r="970" spans="5:47" ht="14.25" customHeight="1" x14ac:dyDescent="0.45">
      <c r="E970" s="3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</row>
    <row r="971" spans="5:47" ht="14.25" customHeight="1" x14ac:dyDescent="0.45">
      <c r="E971" s="3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</row>
    <row r="972" spans="5:47" ht="14.25" customHeight="1" x14ac:dyDescent="0.45">
      <c r="E972" s="3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</row>
    <row r="973" spans="5:47" ht="14.25" customHeight="1" x14ac:dyDescent="0.45">
      <c r="E973" s="3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</row>
    <row r="974" spans="5:47" ht="14.25" customHeight="1" x14ac:dyDescent="0.45">
      <c r="E974" s="3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</row>
    <row r="975" spans="5:47" ht="14.25" customHeight="1" x14ac:dyDescent="0.45">
      <c r="E975" s="3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</row>
    <row r="976" spans="5:47" ht="14.25" customHeight="1" x14ac:dyDescent="0.45">
      <c r="E976" s="3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</row>
    <row r="977" spans="5:47" ht="14.25" customHeight="1" x14ac:dyDescent="0.45">
      <c r="E977" s="3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</row>
    <row r="978" spans="5:47" ht="14.25" customHeight="1" x14ac:dyDescent="0.45">
      <c r="E978" s="3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</row>
    <row r="979" spans="5:47" ht="14.25" customHeight="1" x14ac:dyDescent="0.45">
      <c r="E979" s="3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</row>
    <row r="980" spans="5:47" ht="14.25" customHeight="1" x14ac:dyDescent="0.45">
      <c r="E980" s="3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</row>
    <row r="981" spans="5:47" ht="14.25" customHeight="1" x14ac:dyDescent="0.45">
      <c r="E981" s="3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</row>
    <row r="982" spans="5:47" ht="14.25" customHeight="1" x14ac:dyDescent="0.45">
      <c r="E982" s="3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</row>
    <row r="983" spans="5:47" ht="14.25" customHeight="1" x14ac:dyDescent="0.45">
      <c r="E983" s="3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</row>
    <row r="984" spans="5:47" ht="14.25" customHeight="1" x14ac:dyDescent="0.45">
      <c r="E984" s="3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</row>
    <row r="985" spans="5:47" ht="14.25" customHeight="1" x14ac:dyDescent="0.45">
      <c r="E985" s="3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</row>
    <row r="986" spans="5:47" ht="14.25" customHeight="1" x14ac:dyDescent="0.45">
      <c r="E986" s="3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</row>
    <row r="987" spans="5:47" ht="14.25" customHeight="1" x14ac:dyDescent="0.45">
      <c r="E987" s="3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</row>
    <row r="988" spans="5:47" ht="14.25" customHeight="1" x14ac:dyDescent="0.45">
      <c r="E988" s="3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</row>
    <row r="989" spans="5:47" ht="14.25" customHeight="1" x14ac:dyDescent="0.45">
      <c r="E989" s="3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</row>
    <row r="990" spans="5:47" ht="14.25" customHeight="1" x14ac:dyDescent="0.45">
      <c r="E990" s="3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</row>
    <row r="991" spans="5:47" ht="14.25" customHeight="1" x14ac:dyDescent="0.45">
      <c r="E991" s="3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</row>
    <row r="992" spans="5:47" ht="14.25" customHeight="1" x14ac:dyDescent="0.45">
      <c r="E992" s="3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</row>
    <row r="993" spans="5:47" ht="14.25" customHeight="1" x14ac:dyDescent="0.45">
      <c r="E993" s="3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</row>
    <row r="994" spans="5:47" ht="14.25" customHeight="1" x14ac:dyDescent="0.45">
      <c r="E994" s="3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</row>
    <row r="995" spans="5:47" ht="14.25" customHeight="1" x14ac:dyDescent="0.45">
      <c r="E995" s="3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</row>
    <row r="996" spans="5:47" ht="14.25" customHeight="1" x14ac:dyDescent="0.45">
      <c r="E996" s="3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</row>
    <row r="997" spans="5:47" ht="14.25" customHeight="1" x14ac:dyDescent="0.45">
      <c r="E997" s="3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</row>
    <row r="998" spans="5:47" ht="14.25" customHeight="1" x14ac:dyDescent="0.45">
      <c r="E998" s="3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</row>
    <row r="999" spans="5:47" ht="14.25" customHeight="1" x14ac:dyDescent="0.45">
      <c r="E999" s="3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</row>
    <row r="1000" spans="5:47" ht="14.25" customHeight="1" x14ac:dyDescent="0.45">
      <c r="E1000" s="3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</row>
    <row r="1001" spans="5:47" ht="14.25" customHeight="1" x14ac:dyDescent="0.45">
      <c r="E1001" s="3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</row>
    <row r="1002" spans="5:47" ht="14.25" customHeight="1" x14ac:dyDescent="0.45">
      <c r="E1002" s="3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</row>
    <row r="1003" spans="5:47" ht="14.25" customHeight="1" x14ac:dyDescent="0.45">
      <c r="E1003" s="3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</row>
  </sheetData>
  <mergeCells count="5">
    <mergeCell ref="L3:W3"/>
    <mergeCell ref="X3:AI3"/>
    <mergeCell ref="AJ3:AU3"/>
    <mergeCell ref="AV3:BG3"/>
    <mergeCell ref="BH3:BS3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338E-12DF-4D8B-AC13-659911BF4870}">
  <dimension ref="B3:BN18"/>
  <sheetViews>
    <sheetView zoomScale="120" zoomScaleNormal="120" workbookViewId="0">
      <selection activeCell="L29" sqref="L29"/>
    </sheetView>
  </sheetViews>
  <sheetFormatPr defaultRowHeight="14.25" x14ac:dyDescent="0.45"/>
  <cols>
    <col min="2" max="2" width="23.796875" customWidth="1"/>
    <col min="5" max="5" width="15.3984375" bestFit="1" customWidth="1"/>
    <col min="7" max="11" width="0" hidden="1" customWidth="1"/>
    <col min="13" max="13" width="10.86328125" bestFit="1" customWidth="1"/>
    <col min="16" max="17" width="9.86328125" bestFit="1" customWidth="1"/>
    <col min="19" max="19" width="9.86328125" bestFit="1" customWidth="1"/>
    <col min="22" max="22" width="9.86328125" bestFit="1" customWidth="1"/>
  </cols>
  <sheetData>
    <row r="3" spans="2:66" ht="14.25" customHeight="1" x14ac:dyDescent="0.45">
      <c r="E3" s="3"/>
      <c r="G3" s="192" t="s">
        <v>7</v>
      </c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90"/>
      <c r="S3" s="193" t="s">
        <v>8</v>
      </c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90"/>
      <c r="AE3" s="194" t="s">
        <v>9</v>
      </c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90"/>
      <c r="AQ3" s="195" t="s">
        <v>10</v>
      </c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90"/>
      <c r="BC3" s="196" t="s">
        <v>11</v>
      </c>
      <c r="BD3" s="189"/>
      <c r="BE3" s="189"/>
      <c r="BF3" s="189"/>
      <c r="BG3" s="189"/>
      <c r="BH3" s="189"/>
      <c r="BI3" s="189"/>
      <c r="BJ3" s="189"/>
      <c r="BK3" s="189"/>
      <c r="BL3" s="189"/>
      <c r="BM3" s="189"/>
      <c r="BN3" s="190"/>
    </row>
    <row r="4" spans="2:66" ht="14.25" customHeight="1" x14ac:dyDescent="0.45">
      <c r="E4" s="3"/>
      <c r="G4" s="4" t="s">
        <v>14</v>
      </c>
      <c r="H4" s="4" t="s">
        <v>15</v>
      </c>
      <c r="I4" s="4" t="s">
        <v>16</v>
      </c>
      <c r="J4" s="4" t="s">
        <v>17</v>
      </c>
      <c r="K4" s="4" t="s">
        <v>18</v>
      </c>
      <c r="L4" s="4" t="s">
        <v>19</v>
      </c>
      <c r="M4" s="4" t="s">
        <v>20</v>
      </c>
      <c r="N4" s="4" t="s">
        <v>21</v>
      </c>
      <c r="O4" s="4" t="s">
        <v>22</v>
      </c>
      <c r="P4" s="4" t="s">
        <v>23</v>
      </c>
      <c r="Q4" s="4" t="s">
        <v>24</v>
      </c>
      <c r="R4" s="4" t="s">
        <v>25</v>
      </c>
      <c r="S4" s="5" t="s">
        <v>14</v>
      </c>
      <c r="T4" s="5" t="s">
        <v>15</v>
      </c>
      <c r="U4" s="5" t="s">
        <v>16</v>
      </c>
      <c r="V4" s="5" t="s">
        <v>17</v>
      </c>
      <c r="W4" s="5" t="s">
        <v>18</v>
      </c>
      <c r="X4" s="5" t="s">
        <v>19</v>
      </c>
      <c r="Y4" s="5" t="s">
        <v>20</v>
      </c>
      <c r="Z4" s="5" t="s">
        <v>21</v>
      </c>
      <c r="AA4" s="5" t="s">
        <v>22</v>
      </c>
      <c r="AB4" s="5" t="s">
        <v>23</v>
      </c>
      <c r="AC4" s="5" t="s">
        <v>24</v>
      </c>
      <c r="AD4" s="5" t="s">
        <v>25</v>
      </c>
      <c r="AE4" s="6" t="s">
        <v>14</v>
      </c>
      <c r="AF4" s="6" t="s">
        <v>15</v>
      </c>
      <c r="AG4" s="6" t="s">
        <v>16</v>
      </c>
      <c r="AH4" s="6" t="s">
        <v>17</v>
      </c>
      <c r="AI4" s="6" t="s">
        <v>18</v>
      </c>
      <c r="AJ4" s="6" t="s">
        <v>19</v>
      </c>
      <c r="AK4" s="6" t="s">
        <v>20</v>
      </c>
      <c r="AL4" s="6" t="s">
        <v>21</v>
      </c>
      <c r="AM4" s="6" t="s">
        <v>22</v>
      </c>
      <c r="AN4" s="6" t="s">
        <v>23</v>
      </c>
      <c r="AO4" s="6" t="s">
        <v>24</v>
      </c>
      <c r="AP4" s="6" t="s">
        <v>25</v>
      </c>
      <c r="AQ4" s="7" t="s">
        <v>14</v>
      </c>
      <c r="AR4" s="7" t="s">
        <v>15</v>
      </c>
      <c r="AS4" s="7" t="s">
        <v>16</v>
      </c>
      <c r="AT4" s="7" t="s">
        <v>17</v>
      </c>
      <c r="AU4" s="7" t="s">
        <v>18</v>
      </c>
      <c r="AV4" s="7" t="s">
        <v>19</v>
      </c>
      <c r="AW4" s="7" t="s">
        <v>20</v>
      </c>
      <c r="AX4" s="7" t="s">
        <v>21</v>
      </c>
      <c r="AY4" s="7" t="s">
        <v>22</v>
      </c>
      <c r="AZ4" s="7" t="s">
        <v>23</v>
      </c>
      <c r="BA4" s="7" t="s">
        <v>24</v>
      </c>
      <c r="BB4" s="7" t="s">
        <v>25</v>
      </c>
      <c r="BC4" s="8" t="s">
        <v>14</v>
      </c>
      <c r="BD4" s="8" t="s">
        <v>15</v>
      </c>
      <c r="BE4" s="8" t="s">
        <v>16</v>
      </c>
      <c r="BF4" s="8" t="s">
        <v>17</v>
      </c>
      <c r="BG4" s="8" t="s">
        <v>18</v>
      </c>
      <c r="BH4" s="8" t="s">
        <v>19</v>
      </c>
      <c r="BI4" s="8" t="s">
        <v>20</v>
      </c>
      <c r="BJ4" s="8" t="s">
        <v>21</v>
      </c>
      <c r="BK4" s="8" t="s">
        <v>22</v>
      </c>
      <c r="BL4" s="8" t="s">
        <v>23</v>
      </c>
      <c r="BM4" s="8" t="s">
        <v>24</v>
      </c>
      <c r="BN4" s="8" t="s">
        <v>25</v>
      </c>
    </row>
    <row r="5" spans="2:66" ht="14.25" customHeight="1" x14ac:dyDescent="0.5">
      <c r="B5" s="45" t="s">
        <v>76</v>
      </c>
      <c r="C5" s="35"/>
      <c r="D5" s="35" t="s">
        <v>77</v>
      </c>
      <c r="E5" s="46" t="s">
        <v>78</v>
      </c>
      <c r="F5" s="35" t="s">
        <v>79</v>
      </c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</row>
    <row r="6" spans="2:66" ht="14.25" customHeight="1" x14ac:dyDescent="0.45">
      <c r="B6" s="2"/>
      <c r="C6" s="2"/>
      <c r="D6" s="2"/>
      <c r="E6" s="16"/>
      <c r="F6" s="2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</row>
    <row r="7" spans="2:66" ht="14.25" customHeight="1" x14ac:dyDescent="0.45">
      <c r="E7" s="3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</row>
    <row r="8" spans="2:66" ht="14.25" customHeight="1" x14ac:dyDescent="0.45">
      <c r="B8" s="2" t="s">
        <v>80</v>
      </c>
      <c r="C8" s="2"/>
      <c r="D8" s="2"/>
      <c r="E8" s="48">
        <v>5000000</v>
      </c>
      <c r="F8" s="2" t="s">
        <v>3</v>
      </c>
      <c r="G8" s="34"/>
      <c r="H8" s="34"/>
      <c r="I8" s="34"/>
      <c r="J8" s="34"/>
      <c r="K8" s="34"/>
      <c r="L8" s="34"/>
      <c r="M8" s="34">
        <f>E8</f>
        <v>5000000</v>
      </c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</row>
    <row r="9" spans="2:66" ht="14.25" customHeight="1" x14ac:dyDescent="0.45">
      <c r="E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</row>
    <row r="10" spans="2:66" ht="14.25" customHeight="1" x14ac:dyDescent="0.45">
      <c r="B10" s="2" t="s">
        <v>81</v>
      </c>
      <c r="C10">
        <v>1000000</v>
      </c>
      <c r="D10" t="s">
        <v>5</v>
      </c>
      <c r="E10" s="48">
        <f>C10*3.67</f>
        <v>3670000</v>
      </c>
      <c r="F10" s="1" t="s">
        <v>5</v>
      </c>
      <c r="G10" s="34"/>
      <c r="H10" s="34"/>
      <c r="I10" s="34"/>
      <c r="J10" s="34"/>
      <c r="K10" s="34"/>
      <c r="L10" s="34"/>
      <c r="M10" s="34">
        <f>E10</f>
        <v>3670000</v>
      </c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</row>
    <row r="11" spans="2:66" ht="14.25" customHeight="1" x14ac:dyDescent="0.45">
      <c r="E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</row>
    <row r="12" spans="2:66" ht="14.25" customHeight="1" x14ac:dyDescent="0.45">
      <c r="B12" s="2" t="s">
        <v>82</v>
      </c>
      <c r="E12" s="34">
        <f>E14-E8-E10</f>
        <v>21330000</v>
      </c>
      <c r="F12" s="1" t="s">
        <v>3</v>
      </c>
      <c r="G12" s="34"/>
      <c r="H12" s="34"/>
      <c r="I12" s="34"/>
      <c r="J12" s="34"/>
      <c r="K12" s="34"/>
      <c r="L12" s="34"/>
      <c r="M12" s="34">
        <f>E12/4</f>
        <v>5332500</v>
      </c>
      <c r="N12" s="34"/>
      <c r="O12" s="34"/>
      <c r="P12" s="34">
        <f>E12/4</f>
        <v>5332500</v>
      </c>
      <c r="R12" s="34"/>
      <c r="S12" s="34">
        <f>E12/4</f>
        <v>5332500</v>
      </c>
      <c r="T12" s="34"/>
      <c r="U12" s="34"/>
      <c r="V12" s="34">
        <f>E12/4</f>
        <v>5332500</v>
      </c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</row>
    <row r="13" spans="2:66" ht="14.25" customHeight="1" x14ac:dyDescent="0.45">
      <c r="E13" s="63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</row>
    <row r="14" spans="2:66" ht="14.25" customHeight="1" thickBot="1" x14ac:dyDescent="0.5">
      <c r="E14" s="178">
        <v>30000000</v>
      </c>
      <c r="F14" t="s">
        <v>3</v>
      </c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</row>
    <row r="15" spans="2:66" ht="14.25" customHeight="1" thickTop="1" x14ac:dyDescent="0.45">
      <c r="E15" s="17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</row>
    <row r="16" spans="2:66" ht="14.25" customHeight="1" x14ac:dyDescent="0.45">
      <c r="E16" s="17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</row>
    <row r="17" spans="3:42" ht="14.25" customHeight="1" x14ac:dyDescent="0.45">
      <c r="C17" s="1" t="s">
        <v>34</v>
      </c>
      <c r="E17" s="51">
        <f>SUM(J17:V17)</f>
        <v>30000000</v>
      </c>
      <c r="F17" s="2" t="s">
        <v>3</v>
      </c>
      <c r="G17" s="34"/>
      <c r="H17" s="34"/>
      <c r="I17" s="34"/>
      <c r="J17" s="34"/>
      <c r="K17" s="34"/>
      <c r="L17" s="34"/>
      <c r="M17" s="175">
        <f>SUM(M8:M12)</f>
        <v>14002500</v>
      </c>
      <c r="N17" s="175"/>
      <c r="O17" s="175"/>
      <c r="P17" s="175">
        <f>P12</f>
        <v>5332500</v>
      </c>
      <c r="Q17" s="175"/>
      <c r="R17" s="175"/>
      <c r="S17" s="175">
        <f>S12</f>
        <v>5332500</v>
      </c>
      <c r="T17" s="175"/>
      <c r="U17" s="175"/>
      <c r="V17" s="175">
        <f>V12</f>
        <v>5332500</v>
      </c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</row>
    <row r="18" spans="3:42" ht="14.25" customHeight="1" x14ac:dyDescent="0.45">
      <c r="E18" s="3">
        <f>E17/3.67</f>
        <v>8174386.9209809266</v>
      </c>
      <c r="F18" s="2" t="s">
        <v>5</v>
      </c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</row>
  </sheetData>
  <mergeCells count="5">
    <mergeCell ref="G3:R3"/>
    <mergeCell ref="S3:AD3"/>
    <mergeCell ref="AE3:AP3"/>
    <mergeCell ref="AQ3:BB3"/>
    <mergeCell ref="BC3:BN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U1000"/>
  <sheetViews>
    <sheetView workbookViewId="0">
      <pane xSplit="11" ySplit="4" topLeftCell="L5" activePane="bottomRight" state="frozen"/>
      <selection pane="topRight" activeCell="L1" sqref="L1"/>
      <selection pane="bottomLeft" activeCell="A5" sqref="A5"/>
      <selection pane="bottomRight" activeCell="D34" sqref="D34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5.3984375" customWidth="1"/>
    <col min="4" max="4" width="8.1328125" customWidth="1"/>
    <col min="5" max="5" width="15.265625" customWidth="1"/>
    <col min="6" max="8" width="14.86328125" customWidth="1"/>
    <col min="9" max="9" width="17.1328125" customWidth="1"/>
    <col min="10" max="10" width="13.3984375" customWidth="1"/>
    <col min="11" max="11" width="7.73046875" customWidth="1"/>
    <col min="12" max="12" width="9.59765625" customWidth="1"/>
    <col min="13" max="17" width="9.86328125" customWidth="1"/>
    <col min="18" max="18" width="16.73046875" customWidth="1"/>
    <col min="19" max="45" width="16.3984375" customWidth="1"/>
    <col min="46" max="47" width="18" customWidth="1"/>
  </cols>
  <sheetData>
    <row r="1" spans="2:47" ht="14.25" customHeight="1" x14ac:dyDescent="0.45"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2:47" ht="14.25" customHeight="1" x14ac:dyDescent="0.45">
      <c r="B2" s="2" t="s">
        <v>33</v>
      </c>
      <c r="C2" s="2"/>
      <c r="D2" s="2"/>
      <c r="E2" s="2"/>
      <c r="F2" s="2"/>
      <c r="G2" s="2"/>
      <c r="H2" s="2"/>
      <c r="I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2:47" ht="14.25" customHeight="1" x14ac:dyDescent="0.45">
      <c r="L3" s="235" t="s">
        <v>83</v>
      </c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90"/>
      <c r="X3" s="236" t="s">
        <v>84</v>
      </c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90"/>
      <c r="AJ3" s="237" t="s">
        <v>85</v>
      </c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90"/>
    </row>
    <row r="4" spans="2:47" ht="14.25" customHeight="1" x14ac:dyDescent="0.45">
      <c r="L4" s="52" t="s">
        <v>14</v>
      </c>
      <c r="M4" s="52" t="s">
        <v>15</v>
      </c>
      <c r="N4" s="52" t="s">
        <v>16</v>
      </c>
      <c r="O4" s="52" t="s">
        <v>17</v>
      </c>
      <c r="P4" s="52" t="s">
        <v>18</v>
      </c>
      <c r="Q4" s="52" t="s">
        <v>19</v>
      </c>
      <c r="R4" s="52" t="s">
        <v>20</v>
      </c>
      <c r="S4" s="52" t="s">
        <v>21</v>
      </c>
      <c r="T4" s="52" t="s">
        <v>22</v>
      </c>
      <c r="U4" s="52" t="s">
        <v>23</v>
      </c>
      <c r="V4" s="52" t="s">
        <v>24</v>
      </c>
      <c r="W4" s="52" t="s">
        <v>25</v>
      </c>
      <c r="X4" s="53" t="s">
        <v>14</v>
      </c>
      <c r="Y4" s="53" t="s">
        <v>15</v>
      </c>
      <c r="Z4" s="53" t="s">
        <v>16</v>
      </c>
      <c r="AA4" s="53" t="s">
        <v>17</v>
      </c>
      <c r="AB4" s="53" t="s">
        <v>18</v>
      </c>
      <c r="AC4" s="53" t="s">
        <v>19</v>
      </c>
      <c r="AD4" s="53" t="s">
        <v>20</v>
      </c>
      <c r="AE4" s="53" t="s">
        <v>21</v>
      </c>
      <c r="AF4" s="53" t="s">
        <v>22</v>
      </c>
      <c r="AG4" s="53" t="s">
        <v>23</v>
      </c>
      <c r="AH4" s="53" t="s">
        <v>24</v>
      </c>
      <c r="AI4" s="53" t="s">
        <v>25</v>
      </c>
      <c r="AJ4" s="54" t="s">
        <v>14</v>
      </c>
      <c r="AK4" s="54" t="s">
        <v>15</v>
      </c>
      <c r="AL4" s="54" t="s">
        <v>16</v>
      </c>
      <c r="AM4" s="54" t="s">
        <v>17</v>
      </c>
      <c r="AN4" s="54" t="s">
        <v>18</v>
      </c>
      <c r="AO4" s="54" t="s">
        <v>19</v>
      </c>
      <c r="AP4" s="54" t="s">
        <v>20</v>
      </c>
      <c r="AQ4" s="54" t="s">
        <v>21</v>
      </c>
      <c r="AR4" s="54" t="s">
        <v>22</v>
      </c>
      <c r="AS4" s="54" t="s">
        <v>23</v>
      </c>
      <c r="AT4" s="54" t="s">
        <v>24</v>
      </c>
      <c r="AU4" s="54" t="s">
        <v>25</v>
      </c>
    </row>
    <row r="5" spans="2:47" ht="14.25" customHeight="1" x14ac:dyDescent="0.5">
      <c r="B5" s="35" t="s">
        <v>35</v>
      </c>
      <c r="C5" s="35"/>
      <c r="D5" s="35" t="s">
        <v>77</v>
      </c>
      <c r="E5" s="35" t="s">
        <v>78</v>
      </c>
      <c r="F5" s="35" t="s">
        <v>79</v>
      </c>
      <c r="G5" s="35"/>
      <c r="H5" s="35"/>
      <c r="I5" s="35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</row>
    <row r="6" spans="2:47" ht="14.25" customHeight="1" x14ac:dyDescent="0.45">
      <c r="B6" s="2" t="s">
        <v>86</v>
      </c>
      <c r="C6" s="2"/>
      <c r="D6" s="2"/>
      <c r="E6" s="2"/>
      <c r="F6" s="2"/>
      <c r="G6" s="2"/>
      <c r="H6" s="2"/>
      <c r="I6" s="2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</row>
    <row r="7" spans="2:47" ht="14.25" customHeight="1" x14ac:dyDescent="0.45"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</row>
    <row r="8" spans="2:47" ht="14.25" customHeight="1" x14ac:dyDescent="0.45">
      <c r="J8" s="20"/>
      <c r="L8" s="34" t="e">
        <f t="shared" ref="L8:AU8" si="0">#REF!*$J$8</f>
        <v>#REF!</v>
      </c>
      <c r="M8" s="34" t="e">
        <f t="shared" si="0"/>
        <v>#REF!</v>
      </c>
      <c r="N8" s="34" t="e">
        <f t="shared" si="0"/>
        <v>#REF!</v>
      </c>
      <c r="O8" s="34" t="e">
        <f t="shared" si="0"/>
        <v>#REF!</v>
      </c>
      <c r="P8" s="34" t="e">
        <f t="shared" si="0"/>
        <v>#REF!</v>
      </c>
      <c r="Q8" s="34" t="e">
        <f t="shared" si="0"/>
        <v>#REF!</v>
      </c>
      <c r="R8" s="34" t="e">
        <f t="shared" si="0"/>
        <v>#REF!</v>
      </c>
      <c r="S8" s="34" t="e">
        <f t="shared" si="0"/>
        <v>#REF!</v>
      </c>
      <c r="T8" s="34" t="e">
        <f t="shared" si="0"/>
        <v>#REF!</v>
      </c>
      <c r="U8" s="34" t="e">
        <f t="shared" si="0"/>
        <v>#REF!</v>
      </c>
      <c r="V8" s="34" t="e">
        <f t="shared" si="0"/>
        <v>#REF!</v>
      </c>
      <c r="W8" s="34" t="e">
        <f t="shared" si="0"/>
        <v>#REF!</v>
      </c>
      <c r="X8" s="34" t="e">
        <f t="shared" si="0"/>
        <v>#REF!</v>
      </c>
      <c r="Y8" s="34" t="e">
        <f t="shared" si="0"/>
        <v>#REF!</v>
      </c>
      <c r="Z8" s="34" t="e">
        <f t="shared" si="0"/>
        <v>#REF!</v>
      </c>
      <c r="AA8" s="34" t="e">
        <f t="shared" si="0"/>
        <v>#REF!</v>
      </c>
      <c r="AB8" s="34" t="e">
        <f t="shared" si="0"/>
        <v>#REF!</v>
      </c>
      <c r="AC8" s="34" t="e">
        <f t="shared" si="0"/>
        <v>#REF!</v>
      </c>
      <c r="AD8" s="34" t="e">
        <f t="shared" si="0"/>
        <v>#REF!</v>
      </c>
      <c r="AE8" s="34" t="e">
        <f t="shared" si="0"/>
        <v>#REF!</v>
      </c>
      <c r="AF8" s="34" t="e">
        <f t="shared" si="0"/>
        <v>#REF!</v>
      </c>
      <c r="AG8" s="34" t="e">
        <f t="shared" si="0"/>
        <v>#REF!</v>
      </c>
      <c r="AH8" s="34" t="e">
        <f t="shared" si="0"/>
        <v>#REF!</v>
      </c>
      <c r="AI8" s="34" t="e">
        <f t="shared" si="0"/>
        <v>#REF!</v>
      </c>
      <c r="AJ8" s="34" t="e">
        <f t="shared" si="0"/>
        <v>#REF!</v>
      </c>
      <c r="AK8" s="34" t="e">
        <f t="shared" si="0"/>
        <v>#REF!</v>
      </c>
      <c r="AL8" s="34" t="e">
        <f t="shared" si="0"/>
        <v>#REF!</v>
      </c>
      <c r="AM8" s="34" t="e">
        <f t="shared" si="0"/>
        <v>#REF!</v>
      </c>
      <c r="AN8" s="34" t="e">
        <f t="shared" si="0"/>
        <v>#REF!</v>
      </c>
      <c r="AO8" s="34" t="e">
        <f t="shared" si="0"/>
        <v>#REF!</v>
      </c>
      <c r="AP8" s="34" t="e">
        <f t="shared" si="0"/>
        <v>#REF!</v>
      </c>
      <c r="AQ8" s="34" t="e">
        <f t="shared" si="0"/>
        <v>#REF!</v>
      </c>
      <c r="AR8" s="34" t="e">
        <f t="shared" si="0"/>
        <v>#REF!</v>
      </c>
      <c r="AS8" s="34" t="e">
        <f t="shared" si="0"/>
        <v>#REF!</v>
      </c>
      <c r="AT8" s="34" t="e">
        <f t="shared" si="0"/>
        <v>#REF!</v>
      </c>
      <c r="AU8" s="34" t="e">
        <f t="shared" si="0"/>
        <v>#REF!</v>
      </c>
    </row>
    <row r="9" spans="2:47" ht="14.25" customHeight="1" x14ac:dyDescent="0.45">
      <c r="J9" s="20"/>
      <c r="L9" s="34">
        <v>0</v>
      </c>
      <c r="M9" s="34" t="e">
        <f t="shared" ref="M9:AU9" si="1">#REF!*$J$9</f>
        <v>#REF!</v>
      </c>
      <c r="N9" s="34" t="e">
        <f t="shared" si="1"/>
        <v>#REF!</v>
      </c>
      <c r="O9" s="34" t="e">
        <f t="shared" si="1"/>
        <v>#REF!</v>
      </c>
      <c r="P9" s="34" t="e">
        <f t="shared" si="1"/>
        <v>#REF!</v>
      </c>
      <c r="Q9" s="34" t="e">
        <f t="shared" si="1"/>
        <v>#REF!</v>
      </c>
      <c r="R9" s="34" t="e">
        <f t="shared" si="1"/>
        <v>#REF!</v>
      </c>
      <c r="S9" s="34" t="e">
        <f t="shared" si="1"/>
        <v>#REF!</v>
      </c>
      <c r="T9" s="34" t="e">
        <f t="shared" si="1"/>
        <v>#REF!</v>
      </c>
      <c r="U9" s="34" t="e">
        <f t="shared" si="1"/>
        <v>#REF!</v>
      </c>
      <c r="V9" s="34" t="e">
        <f t="shared" si="1"/>
        <v>#REF!</v>
      </c>
      <c r="W9" s="34" t="e">
        <f t="shared" si="1"/>
        <v>#REF!</v>
      </c>
      <c r="X9" s="34" t="e">
        <f t="shared" si="1"/>
        <v>#REF!</v>
      </c>
      <c r="Y9" s="34" t="e">
        <f t="shared" si="1"/>
        <v>#REF!</v>
      </c>
      <c r="Z9" s="34" t="e">
        <f t="shared" si="1"/>
        <v>#REF!</v>
      </c>
      <c r="AA9" s="34" t="e">
        <f t="shared" si="1"/>
        <v>#REF!</v>
      </c>
      <c r="AB9" s="34" t="e">
        <f t="shared" si="1"/>
        <v>#REF!</v>
      </c>
      <c r="AC9" s="34" t="e">
        <f t="shared" si="1"/>
        <v>#REF!</v>
      </c>
      <c r="AD9" s="34" t="e">
        <f t="shared" si="1"/>
        <v>#REF!</v>
      </c>
      <c r="AE9" s="34" t="e">
        <f t="shared" si="1"/>
        <v>#REF!</v>
      </c>
      <c r="AF9" s="34" t="e">
        <f t="shared" si="1"/>
        <v>#REF!</v>
      </c>
      <c r="AG9" s="34" t="e">
        <f t="shared" si="1"/>
        <v>#REF!</v>
      </c>
      <c r="AH9" s="34" t="e">
        <f t="shared" si="1"/>
        <v>#REF!</v>
      </c>
      <c r="AI9" s="34" t="e">
        <f t="shared" si="1"/>
        <v>#REF!</v>
      </c>
      <c r="AJ9" s="34" t="e">
        <f t="shared" si="1"/>
        <v>#REF!</v>
      </c>
      <c r="AK9" s="34" t="e">
        <f t="shared" si="1"/>
        <v>#REF!</v>
      </c>
      <c r="AL9" s="34" t="e">
        <f t="shared" si="1"/>
        <v>#REF!</v>
      </c>
      <c r="AM9" s="34" t="e">
        <f t="shared" si="1"/>
        <v>#REF!</v>
      </c>
      <c r="AN9" s="34" t="e">
        <f t="shared" si="1"/>
        <v>#REF!</v>
      </c>
      <c r="AO9" s="34" t="e">
        <f t="shared" si="1"/>
        <v>#REF!</v>
      </c>
      <c r="AP9" s="34" t="e">
        <f t="shared" si="1"/>
        <v>#REF!</v>
      </c>
      <c r="AQ9" s="34" t="e">
        <f t="shared" si="1"/>
        <v>#REF!</v>
      </c>
      <c r="AR9" s="34" t="e">
        <f t="shared" si="1"/>
        <v>#REF!</v>
      </c>
      <c r="AS9" s="34" t="e">
        <f t="shared" si="1"/>
        <v>#REF!</v>
      </c>
      <c r="AT9" s="34" t="e">
        <f t="shared" si="1"/>
        <v>#REF!</v>
      </c>
      <c r="AU9" s="34" t="e">
        <f t="shared" si="1"/>
        <v>#REF!</v>
      </c>
    </row>
    <row r="10" spans="2:47" ht="14.25" customHeight="1" x14ac:dyDescent="0.45"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</row>
    <row r="11" spans="2:47" ht="14.25" customHeight="1" x14ac:dyDescent="0.45">
      <c r="L11" s="55" t="e">
        <f t="shared" ref="L11:AU11" si="2">SUM(L8:L10)</f>
        <v>#REF!</v>
      </c>
      <c r="M11" s="55" t="e">
        <f t="shared" si="2"/>
        <v>#REF!</v>
      </c>
      <c r="N11" s="55" t="e">
        <f t="shared" si="2"/>
        <v>#REF!</v>
      </c>
      <c r="O11" s="55" t="e">
        <f t="shared" si="2"/>
        <v>#REF!</v>
      </c>
      <c r="P11" s="55" t="e">
        <f t="shared" si="2"/>
        <v>#REF!</v>
      </c>
      <c r="Q11" s="55" t="e">
        <f t="shared" si="2"/>
        <v>#REF!</v>
      </c>
      <c r="R11" s="55" t="e">
        <f t="shared" si="2"/>
        <v>#REF!</v>
      </c>
      <c r="S11" s="55" t="e">
        <f t="shared" si="2"/>
        <v>#REF!</v>
      </c>
      <c r="T11" s="55" t="e">
        <f t="shared" si="2"/>
        <v>#REF!</v>
      </c>
      <c r="U11" s="55" t="e">
        <f t="shared" si="2"/>
        <v>#REF!</v>
      </c>
      <c r="V11" s="55" t="e">
        <f t="shared" si="2"/>
        <v>#REF!</v>
      </c>
      <c r="W11" s="55" t="e">
        <f t="shared" si="2"/>
        <v>#REF!</v>
      </c>
      <c r="X11" s="55" t="e">
        <f t="shared" si="2"/>
        <v>#REF!</v>
      </c>
      <c r="Y11" s="55" t="e">
        <f t="shared" si="2"/>
        <v>#REF!</v>
      </c>
      <c r="Z11" s="55" t="e">
        <f t="shared" si="2"/>
        <v>#REF!</v>
      </c>
      <c r="AA11" s="55" t="e">
        <f t="shared" si="2"/>
        <v>#REF!</v>
      </c>
      <c r="AB11" s="55" t="e">
        <f t="shared" si="2"/>
        <v>#REF!</v>
      </c>
      <c r="AC11" s="55" t="e">
        <f t="shared" si="2"/>
        <v>#REF!</v>
      </c>
      <c r="AD11" s="55" t="e">
        <f t="shared" si="2"/>
        <v>#REF!</v>
      </c>
      <c r="AE11" s="55" t="e">
        <f t="shared" si="2"/>
        <v>#REF!</v>
      </c>
      <c r="AF11" s="55" t="e">
        <f t="shared" si="2"/>
        <v>#REF!</v>
      </c>
      <c r="AG11" s="55" t="e">
        <f t="shared" si="2"/>
        <v>#REF!</v>
      </c>
      <c r="AH11" s="55" t="e">
        <f t="shared" si="2"/>
        <v>#REF!</v>
      </c>
      <c r="AI11" s="55" t="e">
        <f t="shared" si="2"/>
        <v>#REF!</v>
      </c>
      <c r="AJ11" s="55" t="e">
        <f t="shared" si="2"/>
        <v>#REF!</v>
      </c>
      <c r="AK11" s="55" t="e">
        <f t="shared" si="2"/>
        <v>#REF!</v>
      </c>
      <c r="AL11" s="55" t="e">
        <f t="shared" si="2"/>
        <v>#REF!</v>
      </c>
      <c r="AM11" s="55" t="e">
        <f t="shared" si="2"/>
        <v>#REF!</v>
      </c>
      <c r="AN11" s="55" t="e">
        <f t="shared" si="2"/>
        <v>#REF!</v>
      </c>
      <c r="AO11" s="55" t="e">
        <f t="shared" si="2"/>
        <v>#REF!</v>
      </c>
      <c r="AP11" s="55" t="e">
        <f t="shared" si="2"/>
        <v>#REF!</v>
      </c>
      <c r="AQ11" s="55" t="e">
        <f t="shared" si="2"/>
        <v>#REF!</v>
      </c>
      <c r="AR11" s="55" t="e">
        <f t="shared" si="2"/>
        <v>#REF!</v>
      </c>
      <c r="AS11" s="55" t="e">
        <f t="shared" si="2"/>
        <v>#REF!</v>
      </c>
      <c r="AT11" s="55" t="e">
        <f t="shared" si="2"/>
        <v>#REF!</v>
      </c>
      <c r="AU11" s="55" t="e">
        <f t="shared" si="2"/>
        <v>#REF!</v>
      </c>
    </row>
    <row r="12" spans="2:47" ht="14.25" customHeight="1" x14ac:dyDescent="0.45"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</row>
    <row r="13" spans="2:47" ht="14.25" customHeight="1" x14ac:dyDescent="0.45">
      <c r="B13" s="2" t="s">
        <v>87</v>
      </c>
      <c r="C13" s="2"/>
      <c r="D13" s="2"/>
      <c r="E13" s="2"/>
      <c r="F13" s="2"/>
      <c r="G13" s="2"/>
      <c r="H13" s="2"/>
      <c r="I13" s="2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</row>
    <row r="14" spans="2:47" ht="14.25" customHeight="1" x14ac:dyDescent="0.45">
      <c r="B14" s="2" t="s">
        <v>88</v>
      </c>
      <c r="C14" s="2"/>
      <c r="G14" s="1" t="s">
        <v>3</v>
      </c>
      <c r="J14" s="20">
        <v>1.5E-3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</row>
    <row r="15" spans="2:47" ht="14.25" customHeight="1" x14ac:dyDescent="0.45">
      <c r="B15" s="1" t="s">
        <v>89</v>
      </c>
      <c r="D15" s="1" t="s">
        <v>90</v>
      </c>
      <c r="E15" s="56">
        <v>240000</v>
      </c>
      <c r="F15" s="1" t="s">
        <v>5</v>
      </c>
      <c r="G15" s="34">
        <f>E15*NXZ_Project!$C$9</f>
        <v>881400</v>
      </c>
      <c r="L15" s="34">
        <f t="shared" ref="L15:AU15" si="3">$G15/12</f>
        <v>73450</v>
      </c>
      <c r="M15" s="34">
        <f t="shared" si="3"/>
        <v>73450</v>
      </c>
      <c r="N15" s="34">
        <f t="shared" si="3"/>
        <v>73450</v>
      </c>
      <c r="O15" s="34">
        <f t="shared" si="3"/>
        <v>73450</v>
      </c>
      <c r="P15" s="34">
        <f t="shared" si="3"/>
        <v>73450</v>
      </c>
      <c r="Q15" s="34">
        <f t="shared" si="3"/>
        <v>73450</v>
      </c>
      <c r="R15" s="34">
        <f t="shared" si="3"/>
        <v>73450</v>
      </c>
      <c r="S15" s="34">
        <f t="shared" si="3"/>
        <v>73450</v>
      </c>
      <c r="T15" s="34">
        <f t="shared" si="3"/>
        <v>73450</v>
      </c>
      <c r="U15" s="34">
        <f t="shared" si="3"/>
        <v>73450</v>
      </c>
      <c r="V15" s="34">
        <f t="shared" si="3"/>
        <v>73450</v>
      </c>
      <c r="W15" s="34">
        <f t="shared" si="3"/>
        <v>73450</v>
      </c>
      <c r="X15" s="34">
        <f t="shared" si="3"/>
        <v>73450</v>
      </c>
      <c r="Y15" s="34">
        <f t="shared" si="3"/>
        <v>73450</v>
      </c>
      <c r="Z15" s="34">
        <f t="shared" si="3"/>
        <v>73450</v>
      </c>
      <c r="AA15" s="34">
        <f t="shared" si="3"/>
        <v>73450</v>
      </c>
      <c r="AB15" s="34">
        <f t="shared" si="3"/>
        <v>73450</v>
      </c>
      <c r="AC15" s="34">
        <f t="shared" si="3"/>
        <v>73450</v>
      </c>
      <c r="AD15" s="34">
        <f t="shared" si="3"/>
        <v>73450</v>
      </c>
      <c r="AE15" s="34">
        <f t="shared" si="3"/>
        <v>73450</v>
      </c>
      <c r="AF15" s="34">
        <f t="shared" si="3"/>
        <v>73450</v>
      </c>
      <c r="AG15" s="34">
        <f t="shared" si="3"/>
        <v>73450</v>
      </c>
      <c r="AH15" s="34">
        <f t="shared" si="3"/>
        <v>73450</v>
      </c>
      <c r="AI15" s="34">
        <f t="shared" si="3"/>
        <v>73450</v>
      </c>
      <c r="AJ15" s="34">
        <f t="shared" si="3"/>
        <v>73450</v>
      </c>
      <c r="AK15" s="34">
        <f t="shared" si="3"/>
        <v>73450</v>
      </c>
      <c r="AL15" s="34">
        <f t="shared" si="3"/>
        <v>73450</v>
      </c>
      <c r="AM15" s="34">
        <f t="shared" si="3"/>
        <v>73450</v>
      </c>
      <c r="AN15" s="34">
        <f t="shared" si="3"/>
        <v>73450</v>
      </c>
      <c r="AO15" s="34">
        <f t="shared" si="3"/>
        <v>73450</v>
      </c>
      <c r="AP15" s="34">
        <f t="shared" si="3"/>
        <v>73450</v>
      </c>
      <c r="AQ15" s="34">
        <f t="shared" si="3"/>
        <v>73450</v>
      </c>
      <c r="AR15" s="34">
        <f t="shared" si="3"/>
        <v>73450</v>
      </c>
      <c r="AS15" s="34">
        <f t="shared" si="3"/>
        <v>73450</v>
      </c>
      <c r="AT15" s="34">
        <f t="shared" si="3"/>
        <v>73450</v>
      </c>
      <c r="AU15" s="34">
        <f t="shared" si="3"/>
        <v>73450</v>
      </c>
    </row>
    <row r="16" spans="2:47" ht="14.25" customHeight="1" x14ac:dyDescent="0.45">
      <c r="B16" s="1" t="s">
        <v>91</v>
      </c>
      <c r="D16" s="1" t="s">
        <v>90</v>
      </c>
      <c r="E16" s="56">
        <v>74000</v>
      </c>
      <c r="F16" s="1" t="s">
        <v>5</v>
      </c>
      <c r="G16" s="34">
        <f>E16*NXZ_Project!$C$9</f>
        <v>271765</v>
      </c>
      <c r="L16" s="34">
        <f t="shared" ref="L16:AU16" si="4">$G16/12</f>
        <v>22647.083333333332</v>
      </c>
      <c r="M16" s="34">
        <f t="shared" si="4"/>
        <v>22647.083333333332</v>
      </c>
      <c r="N16" s="34">
        <f t="shared" si="4"/>
        <v>22647.083333333332</v>
      </c>
      <c r="O16" s="34">
        <f t="shared" si="4"/>
        <v>22647.083333333332</v>
      </c>
      <c r="P16" s="34">
        <f t="shared" si="4"/>
        <v>22647.083333333332</v>
      </c>
      <c r="Q16" s="34">
        <f t="shared" si="4"/>
        <v>22647.083333333332</v>
      </c>
      <c r="R16" s="34">
        <f t="shared" si="4"/>
        <v>22647.083333333332</v>
      </c>
      <c r="S16" s="34">
        <f t="shared" si="4"/>
        <v>22647.083333333332</v>
      </c>
      <c r="T16" s="34">
        <f t="shared" si="4"/>
        <v>22647.083333333332</v>
      </c>
      <c r="U16" s="34">
        <f t="shared" si="4"/>
        <v>22647.083333333332</v>
      </c>
      <c r="V16" s="34">
        <f t="shared" si="4"/>
        <v>22647.083333333332</v>
      </c>
      <c r="W16" s="34">
        <f t="shared" si="4"/>
        <v>22647.083333333332</v>
      </c>
      <c r="X16" s="34">
        <f t="shared" si="4"/>
        <v>22647.083333333332</v>
      </c>
      <c r="Y16" s="34">
        <f t="shared" si="4"/>
        <v>22647.083333333332</v>
      </c>
      <c r="Z16" s="34">
        <f t="shared" si="4"/>
        <v>22647.083333333332</v>
      </c>
      <c r="AA16" s="34">
        <f t="shared" si="4"/>
        <v>22647.083333333332</v>
      </c>
      <c r="AB16" s="34">
        <f t="shared" si="4"/>
        <v>22647.083333333332</v>
      </c>
      <c r="AC16" s="34">
        <f t="shared" si="4"/>
        <v>22647.083333333332</v>
      </c>
      <c r="AD16" s="34">
        <f t="shared" si="4"/>
        <v>22647.083333333332</v>
      </c>
      <c r="AE16" s="34">
        <f t="shared" si="4"/>
        <v>22647.083333333332</v>
      </c>
      <c r="AF16" s="34">
        <f t="shared" si="4"/>
        <v>22647.083333333332</v>
      </c>
      <c r="AG16" s="34">
        <f t="shared" si="4"/>
        <v>22647.083333333332</v>
      </c>
      <c r="AH16" s="34">
        <f t="shared" si="4"/>
        <v>22647.083333333332</v>
      </c>
      <c r="AI16" s="34">
        <f t="shared" si="4"/>
        <v>22647.083333333332</v>
      </c>
      <c r="AJ16" s="34">
        <f t="shared" si="4"/>
        <v>22647.083333333332</v>
      </c>
      <c r="AK16" s="34">
        <f t="shared" si="4"/>
        <v>22647.083333333332</v>
      </c>
      <c r="AL16" s="34">
        <f t="shared" si="4"/>
        <v>22647.083333333332</v>
      </c>
      <c r="AM16" s="34">
        <f t="shared" si="4"/>
        <v>22647.083333333332</v>
      </c>
      <c r="AN16" s="34">
        <f t="shared" si="4"/>
        <v>22647.083333333332</v>
      </c>
      <c r="AO16" s="34">
        <f t="shared" si="4"/>
        <v>22647.083333333332</v>
      </c>
      <c r="AP16" s="34">
        <f t="shared" si="4"/>
        <v>22647.083333333332</v>
      </c>
      <c r="AQ16" s="34">
        <f t="shared" si="4"/>
        <v>22647.083333333332</v>
      </c>
      <c r="AR16" s="34">
        <f t="shared" si="4"/>
        <v>22647.083333333332</v>
      </c>
      <c r="AS16" s="34">
        <f t="shared" si="4"/>
        <v>22647.083333333332</v>
      </c>
      <c r="AT16" s="34">
        <f t="shared" si="4"/>
        <v>22647.083333333332</v>
      </c>
      <c r="AU16" s="34">
        <f t="shared" si="4"/>
        <v>22647.083333333332</v>
      </c>
    </row>
    <row r="17" spans="2:47" ht="14.25" customHeight="1" x14ac:dyDescent="0.45">
      <c r="B17" s="1" t="s">
        <v>92</v>
      </c>
      <c r="D17" s="1" t="s">
        <v>90</v>
      </c>
      <c r="E17" s="56">
        <v>10000</v>
      </c>
      <c r="F17" s="1" t="s">
        <v>5</v>
      </c>
      <c r="G17" s="34">
        <f>E17*NXZ_Project!$C$9</f>
        <v>36725</v>
      </c>
      <c r="L17" s="34">
        <f t="shared" ref="L17:AU17" si="5">$G17/12</f>
        <v>3060.4166666666665</v>
      </c>
      <c r="M17" s="34">
        <f t="shared" si="5"/>
        <v>3060.4166666666665</v>
      </c>
      <c r="N17" s="34">
        <f t="shared" si="5"/>
        <v>3060.4166666666665</v>
      </c>
      <c r="O17" s="34">
        <f t="shared" si="5"/>
        <v>3060.4166666666665</v>
      </c>
      <c r="P17" s="34">
        <f t="shared" si="5"/>
        <v>3060.4166666666665</v>
      </c>
      <c r="Q17" s="34">
        <f t="shared" si="5"/>
        <v>3060.4166666666665</v>
      </c>
      <c r="R17" s="34">
        <f t="shared" si="5"/>
        <v>3060.4166666666665</v>
      </c>
      <c r="S17" s="34">
        <f t="shared" si="5"/>
        <v>3060.4166666666665</v>
      </c>
      <c r="T17" s="34">
        <f t="shared" si="5"/>
        <v>3060.4166666666665</v>
      </c>
      <c r="U17" s="34">
        <f t="shared" si="5"/>
        <v>3060.4166666666665</v>
      </c>
      <c r="V17" s="34">
        <f t="shared" si="5"/>
        <v>3060.4166666666665</v>
      </c>
      <c r="W17" s="34">
        <f t="shared" si="5"/>
        <v>3060.4166666666665</v>
      </c>
      <c r="X17" s="34">
        <f t="shared" si="5"/>
        <v>3060.4166666666665</v>
      </c>
      <c r="Y17" s="34">
        <f t="shared" si="5"/>
        <v>3060.4166666666665</v>
      </c>
      <c r="Z17" s="34">
        <f t="shared" si="5"/>
        <v>3060.4166666666665</v>
      </c>
      <c r="AA17" s="34">
        <f t="shared" si="5"/>
        <v>3060.4166666666665</v>
      </c>
      <c r="AB17" s="34">
        <f t="shared" si="5"/>
        <v>3060.4166666666665</v>
      </c>
      <c r="AC17" s="34">
        <f t="shared" si="5"/>
        <v>3060.4166666666665</v>
      </c>
      <c r="AD17" s="34">
        <f t="shared" si="5"/>
        <v>3060.4166666666665</v>
      </c>
      <c r="AE17" s="34">
        <f t="shared" si="5"/>
        <v>3060.4166666666665</v>
      </c>
      <c r="AF17" s="34">
        <f t="shared" si="5"/>
        <v>3060.4166666666665</v>
      </c>
      <c r="AG17" s="34">
        <f t="shared" si="5"/>
        <v>3060.4166666666665</v>
      </c>
      <c r="AH17" s="34">
        <f t="shared" si="5"/>
        <v>3060.4166666666665</v>
      </c>
      <c r="AI17" s="34">
        <f t="shared" si="5"/>
        <v>3060.4166666666665</v>
      </c>
      <c r="AJ17" s="34">
        <f t="shared" si="5"/>
        <v>3060.4166666666665</v>
      </c>
      <c r="AK17" s="34">
        <f t="shared" si="5"/>
        <v>3060.4166666666665</v>
      </c>
      <c r="AL17" s="34">
        <f t="shared" si="5"/>
        <v>3060.4166666666665</v>
      </c>
      <c r="AM17" s="34">
        <f t="shared" si="5"/>
        <v>3060.4166666666665</v>
      </c>
      <c r="AN17" s="34">
        <f t="shared" si="5"/>
        <v>3060.4166666666665</v>
      </c>
      <c r="AO17" s="34">
        <f t="shared" si="5"/>
        <v>3060.4166666666665</v>
      </c>
      <c r="AP17" s="34">
        <f t="shared" si="5"/>
        <v>3060.4166666666665</v>
      </c>
      <c r="AQ17" s="34">
        <f t="shared" si="5"/>
        <v>3060.4166666666665</v>
      </c>
      <c r="AR17" s="34">
        <f t="shared" si="5"/>
        <v>3060.4166666666665</v>
      </c>
      <c r="AS17" s="34">
        <f t="shared" si="5"/>
        <v>3060.4166666666665</v>
      </c>
      <c r="AT17" s="34">
        <f t="shared" si="5"/>
        <v>3060.4166666666665</v>
      </c>
      <c r="AU17" s="34">
        <f t="shared" si="5"/>
        <v>3060.4166666666665</v>
      </c>
    </row>
    <row r="18" spans="2:47" ht="14.25" customHeight="1" x14ac:dyDescent="0.45">
      <c r="B18" s="1" t="s">
        <v>93</v>
      </c>
      <c r="D18" s="1" t="s">
        <v>90</v>
      </c>
      <c r="E18" s="56">
        <v>10000</v>
      </c>
      <c r="F18" s="1" t="s">
        <v>5</v>
      </c>
      <c r="G18" s="34">
        <f>E18*NXZ_Project!$C$9</f>
        <v>36725</v>
      </c>
      <c r="L18" s="34">
        <f t="shared" ref="L18:AU18" si="6">$G18/12</f>
        <v>3060.4166666666665</v>
      </c>
      <c r="M18" s="34">
        <f t="shared" si="6"/>
        <v>3060.4166666666665</v>
      </c>
      <c r="N18" s="34">
        <f t="shared" si="6"/>
        <v>3060.4166666666665</v>
      </c>
      <c r="O18" s="34">
        <f t="shared" si="6"/>
        <v>3060.4166666666665</v>
      </c>
      <c r="P18" s="34">
        <f t="shared" si="6"/>
        <v>3060.4166666666665</v>
      </c>
      <c r="Q18" s="34">
        <f t="shared" si="6"/>
        <v>3060.4166666666665</v>
      </c>
      <c r="R18" s="34">
        <f t="shared" si="6"/>
        <v>3060.4166666666665</v>
      </c>
      <c r="S18" s="34">
        <f t="shared" si="6"/>
        <v>3060.4166666666665</v>
      </c>
      <c r="T18" s="34">
        <f t="shared" si="6"/>
        <v>3060.4166666666665</v>
      </c>
      <c r="U18" s="34">
        <f t="shared" si="6"/>
        <v>3060.4166666666665</v>
      </c>
      <c r="V18" s="34">
        <f t="shared" si="6"/>
        <v>3060.4166666666665</v>
      </c>
      <c r="W18" s="34">
        <f t="shared" si="6"/>
        <v>3060.4166666666665</v>
      </c>
      <c r="X18" s="34">
        <f t="shared" si="6"/>
        <v>3060.4166666666665</v>
      </c>
      <c r="Y18" s="34">
        <f t="shared" si="6"/>
        <v>3060.4166666666665</v>
      </c>
      <c r="Z18" s="34">
        <f t="shared" si="6"/>
        <v>3060.4166666666665</v>
      </c>
      <c r="AA18" s="34">
        <f t="shared" si="6"/>
        <v>3060.4166666666665</v>
      </c>
      <c r="AB18" s="34">
        <f t="shared" si="6"/>
        <v>3060.4166666666665</v>
      </c>
      <c r="AC18" s="34">
        <f t="shared" si="6"/>
        <v>3060.4166666666665</v>
      </c>
      <c r="AD18" s="34">
        <f t="shared" si="6"/>
        <v>3060.4166666666665</v>
      </c>
      <c r="AE18" s="34">
        <f t="shared" si="6"/>
        <v>3060.4166666666665</v>
      </c>
      <c r="AF18" s="34">
        <f t="shared" si="6"/>
        <v>3060.4166666666665</v>
      </c>
      <c r="AG18" s="34">
        <f t="shared" si="6"/>
        <v>3060.4166666666665</v>
      </c>
      <c r="AH18" s="34">
        <f t="shared" si="6"/>
        <v>3060.4166666666665</v>
      </c>
      <c r="AI18" s="34">
        <f t="shared" si="6"/>
        <v>3060.4166666666665</v>
      </c>
      <c r="AJ18" s="34">
        <f t="shared" si="6"/>
        <v>3060.4166666666665</v>
      </c>
      <c r="AK18" s="34">
        <f t="shared" si="6"/>
        <v>3060.4166666666665</v>
      </c>
      <c r="AL18" s="34">
        <f t="shared" si="6"/>
        <v>3060.4166666666665</v>
      </c>
      <c r="AM18" s="34">
        <f t="shared" si="6"/>
        <v>3060.4166666666665</v>
      </c>
      <c r="AN18" s="34">
        <f t="shared" si="6"/>
        <v>3060.4166666666665</v>
      </c>
      <c r="AO18" s="34">
        <f t="shared" si="6"/>
        <v>3060.4166666666665</v>
      </c>
      <c r="AP18" s="34">
        <f t="shared" si="6"/>
        <v>3060.4166666666665</v>
      </c>
      <c r="AQ18" s="34">
        <f t="shared" si="6"/>
        <v>3060.4166666666665</v>
      </c>
      <c r="AR18" s="34">
        <f t="shared" si="6"/>
        <v>3060.4166666666665</v>
      </c>
      <c r="AS18" s="34">
        <f t="shared" si="6"/>
        <v>3060.4166666666665</v>
      </c>
      <c r="AT18" s="34">
        <f t="shared" si="6"/>
        <v>3060.4166666666665</v>
      </c>
      <c r="AU18" s="34">
        <f t="shared" si="6"/>
        <v>3060.4166666666665</v>
      </c>
    </row>
    <row r="19" spans="2:47" ht="14.25" customHeight="1" x14ac:dyDescent="0.45">
      <c r="B19" s="1" t="s">
        <v>94</v>
      </c>
      <c r="D19" s="1" t="s">
        <v>90</v>
      </c>
      <c r="E19" s="34">
        <v>10000</v>
      </c>
      <c r="F19" s="1" t="s">
        <v>5</v>
      </c>
      <c r="G19" s="34">
        <f>E19*NXZ_Project!$C$9</f>
        <v>36725</v>
      </c>
      <c r="L19" s="34">
        <f t="shared" ref="L19:AU19" si="7">$G19/12</f>
        <v>3060.4166666666665</v>
      </c>
      <c r="M19" s="34">
        <f t="shared" si="7"/>
        <v>3060.4166666666665</v>
      </c>
      <c r="N19" s="34">
        <f t="shared" si="7"/>
        <v>3060.4166666666665</v>
      </c>
      <c r="O19" s="34">
        <f t="shared" si="7"/>
        <v>3060.4166666666665</v>
      </c>
      <c r="P19" s="34">
        <f t="shared" si="7"/>
        <v>3060.4166666666665</v>
      </c>
      <c r="Q19" s="34">
        <f t="shared" si="7"/>
        <v>3060.4166666666665</v>
      </c>
      <c r="R19" s="34">
        <f t="shared" si="7"/>
        <v>3060.4166666666665</v>
      </c>
      <c r="S19" s="34">
        <f t="shared" si="7"/>
        <v>3060.4166666666665</v>
      </c>
      <c r="T19" s="34">
        <f t="shared" si="7"/>
        <v>3060.4166666666665</v>
      </c>
      <c r="U19" s="34">
        <f t="shared" si="7"/>
        <v>3060.4166666666665</v>
      </c>
      <c r="V19" s="34">
        <f t="shared" si="7"/>
        <v>3060.4166666666665</v>
      </c>
      <c r="W19" s="34">
        <f t="shared" si="7"/>
        <v>3060.4166666666665</v>
      </c>
      <c r="X19" s="34">
        <f t="shared" si="7"/>
        <v>3060.4166666666665</v>
      </c>
      <c r="Y19" s="34">
        <f t="shared" si="7"/>
        <v>3060.4166666666665</v>
      </c>
      <c r="Z19" s="34">
        <f t="shared" si="7"/>
        <v>3060.4166666666665</v>
      </c>
      <c r="AA19" s="34">
        <f t="shared" si="7"/>
        <v>3060.4166666666665</v>
      </c>
      <c r="AB19" s="34">
        <f t="shared" si="7"/>
        <v>3060.4166666666665</v>
      </c>
      <c r="AC19" s="34">
        <f t="shared" si="7"/>
        <v>3060.4166666666665</v>
      </c>
      <c r="AD19" s="34">
        <f t="shared" si="7"/>
        <v>3060.4166666666665</v>
      </c>
      <c r="AE19" s="34">
        <f t="shared" si="7"/>
        <v>3060.4166666666665</v>
      </c>
      <c r="AF19" s="34">
        <f t="shared" si="7"/>
        <v>3060.4166666666665</v>
      </c>
      <c r="AG19" s="34">
        <f t="shared" si="7"/>
        <v>3060.4166666666665</v>
      </c>
      <c r="AH19" s="34">
        <f t="shared" si="7"/>
        <v>3060.4166666666665</v>
      </c>
      <c r="AI19" s="34">
        <f t="shared" si="7"/>
        <v>3060.4166666666665</v>
      </c>
      <c r="AJ19" s="34">
        <f t="shared" si="7"/>
        <v>3060.4166666666665</v>
      </c>
      <c r="AK19" s="34">
        <f t="shared" si="7"/>
        <v>3060.4166666666665</v>
      </c>
      <c r="AL19" s="34">
        <f t="shared" si="7"/>
        <v>3060.4166666666665</v>
      </c>
      <c r="AM19" s="34">
        <f t="shared" si="7"/>
        <v>3060.4166666666665</v>
      </c>
      <c r="AN19" s="34">
        <f t="shared" si="7"/>
        <v>3060.4166666666665</v>
      </c>
      <c r="AO19" s="34">
        <f t="shared" si="7"/>
        <v>3060.4166666666665</v>
      </c>
      <c r="AP19" s="34">
        <f t="shared" si="7"/>
        <v>3060.4166666666665</v>
      </c>
      <c r="AQ19" s="34">
        <f t="shared" si="7"/>
        <v>3060.4166666666665</v>
      </c>
      <c r="AR19" s="34">
        <f t="shared" si="7"/>
        <v>3060.4166666666665</v>
      </c>
      <c r="AS19" s="34">
        <f t="shared" si="7"/>
        <v>3060.4166666666665</v>
      </c>
      <c r="AT19" s="34">
        <f t="shared" si="7"/>
        <v>3060.4166666666665</v>
      </c>
      <c r="AU19" s="34">
        <f t="shared" si="7"/>
        <v>3060.4166666666665</v>
      </c>
    </row>
    <row r="20" spans="2:47" ht="14.25" customHeight="1" x14ac:dyDescent="0.45">
      <c r="B20" s="2" t="s">
        <v>95</v>
      </c>
      <c r="C20" s="2"/>
      <c r="L20" s="34">
        <f t="shared" ref="L20:AU20" si="8">SUM(L15:L19)</f>
        <v>105278.33333333334</v>
      </c>
      <c r="M20" s="34">
        <f t="shared" si="8"/>
        <v>105278.33333333334</v>
      </c>
      <c r="N20" s="34">
        <f t="shared" si="8"/>
        <v>105278.33333333334</v>
      </c>
      <c r="O20" s="34">
        <f t="shared" si="8"/>
        <v>105278.33333333334</v>
      </c>
      <c r="P20" s="34">
        <f t="shared" si="8"/>
        <v>105278.33333333334</v>
      </c>
      <c r="Q20" s="34">
        <f t="shared" si="8"/>
        <v>105278.33333333334</v>
      </c>
      <c r="R20" s="34">
        <f t="shared" si="8"/>
        <v>105278.33333333334</v>
      </c>
      <c r="S20" s="34">
        <f t="shared" si="8"/>
        <v>105278.33333333334</v>
      </c>
      <c r="T20" s="34">
        <f t="shared" si="8"/>
        <v>105278.33333333334</v>
      </c>
      <c r="U20" s="34">
        <f t="shared" si="8"/>
        <v>105278.33333333334</v>
      </c>
      <c r="V20" s="34">
        <f t="shared" si="8"/>
        <v>105278.33333333334</v>
      </c>
      <c r="W20" s="34">
        <f t="shared" si="8"/>
        <v>105278.33333333334</v>
      </c>
      <c r="X20" s="34">
        <f t="shared" si="8"/>
        <v>105278.33333333334</v>
      </c>
      <c r="Y20" s="34">
        <f t="shared" si="8"/>
        <v>105278.33333333334</v>
      </c>
      <c r="Z20" s="34">
        <f t="shared" si="8"/>
        <v>105278.33333333334</v>
      </c>
      <c r="AA20" s="34">
        <f t="shared" si="8"/>
        <v>105278.33333333334</v>
      </c>
      <c r="AB20" s="34">
        <f t="shared" si="8"/>
        <v>105278.33333333334</v>
      </c>
      <c r="AC20" s="34">
        <f t="shared" si="8"/>
        <v>105278.33333333334</v>
      </c>
      <c r="AD20" s="34">
        <f t="shared" si="8"/>
        <v>105278.33333333334</v>
      </c>
      <c r="AE20" s="34">
        <f t="shared" si="8"/>
        <v>105278.33333333334</v>
      </c>
      <c r="AF20" s="34">
        <f t="shared" si="8"/>
        <v>105278.33333333334</v>
      </c>
      <c r="AG20" s="34">
        <f t="shared" si="8"/>
        <v>105278.33333333334</v>
      </c>
      <c r="AH20" s="34">
        <f t="shared" si="8"/>
        <v>105278.33333333334</v>
      </c>
      <c r="AI20" s="34">
        <f t="shared" si="8"/>
        <v>105278.33333333334</v>
      </c>
      <c r="AJ20" s="34">
        <f t="shared" si="8"/>
        <v>105278.33333333334</v>
      </c>
      <c r="AK20" s="34">
        <f t="shared" si="8"/>
        <v>105278.33333333334</v>
      </c>
      <c r="AL20" s="34">
        <f t="shared" si="8"/>
        <v>105278.33333333334</v>
      </c>
      <c r="AM20" s="34">
        <f t="shared" si="8"/>
        <v>105278.33333333334</v>
      </c>
      <c r="AN20" s="34">
        <f t="shared" si="8"/>
        <v>105278.33333333334</v>
      </c>
      <c r="AO20" s="34">
        <f t="shared" si="8"/>
        <v>105278.33333333334</v>
      </c>
      <c r="AP20" s="34">
        <f t="shared" si="8"/>
        <v>105278.33333333334</v>
      </c>
      <c r="AQ20" s="34">
        <f t="shared" si="8"/>
        <v>105278.33333333334</v>
      </c>
      <c r="AR20" s="34">
        <f t="shared" si="8"/>
        <v>105278.33333333334</v>
      </c>
      <c r="AS20" s="34">
        <f t="shared" si="8"/>
        <v>105278.33333333334</v>
      </c>
      <c r="AT20" s="34">
        <f t="shared" si="8"/>
        <v>105278.33333333334</v>
      </c>
      <c r="AU20" s="34">
        <f t="shared" si="8"/>
        <v>105278.33333333334</v>
      </c>
    </row>
    <row r="21" spans="2:47" ht="14.25" customHeight="1" x14ac:dyDescent="0.45">
      <c r="B21" s="2"/>
      <c r="C21" s="2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</row>
    <row r="22" spans="2:47" ht="14.25" customHeight="1" x14ac:dyDescent="0.45">
      <c r="B22" s="2" t="s">
        <v>96</v>
      </c>
      <c r="C22" s="2"/>
      <c r="D22" s="2"/>
      <c r="E22" s="2"/>
      <c r="F22" s="2"/>
      <c r="G22" s="2"/>
      <c r="H22" s="2"/>
      <c r="I22" s="2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</row>
    <row r="23" spans="2:47" ht="14.25" customHeight="1" x14ac:dyDescent="0.45">
      <c r="B23" s="2"/>
      <c r="C23" s="2"/>
      <c r="D23" s="2"/>
      <c r="E23" s="2"/>
      <c r="F23" s="2"/>
      <c r="G23" s="2"/>
      <c r="H23" s="2"/>
      <c r="I23" s="2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</row>
    <row r="24" spans="2:47" ht="14.25" customHeight="1" x14ac:dyDescent="0.45">
      <c r="B24" s="1" t="s">
        <v>97</v>
      </c>
      <c r="D24" s="57"/>
      <c r="E24" s="20">
        <v>1.5E-3</v>
      </c>
      <c r="F24" s="33" t="s">
        <v>98</v>
      </c>
      <c r="G24" s="57"/>
      <c r="H24" s="57"/>
      <c r="I24" s="57"/>
      <c r="J24" s="34"/>
      <c r="K24" s="1" t="s">
        <v>3</v>
      </c>
      <c r="L24" s="34">
        <f>Old_Revenue!G15*Platform!$E$24</f>
        <v>0</v>
      </c>
      <c r="M24" s="34">
        <f>Old_Revenue!H15*Platform!$E$24</f>
        <v>0</v>
      </c>
      <c r="N24" s="34">
        <f>Old_Revenue!I15*Platform!$E$24</f>
        <v>0</v>
      </c>
      <c r="O24" s="34">
        <f>Old_Revenue!J15*Platform!$E$24</f>
        <v>0</v>
      </c>
      <c r="P24" s="34">
        <f>Old_Revenue!K15*Platform!$E$24</f>
        <v>0</v>
      </c>
      <c r="Q24" s="34">
        <f>Old_Revenue!L15*Platform!$E$24</f>
        <v>0</v>
      </c>
      <c r="R24" s="34">
        <f>Old_Revenue!M15*Platform!$E$24</f>
        <v>128100</v>
      </c>
      <c r="S24" s="34">
        <f>Old_Revenue!N15*Platform!$E$24</f>
        <v>157110</v>
      </c>
      <c r="T24" s="34">
        <f>Old_Revenue!O15*Platform!$E$24</f>
        <v>187221</v>
      </c>
      <c r="U24" s="34">
        <f>Old_Revenue!P15*Platform!$E$24</f>
        <v>200433</v>
      </c>
      <c r="V24" s="34">
        <f>Old_Revenue!Q15*Platform!$E$24</f>
        <v>215296.5</v>
      </c>
      <c r="W24" s="34">
        <f>Old_Revenue!R15*Platform!$E$24</f>
        <v>231261</v>
      </c>
      <c r="X24" s="34">
        <f>Old_Revenue!S15*Platform!$E$24</f>
        <v>284877</v>
      </c>
      <c r="Y24" s="34">
        <f>Old_Revenue!T15*Platform!$E$24</f>
        <v>304144.5</v>
      </c>
      <c r="Z24" s="34">
        <f>Old_Revenue!U15*Platform!$E$24</f>
        <v>325614</v>
      </c>
      <c r="AA24" s="34">
        <f>Old_Revenue!V15*Platform!$E$24</f>
        <v>349285.5</v>
      </c>
      <c r="AB24" s="34">
        <f>Old_Revenue!W15*Platform!$E$24</f>
        <v>375159</v>
      </c>
      <c r="AC24" s="34">
        <f>Old_Revenue!X15*Platform!$E$24</f>
        <v>403785</v>
      </c>
      <c r="AD24" s="34">
        <f>Old_Revenue!Y15*Platform!$E$24</f>
        <v>453163.5</v>
      </c>
      <c r="AE24" s="34">
        <f>Old_Revenue!Z15*Platform!$E$24</f>
        <v>487845</v>
      </c>
      <c r="AF24" s="34">
        <f>Old_Revenue!AA15*Platform!$E$24</f>
        <v>525829.5</v>
      </c>
      <c r="AG24" s="34">
        <f>Old_Revenue!AB15*Platform!$E$24</f>
        <v>567667.5</v>
      </c>
      <c r="AH24" s="34">
        <f>Old_Revenue!AC15*Platform!$E$24</f>
        <v>613909.5</v>
      </c>
      <c r="AI24" s="34">
        <f>Old_Revenue!AD15*Platform!$E$24</f>
        <v>664555.5</v>
      </c>
      <c r="AJ24" s="34">
        <f>Old_Revenue!AE15*Platform!$E$24</f>
        <v>756156</v>
      </c>
      <c r="AK24" s="34">
        <f>Old_Revenue!AF15*Platform!$E$24</f>
        <v>817261.5</v>
      </c>
      <c r="AL24" s="34">
        <f>Old_Revenue!AG15*Platform!$E$24</f>
        <v>884422.5</v>
      </c>
      <c r="AM24" s="34">
        <f>Old_Revenue!AH15*Platform!$E$24</f>
        <v>958740</v>
      </c>
      <c r="AN24" s="34">
        <f>Old_Revenue!AI15*Platform!$E$24</f>
        <v>1040214</v>
      </c>
      <c r="AO24" s="34">
        <f>Old_Revenue!AJ15*Platform!$E$24</f>
        <v>1129945.5</v>
      </c>
      <c r="AP24" s="34">
        <f>Old_Revenue!AK15*Platform!$E$24</f>
        <v>1246485</v>
      </c>
      <c r="AQ24" s="34">
        <f>Old_Revenue!AL15*Platform!$E$24</f>
        <v>1354933.5</v>
      </c>
      <c r="AR24" s="34">
        <f>Old_Revenue!AM15*Platform!$E$24</f>
        <v>1474392</v>
      </c>
      <c r="AS24" s="34">
        <f>Old_Revenue!AN15*Platform!$E$24</f>
        <v>1605411</v>
      </c>
      <c r="AT24" s="34">
        <f>Old_Revenue!AO15*Platform!$E$24</f>
        <v>1749642</v>
      </c>
      <c r="AU24" s="34">
        <f>Old_Revenue!AP15*Platform!$E$24</f>
        <v>1908186</v>
      </c>
    </row>
    <row r="25" spans="2:47" ht="14.25" customHeight="1" x14ac:dyDescent="0.45">
      <c r="B25" s="1" t="s">
        <v>91</v>
      </c>
      <c r="D25" s="57"/>
      <c r="E25" s="58"/>
      <c r="F25" s="33" t="s">
        <v>99</v>
      </c>
      <c r="G25" s="33" t="s">
        <v>100</v>
      </c>
      <c r="H25" s="57"/>
      <c r="I25" s="57"/>
      <c r="J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</row>
    <row r="26" spans="2:47" ht="14.25" customHeight="1" x14ac:dyDescent="0.45">
      <c r="B26" s="1" t="s">
        <v>101</v>
      </c>
      <c r="E26" s="58"/>
      <c r="F26" s="57"/>
      <c r="G26" s="57"/>
      <c r="H26" s="57"/>
      <c r="I26" s="57"/>
      <c r="J26" s="34"/>
      <c r="K26" s="1" t="s">
        <v>3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</row>
    <row r="27" spans="2:47" ht="14.25" customHeight="1" x14ac:dyDescent="0.45">
      <c r="B27" s="1" t="s">
        <v>102</v>
      </c>
      <c r="E27" s="58"/>
      <c r="F27" s="1" t="s">
        <v>103</v>
      </c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</row>
    <row r="28" spans="2:47" ht="14.25" customHeight="1" x14ac:dyDescent="0.45">
      <c r="B28" s="1" t="s">
        <v>104</v>
      </c>
      <c r="E28" s="11">
        <v>0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</row>
    <row r="29" spans="2:47" ht="14.25" customHeight="1" x14ac:dyDescent="0.45"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</row>
    <row r="30" spans="2:47" ht="14.25" customHeight="1" x14ac:dyDescent="0.45">
      <c r="B30" s="2" t="s">
        <v>54</v>
      </c>
      <c r="C30" s="2"/>
      <c r="L30" s="59">
        <f t="shared" ref="L30:AU30" si="9">SUM(L15:L20)</f>
        <v>210556.66666666669</v>
      </c>
      <c r="M30" s="59">
        <f t="shared" si="9"/>
        <v>210556.66666666669</v>
      </c>
      <c r="N30" s="59">
        <f t="shared" si="9"/>
        <v>210556.66666666669</v>
      </c>
      <c r="O30" s="59">
        <f t="shared" si="9"/>
        <v>210556.66666666669</v>
      </c>
      <c r="P30" s="59">
        <f t="shared" si="9"/>
        <v>210556.66666666669</v>
      </c>
      <c r="Q30" s="59">
        <f t="shared" si="9"/>
        <v>210556.66666666669</v>
      </c>
      <c r="R30" s="59">
        <f t="shared" si="9"/>
        <v>210556.66666666669</v>
      </c>
      <c r="S30" s="59">
        <f t="shared" si="9"/>
        <v>210556.66666666669</v>
      </c>
      <c r="T30" s="59">
        <f t="shared" si="9"/>
        <v>210556.66666666669</v>
      </c>
      <c r="U30" s="59">
        <f t="shared" si="9"/>
        <v>210556.66666666669</v>
      </c>
      <c r="V30" s="59">
        <f t="shared" si="9"/>
        <v>210556.66666666669</v>
      </c>
      <c r="W30" s="59">
        <f t="shared" si="9"/>
        <v>210556.66666666669</v>
      </c>
      <c r="X30" s="59">
        <f t="shared" si="9"/>
        <v>210556.66666666669</v>
      </c>
      <c r="Y30" s="59">
        <f t="shared" si="9"/>
        <v>210556.66666666669</v>
      </c>
      <c r="Z30" s="59">
        <f t="shared" si="9"/>
        <v>210556.66666666669</v>
      </c>
      <c r="AA30" s="59">
        <f t="shared" si="9"/>
        <v>210556.66666666669</v>
      </c>
      <c r="AB30" s="59">
        <f t="shared" si="9"/>
        <v>210556.66666666669</v>
      </c>
      <c r="AC30" s="59">
        <f t="shared" si="9"/>
        <v>210556.66666666669</v>
      </c>
      <c r="AD30" s="59">
        <f t="shared" si="9"/>
        <v>210556.66666666669</v>
      </c>
      <c r="AE30" s="59">
        <f t="shared" si="9"/>
        <v>210556.66666666669</v>
      </c>
      <c r="AF30" s="59">
        <f t="shared" si="9"/>
        <v>210556.66666666669</v>
      </c>
      <c r="AG30" s="59">
        <f t="shared" si="9"/>
        <v>210556.66666666669</v>
      </c>
      <c r="AH30" s="59">
        <f t="shared" si="9"/>
        <v>210556.66666666669</v>
      </c>
      <c r="AI30" s="59">
        <f t="shared" si="9"/>
        <v>210556.66666666669</v>
      </c>
      <c r="AJ30" s="59">
        <f t="shared" si="9"/>
        <v>210556.66666666669</v>
      </c>
      <c r="AK30" s="59">
        <f t="shared" si="9"/>
        <v>210556.66666666669</v>
      </c>
      <c r="AL30" s="59">
        <f t="shared" si="9"/>
        <v>210556.66666666669</v>
      </c>
      <c r="AM30" s="59">
        <f t="shared" si="9"/>
        <v>210556.66666666669</v>
      </c>
      <c r="AN30" s="59">
        <f t="shared" si="9"/>
        <v>210556.66666666669</v>
      </c>
      <c r="AO30" s="59">
        <f t="shared" si="9"/>
        <v>210556.66666666669</v>
      </c>
      <c r="AP30" s="59">
        <f t="shared" si="9"/>
        <v>210556.66666666669</v>
      </c>
      <c r="AQ30" s="59">
        <f t="shared" si="9"/>
        <v>210556.66666666669</v>
      </c>
      <c r="AR30" s="59">
        <f t="shared" si="9"/>
        <v>210556.66666666669</v>
      </c>
      <c r="AS30" s="59">
        <f t="shared" si="9"/>
        <v>210556.66666666669</v>
      </c>
      <c r="AT30" s="59">
        <f t="shared" si="9"/>
        <v>210556.66666666669</v>
      </c>
      <c r="AU30" s="59">
        <f t="shared" si="9"/>
        <v>210556.66666666669</v>
      </c>
    </row>
    <row r="31" spans="2:47" ht="14.25" customHeight="1" x14ac:dyDescent="0.45"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</row>
    <row r="32" spans="2:47" ht="14.25" customHeight="1" x14ac:dyDescent="0.45"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</row>
    <row r="33" spans="12:47" ht="14.25" customHeight="1" x14ac:dyDescent="0.45"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</row>
    <row r="34" spans="12:47" ht="14.25" customHeight="1" x14ac:dyDescent="0.45"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</row>
    <row r="35" spans="12:47" ht="14.25" customHeight="1" x14ac:dyDescent="0.45"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</row>
    <row r="36" spans="12:47" ht="14.25" customHeight="1" x14ac:dyDescent="0.45"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</row>
    <row r="37" spans="12:47" ht="14.25" customHeight="1" x14ac:dyDescent="0.45"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</row>
    <row r="38" spans="12:47" ht="14.25" customHeight="1" x14ac:dyDescent="0.45"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</row>
    <row r="39" spans="12:47" ht="14.25" customHeight="1" x14ac:dyDescent="0.45"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</row>
    <row r="40" spans="12:47" ht="14.25" customHeight="1" x14ac:dyDescent="0.45"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</row>
    <row r="41" spans="12:47" ht="14.25" customHeight="1" x14ac:dyDescent="0.45"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</row>
    <row r="42" spans="12:47" ht="14.25" customHeight="1" x14ac:dyDescent="0.45"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</row>
    <row r="43" spans="12:47" ht="14.25" customHeight="1" x14ac:dyDescent="0.45"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</row>
    <row r="44" spans="12:47" ht="14.25" customHeight="1" x14ac:dyDescent="0.45"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</row>
    <row r="45" spans="12:47" ht="14.25" customHeight="1" x14ac:dyDescent="0.45"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</row>
    <row r="46" spans="12:47" ht="14.25" customHeight="1" x14ac:dyDescent="0.45"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</row>
    <row r="47" spans="12:47" ht="14.25" customHeight="1" x14ac:dyDescent="0.45"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</row>
    <row r="48" spans="12:47" ht="14.25" customHeight="1" x14ac:dyDescent="0.45"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</row>
    <row r="49" spans="12:47" ht="14.25" customHeight="1" x14ac:dyDescent="0.45"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</row>
    <row r="50" spans="12:47" ht="14.25" customHeight="1" x14ac:dyDescent="0.45"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</row>
    <row r="51" spans="12:47" ht="14.25" customHeight="1" x14ac:dyDescent="0.45"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</row>
    <row r="52" spans="12:47" ht="14.25" customHeight="1" x14ac:dyDescent="0.45"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</row>
    <row r="53" spans="12:47" ht="14.25" customHeight="1" x14ac:dyDescent="0.45"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</row>
    <row r="54" spans="12:47" ht="14.25" customHeight="1" x14ac:dyDescent="0.45"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</row>
    <row r="55" spans="12:47" ht="14.25" customHeight="1" x14ac:dyDescent="0.45"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</row>
    <row r="56" spans="12:47" ht="14.25" customHeight="1" x14ac:dyDescent="0.45"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</row>
    <row r="57" spans="12:47" ht="14.25" customHeight="1" x14ac:dyDescent="0.45"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</row>
    <row r="58" spans="12:47" ht="14.25" customHeight="1" x14ac:dyDescent="0.45"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</row>
    <row r="59" spans="12:47" ht="14.25" customHeight="1" x14ac:dyDescent="0.45"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</row>
    <row r="60" spans="12:47" ht="14.25" customHeight="1" x14ac:dyDescent="0.45"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</row>
    <row r="61" spans="12:47" ht="14.25" customHeight="1" x14ac:dyDescent="0.45"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</row>
    <row r="62" spans="12:47" ht="14.25" customHeight="1" x14ac:dyDescent="0.45"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</row>
    <row r="63" spans="12:47" ht="14.25" customHeight="1" x14ac:dyDescent="0.45"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</row>
    <row r="64" spans="12:47" ht="14.25" customHeight="1" x14ac:dyDescent="0.45"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</row>
    <row r="65" spans="12:47" ht="14.25" customHeight="1" x14ac:dyDescent="0.45"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</row>
    <row r="66" spans="12:47" ht="14.25" customHeight="1" x14ac:dyDescent="0.45"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</row>
    <row r="67" spans="12:47" ht="14.25" customHeight="1" x14ac:dyDescent="0.45"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</row>
    <row r="68" spans="12:47" ht="14.25" customHeight="1" x14ac:dyDescent="0.45"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</row>
    <row r="69" spans="12:47" ht="14.25" customHeight="1" x14ac:dyDescent="0.45"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</row>
    <row r="70" spans="12:47" ht="14.25" customHeight="1" x14ac:dyDescent="0.45"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</row>
    <row r="71" spans="12:47" ht="14.25" customHeight="1" x14ac:dyDescent="0.45"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</row>
    <row r="72" spans="12:47" ht="14.25" customHeight="1" x14ac:dyDescent="0.45"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</row>
    <row r="73" spans="12:47" ht="14.25" customHeight="1" x14ac:dyDescent="0.45"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</row>
    <row r="74" spans="12:47" ht="14.25" customHeight="1" x14ac:dyDescent="0.45"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</row>
    <row r="75" spans="12:47" ht="14.25" customHeight="1" x14ac:dyDescent="0.45"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</row>
    <row r="76" spans="12:47" ht="14.25" customHeight="1" x14ac:dyDescent="0.45"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</row>
    <row r="77" spans="12:47" ht="14.25" customHeight="1" x14ac:dyDescent="0.45"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</row>
    <row r="78" spans="12:47" ht="14.25" customHeight="1" x14ac:dyDescent="0.45"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</row>
    <row r="79" spans="12:47" ht="14.25" customHeight="1" x14ac:dyDescent="0.45"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</row>
    <row r="80" spans="12:47" ht="14.25" customHeight="1" x14ac:dyDescent="0.45"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</row>
    <row r="81" spans="12:47" ht="14.25" customHeight="1" x14ac:dyDescent="0.45"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</row>
    <row r="82" spans="12:47" ht="14.25" customHeight="1" x14ac:dyDescent="0.45"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</row>
    <row r="83" spans="12:47" ht="14.25" customHeight="1" x14ac:dyDescent="0.45"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</row>
    <row r="84" spans="12:47" ht="14.25" customHeight="1" x14ac:dyDescent="0.45"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</row>
    <row r="85" spans="12:47" ht="14.25" customHeight="1" x14ac:dyDescent="0.45"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</row>
    <row r="86" spans="12:47" ht="14.25" customHeight="1" x14ac:dyDescent="0.45"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</row>
    <row r="87" spans="12:47" ht="14.25" customHeight="1" x14ac:dyDescent="0.45"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</row>
    <row r="88" spans="12:47" ht="14.25" customHeight="1" x14ac:dyDescent="0.45"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</row>
    <row r="89" spans="12:47" ht="14.25" customHeight="1" x14ac:dyDescent="0.45"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</row>
    <row r="90" spans="12:47" ht="14.25" customHeight="1" x14ac:dyDescent="0.45"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</row>
    <row r="91" spans="12:47" ht="14.25" customHeight="1" x14ac:dyDescent="0.45"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</row>
    <row r="92" spans="12:47" ht="14.25" customHeight="1" x14ac:dyDescent="0.45"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</row>
    <row r="93" spans="12:47" ht="14.25" customHeight="1" x14ac:dyDescent="0.45"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</row>
    <row r="94" spans="12:47" ht="14.25" customHeight="1" x14ac:dyDescent="0.45"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</row>
    <row r="95" spans="12:47" ht="14.25" customHeight="1" x14ac:dyDescent="0.45"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</row>
    <row r="96" spans="12:47" ht="14.25" customHeight="1" x14ac:dyDescent="0.45"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</row>
    <row r="97" spans="12:47" ht="14.25" customHeight="1" x14ac:dyDescent="0.45"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</row>
    <row r="98" spans="12:47" ht="14.25" customHeight="1" x14ac:dyDescent="0.45"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</row>
    <row r="99" spans="12:47" ht="14.25" customHeight="1" x14ac:dyDescent="0.45"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</row>
    <row r="100" spans="12:47" ht="14.25" customHeight="1" x14ac:dyDescent="0.45"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</row>
    <row r="101" spans="12:47" ht="14.25" customHeight="1" x14ac:dyDescent="0.45"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</row>
    <row r="102" spans="12:47" ht="14.25" customHeight="1" x14ac:dyDescent="0.45"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</row>
    <row r="103" spans="12:47" ht="14.25" customHeight="1" x14ac:dyDescent="0.45"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</row>
    <row r="104" spans="12:47" ht="14.25" customHeight="1" x14ac:dyDescent="0.45"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</row>
    <row r="105" spans="12:47" ht="14.25" customHeight="1" x14ac:dyDescent="0.45"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</row>
    <row r="106" spans="12:47" ht="14.25" customHeight="1" x14ac:dyDescent="0.45"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</row>
    <row r="107" spans="12:47" ht="14.25" customHeight="1" x14ac:dyDescent="0.45"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</row>
    <row r="108" spans="12:47" ht="14.25" customHeight="1" x14ac:dyDescent="0.45"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</row>
    <row r="109" spans="12:47" ht="14.25" customHeight="1" x14ac:dyDescent="0.45"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</row>
    <row r="110" spans="12:47" ht="14.25" customHeight="1" x14ac:dyDescent="0.45"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</row>
    <row r="111" spans="12:47" ht="14.25" customHeight="1" x14ac:dyDescent="0.45"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</row>
    <row r="112" spans="12:47" ht="14.25" customHeight="1" x14ac:dyDescent="0.45"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</row>
    <row r="113" spans="12:47" ht="14.25" customHeight="1" x14ac:dyDescent="0.45"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</row>
    <row r="114" spans="12:47" ht="14.25" customHeight="1" x14ac:dyDescent="0.45"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</row>
    <row r="115" spans="12:47" ht="14.25" customHeight="1" x14ac:dyDescent="0.45"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</row>
    <row r="116" spans="12:47" ht="14.25" customHeight="1" x14ac:dyDescent="0.45"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</row>
    <row r="117" spans="12:47" ht="14.25" customHeight="1" x14ac:dyDescent="0.45"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</row>
    <row r="118" spans="12:47" ht="14.25" customHeight="1" x14ac:dyDescent="0.45"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</row>
    <row r="119" spans="12:47" ht="14.25" customHeight="1" x14ac:dyDescent="0.45"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</row>
    <row r="120" spans="12:47" ht="14.25" customHeight="1" x14ac:dyDescent="0.45"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</row>
    <row r="121" spans="12:47" ht="14.25" customHeight="1" x14ac:dyDescent="0.45"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</row>
    <row r="122" spans="12:47" ht="14.25" customHeight="1" x14ac:dyDescent="0.45"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</row>
    <row r="123" spans="12:47" ht="14.25" customHeight="1" x14ac:dyDescent="0.45"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</row>
    <row r="124" spans="12:47" ht="14.25" customHeight="1" x14ac:dyDescent="0.45"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</row>
    <row r="125" spans="12:47" ht="14.25" customHeight="1" x14ac:dyDescent="0.45"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</row>
    <row r="126" spans="12:47" ht="14.25" customHeight="1" x14ac:dyDescent="0.45"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</row>
    <row r="127" spans="12:47" ht="14.25" customHeight="1" x14ac:dyDescent="0.45"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</row>
    <row r="128" spans="12:47" ht="14.25" customHeight="1" x14ac:dyDescent="0.45"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</row>
    <row r="129" spans="12:47" ht="14.25" customHeight="1" x14ac:dyDescent="0.45"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</row>
    <row r="130" spans="12:47" ht="14.25" customHeight="1" x14ac:dyDescent="0.45"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</row>
    <row r="131" spans="12:47" ht="14.25" customHeight="1" x14ac:dyDescent="0.45"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</row>
    <row r="132" spans="12:47" ht="14.25" customHeight="1" x14ac:dyDescent="0.45"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</row>
    <row r="133" spans="12:47" ht="14.25" customHeight="1" x14ac:dyDescent="0.45"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</row>
    <row r="134" spans="12:47" ht="14.25" customHeight="1" x14ac:dyDescent="0.45"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</row>
    <row r="135" spans="12:47" ht="14.25" customHeight="1" x14ac:dyDescent="0.45"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</row>
    <row r="136" spans="12:47" ht="14.25" customHeight="1" x14ac:dyDescent="0.45"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</row>
    <row r="137" spans="12:47" ht="14.25" customHeight="1" x14ac:dyDescent="0.45"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</row>
    <row r="138" spans="12:47" ht="14.25" customHeight="1" x14ac:dyDescent="0.45"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</row>
    <row r="139" spans="12:47" ht="14.25" customHeight="1" x14ac:dyDescent="0.45"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</row>
    <row r="140" spans="12:47" ht="14.25" customHeight="1" x14ac:dyDescent="0.45"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</row>
    <row r="141" spans="12:47" ht="14.25" customHeight="1" x14ac:dyDescent="0.45"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</row>
    <row r="142" spans="12:47" ht="14.25" customHeight="1" x14ac:dyDescent="0.45"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</row>
    <row r="143" spans="12:47" ht="14.25" customHeight="1" x14ac:dyDescent="0.45"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</row>
    <row r="144" spans="12:47" ht="14.25" customHeight="1" x14ac:dyDescent="0.45"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</row>
    <row r="145" spans="12:47" ht="14.25" customHeight="1" x14ac:dyDescent="0.45"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</row>
    <row r="146" spans="12:47" ht="14.25" customHeight="1" x14ac:dyDescent="0.45"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</row>
    <row r="147" spans="12:47" ht="14.25" customHeight="1" x14ac:dyDescent="0.45"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</row>
    <row r="148" spans="12:47" ht="14.25" customHeight="1" x14ac:dyDescent="0.45"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</row>
    <row r="149" spans="12:47" ht="14.25" customHeight="1" x14ac:dyDescent="0.45"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</row>
    <row r="150" spans="12:47" ht="14.25" customHeight="1" x14ac:dyDescent="0.45"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</row>
    <row r="151" spans="12:47" ht="14.25" customHeight="1" x14ac:dyDescent="0.45"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</row>
    <row r="152" spans="12:47" ht="14.25" customHeight="1" x14ac:dyDescent="0.45"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</row>
    <row r="153" spans="12:47" ht="14.25" customHeight="1" x14ac:dyDescent="0.45"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</row>
    <row r="154" spans="12:47" ht="14.25" customHeight="1" x14ac:dyDescent="0.45"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</row>
    <row r="155" spans="12:47" ht="14.25" customHeight="1" x14ac:dyDescent="0.45"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</row>
    <row r="156" spans="12:47" ht="14.25" customHeight="1" x14ac:dyDescent="0.45"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</row>
    <row r="157" spans="12:47" ht="14.25" customHeight="1" x14ac:dyDescent="0.45"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</row>
    <row r="158" spans="12:47" ht="14.25" customHeight="1" x14ac:dyDescent="0.45"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</row>
    <row r="159" spans="12:47" ht="14.25" customHeight="1" x14ac:dyDescent="0.45"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</row>
    <row r="160" spans="12:47" ht="14.25" customHeight="1" x14ac:dyDescent="0.45"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</row>
    <row r="161" spans="12:47" ht="14.25" customHeight="1" x14ac:dyDescent="0.45"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</row>
    <row r="162" spans="12:47" ht="14.25" customHeight="1" x14ac:dyDescent="0.45"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</row>
    <row r="163" spans="12:47" ht="14.25" customHeight="1" x14ac:dyDescent="0.45"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</row>
    <row r="164" spans="12:47" ht="14.25" customHeight="1" x14ac:dyDescent="0.45"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</row>
    <row r="165" spans="12:47" ht="14.25" customHeight="1" x14ac:dyDescent="0.45"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</row>
    <row r="166" spans="12:47" ht="14.25" customHeight="1" x14ac:dyDescent="0.45"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</row>
    <row r="167" spans="12:47" ht="14.25" customHeight="1" x14ac:dyDescent="0.45"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</row>
    <row r="168" spans="12:47" ht="14.25" customHeight="1" x14ac:dyDescent="0.45"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</row>
    <row r="169" spans="12:47" ht="14.25" customHeight="1" x14ac:dyDescent="0.45"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</row>
    <row r="170" spans="12:47" ht="14.25" customHeight="1" x14ac:dyDescent="0.45"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</row>
    <row r="171" spans="12:47" ht="14.25" customHeight="1" x14ac:dyDescent="0.45"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</row>
    <row r="172" spans="12:47" ht="14.25" customHeight="1" x14ac:dyDescent="0.45"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</row>
    <row r="173" spans="12:47" ht="14.25" customHeight="1" x14ac:dyDescent="0.45"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</row>
    <row r="174" spans="12:47" ht="14.25" customHeight="1" x14ac:dyDescent="0.45"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</row>
    <row r="175" spans="12:47" ht="14.25" customHeight="1" x14ac:dyDescent="0.45"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</row>
    <row r="176" spans="12:47" ht="14.25" customHeight="1" x14ac:dyDescent="0.45"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</row>
    <row r="177" spans="12:47" ht="14.25" customHeight="1" x14ac:dyDescent="0.45"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</row>
    <row r="178" spans="12:47" ht="14.25" customHeight="1" x14ac:dyDescent="0.45"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</row>
    <row r="179" spans="12:47" ht="14.25" customHeight="1" x14ac:dyDescent="0.45"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</row>
    <row r="180" spans="12:47" ht="14.25" customHeight="1" x14ac:dyDescent="0.45"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</row>
    <row r="181" spans="12:47" ht="14.25" customHeight="1" x14ac:dyDescent="0.45"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</row>
    <row r="182" spans="12:47" ht="14.25" customHeight="1" x14ac:dyDescent="0.45"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</row>
    <row r="183" spans="12:47" ht="14.25" customHeight="1" x14ac:dyDescent="0.45"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</row>
    <row r="184" spans="12:47" ht="14.25" customHeight="1" x14ac:dyDescent="0.45"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</row>
    <row r="185" spans="12:47" ht="14.25" customHeight="1" x14ac:dyDescent="0.45"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</row>
    <row r="186" spans="12:47" ht="14.25" customHeight="1" x14ac:dyDescent="0.45"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</row>
    <row r="187" spans="12:47" ht="14.25" customHeight="1" x14ac:dyDescent="0.45"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</row>
    <row r="188" spans="12:47" ht="14.25" customHeight="1" x14ac:dyDescent="0.45"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</row>
    <row r="189" spans="12:47" ht="14.25" customHeight="1" x14ac:dyDescent="0.45"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</row>
    <row r="190" spans="12:47" ht="14.25" customHeight="1" x14ac:dyDescent="0.45"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</row>
    <row r="191" spans="12:47" ht="14.25" customHeight="1" x14ac:dyDescent="0.45"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</row>
    <row r="192" spans="12:47" ht="14.25" customHeight="1" x14ac:dyDescent="0.45"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</row>
    <row r="193" spans="12:47" ht="14.25" customHeight="1" x14ac:dyDescent="0.45"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</row>
    <row r="194" spans="12:47" ht="14.25" customHeight="1" x14ac:dyDescent="0.45"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</row>
    <row r="195" spans="12:47" ht="14.25" customHeight="1" x14ac:dyDescent="0.45"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</row>
    <row r="196" spans="12:47" ht="14.25" customHeight="1" x14ac:dyDescent="0.45"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</row>
    <row r="197" spans="12:47" ht="14.25" customHeight="1" x14ac:dyDescent="0.45"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</row>
    <row r="198" spans="12:47" ht="14.25" customHeight="1" x14ac:dyDescent="0.45"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</row>
    <row r="199" spans="12:47" ht="14.25" customHeight="1" x14ac:dyDescent="0.45"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</row>
    <row r="200" spans="12:47" ht="14.25" customHeight="1" x14ac:dyDescent="0.45"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</row>
    <row r="201" spans="12:47" ht="14.25" customHeight="1" x14ac:dyDescent="0.45"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</row>
    <row r="202" spans="12:47" ht="14.25" customHeight="1" x14ac:dyDescent="0.45"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</row>
    <row r="203" spans="12:47" ht="14.25" customHeight="1" x14ac:dyDescent="0.45"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</row>
    <row r="204" spans="12:47" ht="14.25" customHeight="1" x14ac:dyDescent="0.45"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</row>
    <row r="205" spans="12:47" ht="14.25" customHeight="1" x14ac:dyDescent="0.45"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</row>
    <row r="206" spans="12:47" ht="14.25" customHeight="1" x14ac:dyDescent="0.45"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</row>
    <row r="207" spans="12:47" ht="14.25" customHeight="1" x14ac:dyDescent="0.45"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</row>
    <row r="208" spans="12:47" ht="14.25" customHeight="1" x14ac:dyDescent="0.45"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</row>
    <row r="209" spans="12:47" ht="14.25" customHeight="1" x14ac:dyDescent="0.45"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</row>
    <row r="210" spans="12:47" ht="14.25" customHeight="1" x14ac:dyDescent="0.45"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</row>
    <row r="211" spans="12:47" ht="14.25" customHeight="1" x14ac:dyDescent="0.45"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</row>
    <row r="212" spans="12:47" ht="14.25" customHeight="1" x14ac:dyDescent="0.45"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</row>
    <row r="213" spans="12:47" ht="14.25" customHeight="1" x14ac:dyDescent="0.45"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</row>
    <row r="214" spans="12:47" ht="14.25" customHeight="1" x14ac:dyDescent="0.45"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</row>
    <row r="215" spans="12:47" ht="14.25" customHeight="1" x14ac:dyDescent="0.45"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</row>
    <row r="216" spans="12:47" ht="14.25" customHeight="1" x14ac:dyDescent="0.45"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</row>
    <row r="217" spans="12:47" ht="14.25" customHeight="1" x14ac:dyDescent="0.45"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</row>
    <row r="218" spans="12:47" ht="14.25" customHeight="1" x14ac:dyDescent="0.45"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</row>
    <row r="219" spans="12:47" ht="14.25" customHeight="1" x14ac:dyDescent="0.45"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</row>
    <row r="220" spans="12:47" ht="14.25" customHeight="1" x14ac:dyDescent="0.45"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</row>
    <row r="221" spans="12:47" ht="14.25" customHeight="1" x14ac:dyDescent="0.45"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</row>
    <row r="222" spans="12:47" ht="14.25" customHeight="1" x14ac:dyDescent="0.45"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</row>
    <row r="223" spans="12:47" ht="14.25" customHeight="1" x14ac:dyDescent="0.45"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</row>
    <row r="224" spans="12:47" ht="14.25" customHeight="1" x14ac:dyDescent="0.45"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</row>
    <row r="225" spans="12:47" ht="14.25" customHeight="1" x14ac:dyDescent="0.45"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</row>
    <row r="226" spans="12:47" ht="14.25" customHeight="1" x14ac:dyDescent="0.45"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</row>
    <row r="227" spans="12:47" ht="14.25" customHeight="1" x14ac:dyDescent="0.45"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</row>
    <row r="228" spans="12:47" ht="14.25" customHeight="1" x14ac:dyDescent="0.45"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</row>
    <row r="229" spans="12:47" ht="14.25" customHeight="1" x14ac:dyDescent="0.45"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</row>
    <row r="230" spans="12:47" ht="14.25" customHeight="1" x14ac:dyDescent="0.45"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</row>
    <row r="231" spans="12:47" ht="14.25" customHeight="1" x14ac:dyDescent="0.45"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</row>
    <row r="232" spans="12:47" ht="14.25" customHeight="1" x14ac:dyDescent="0.45"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</row>
    <row r="233" spans="12:47" ht="14.25" customHeight="1" x14ac:dyDescent="0.45"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</row>
    <row r="234" spans="12:47" ht="14.25" customHeight="1" x14ac:dyDescent="0.45"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</row>
    <row r="235" spans="12:47" ht="14.25" customHeight="1" x14ac:dyDescent="0.45"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</row>
    <row r="236" spans="12:47" ht="14.25" customHeight="1" x14ac:dyDescent="0.45"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</row>
    <row r="237" spans="12:47" ht="14.25" customHeight="1" x14ac:dyDescent="0.45"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</row>
    <row r="238" spans="12:47" ht="14.25" customHeight="1" x14ac:dyDescent="0.45"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</row>
    <row r="239" spans="12:47" ht="14.25" customHeight="1" x14ac:dyDescent="0.45"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</row>
    <row r="240" spans="12:47" ht="14.25" customHeight="1" x14ac:dyDescent="0.45"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</row>
    <row r="241" spans="12:47" ht="14.25" customHeight="1" x14ac:dyDescent="0.45"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</row>
    <row r="242" spans="12:47" ht="14.25" customHeight="1" x14ac:dyDescent="0.45"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</row>
    <row r="243" spans="12:47" ht="14.25" customHeight="1" x14ac:dyDescent="0.45"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</row>
    <row r="244" spans="12:47" ht="14.25" customHeight="1" x14ac:dyDescent="0.45"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</row>
    <row r="245" spans="12:47" ht="14.25" customHeight="1" x14ac:dyDescent="0.45"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</row>
    <row r="246" spans="12:47" ht="14.25" customHeight="1" x14ac:dyDescent="0.45"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</row>
    <row r="247" spans="12:47" ht="14.25" customHeight="1" x14ac:dyDescent="0.45"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</row>
    <row r="248" spans="12:47" ht="14.25" customHeight="1" x14ac:dyDescent="0.45"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</row>
    <row r="249" spans="12:47" ht="14.25" customHeight="1" x14ac:dyDescent="0.45"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</row>
    <row r="250" spans="12:47" ht="14.25" customHeight="1" x14ac:dyDescent="0.45"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</row>
    <row r="251" spans="12:47" ht="14.25" customHeight="1" x14ac:dyDescent="0.45"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</row>
    <row r="252" spans="12:47" ht="14.25" customHeight="1" x14ac:dyDescent="0.45"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</row>
    <row r="253" spans="12:47" ht="14.25" customHeight="1" x14ac:dyDescent="0.45"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</row>
    <row r="254" spans="12:47" ht="14.25" customHeight="1" x14ac:dyDescent="0.45"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</row>
    <row r="255" spans="12:47" ht="14.25" customHeight="1" x14ac:dyDescent="0.45"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</row>
    <row r="256" spans="12:47" ht="14.25" customHeight="1" x14ac:dyDescent="0.45"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</row>
    <row r="257" spans="12:47" ht="14.25" customHeight="1" x14ac:dyDescent="0.45"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</row>
    <row r="258" spans="12:47" ht="14.25" customHeight="1" x14ac:dyDescent="0.45"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</row>
    <row r="259" spans="12:47" ht="14.25" customHeight="1" x14ac:dyDescent="0.45"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</row>
    <row r="260" spans="12:47" ht="14.25" customHeight="1" x14ac:dyDescent="0.45"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</row>
    <row r="261" spans="12:47" ht="14.25" customHeight="1" x14ac:dyDescent="0.45"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</row>
    <row r="262" spans="12:47" ht="14.25" customHeight="1" x14ac:dyDescent="0.45"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</row>
    <row r="263" spans="12:47" ht="14.25" customHeight="1" x14ac:dyDescent="0.45"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</row>
    <row r="264" spans="12:47" ht="14.25" customHeight="1" x14ac:dyDescent="0.45"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</row>
    <row r="265" spans="12:47" ht="14.25" customHeight="1" x14ac:dyDescent="0.45"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</row>
    <row r="266" spans="12:47" ht="14.25" customHeight="1" x14ac:dyDescent="0.45"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</row>
    <row r="267" spans="12:47" ht="14.25" customHeight="1" x14ac:dyDescent="0.45"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</row>
    <row r="268" spans="12:47" ht="14.25" customHeight="1" x14ac:dyDescent="0.45"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</row>
    <row r="269" spans="12:47" ht="14.25" customHeight="1" x14ac:dyDescent="0.45"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</row>
    <row r="270" spans="12:47" ht="14.25" customHeight="1" x14ac:dyDescent="0.45"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</row>
    <row r="271" spans="12:47" ht="14.25" customHeight="1" x14ac:dyDescent="0.45"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</row>
    <row r="272" spans="12:47" ht="14.25" customHeight="1" x14ac:dyDescent="0.45"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</row>
    <row r="273" spans="12:47" ht="14.25" customHeight="1" x14ac:dyDescent="0.45"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</row>
    <row r="274" spans="12:47" ht="14.25" customHeight="1" x14ac:dyDescent="0.45"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</row>
    <row r="275" spans="12:47" ht="14.25" customHeight="1" x14ac:dyDescent="0.45"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</row>
    <row r="276" spans="12:47" ht="14.25" customHeight="1" x14ac:dyDescent="0.45"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</row>
    <row r="277" spans="12:47" ht="14.25" customHeight="1" x14ac:dyDescent="0.45"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</row>
    <row r="278" spans="12:47" ht="14.25" customHeight="1" x14ac:dyDescent="0.45"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</row>
    <row r="279" spans="12:47" ht="14.25" customHeight="1" x14ac:dyDescent="0.45"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</row>
    <row r="280" spans="12:47" ht="14.25" customHeight="1" x14ac:dyDescent="0.45"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</row>
    <row r="281" spans="12:47" ht="14.25" customHeight="1" x14ac:dyDescent="0.45"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</row>
    <row r="282" spans="12:47" ht="14.25" customHeight="1" x14ac:dyDescent="0.45"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</row>
    <row r="283" spans="12:47" ht="14.25" customHeight="1" x14ac:dyDescent="0.45"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</row>
    <row r="284" spans="12:47" ht="14.25" customHeight="1" x14ac:dyDescent="0.45"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</row>
    <row r="285" spans="12:47" ht="14.25" customHeight="1" x14ac:dyDescent="0.45"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</row>
    <row r="286" spans="12:47" ht="14.25" customHeight="1" x14ac:dyDescent="0.45"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</row>
    <row r="287" spans="12:47" ht="14.25" customHeight="1" x14ac:dyDescent="0.45"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</row>
    <row r="288" spans="12:47" ht="14.25" customHeight="1" x14ac:dyDescent="0.45"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</row>
    <row r="289" spans="12:47" ht="14.25" customHeight="1" x14ac:dyDescent="0.45"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</row>
    <row r="290" spans="12:47" ht="14.25" customHeight="1" x14ac:dyDescent="0.45"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</row>
    <row r="291" spans="12:47" ht="14.25" customHeight="1" x14ac:dyDescent="0.45"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</row>
    <row r="292" spans="12:47" ht="14.25" customHeight="1" x14ac:dyDescent="0.45"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</row>
    <row r="293" spans="12:47" ht="14.25" customHeight="1" x14ac:dyDescent="0.45"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</row>
    <row r="294" spans="12:47" ht="14.25" customHeight="1" x14ac:dyDescent="0.45"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</row>
    <row r="295" spans="12:47" ht="14.25" customHeight="1" x14ac:dyDescent="0.45"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</row>
    <row r="296" spans="12:47" ht="14.25" customHeight="1" x14ac:dyDescent="0.45"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</row>
    <row r="297" spans="12:47" ht="14.25" customHeight="1" x14ac:dyDescent="0.45"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</row>
    <row r="298" spans="12:47" ht="14.25" customHeight="1" x14ac:dyDescent="0.45"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</row>
    <row r="299" spans="12:47" ht="14.25" customHeight="1" x14ac:dyDescent="0.45"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</row>
    <row r="300" spans="12:47" ht="14.25" customHeight="1" x14ac:dyDescent="0.45"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</row>
    <row r="301" spans="12:47" ht="14.25" customHeight="1" x14ac:dyDescent="0.45"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</row>
    <row r="302" spans="12:47" ht="14.25" customHeight="1" x14ac:dyDescent="0.45"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</row>
    <row r="303" spans="12:47" ht="14.25" customHeight="1" x14ac:dyDescent="0.45"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</row>
    <row r="304" spans="12:47" ht="14.25" customHeight="1" x14ac:dyDescent="0.45"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</row>
    <row r="305" spans="12:47" ht="14.25" customHeight="1" x14ac:dyDescent="0.45"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</row>
    <row r="306" spans="12:47" ht="14.25" customHeight="1" x14ac:dyDescent="0.45"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</row>
    <row r="307" spans="12:47" ht="14.25" customHeight="1" x14ac:dyDescent="0.45"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</row>
    <row r="308" spans="12:47" ht="14.25" customHeight="1" x14ac:dyDescent="0.45"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</row>
    <row r="309" spans="12:47" ht="14.25" customHeight="1" x14ac:dyDescent="0.45"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</row>
    <row r="310" spans="12:47" ht="14.25" customHeight="1" x14ac:dyDescent="0.45"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</row>
    <row r="311" spans="12:47" ht="14.25" customHeight="1" x14ac:dyDescent="0.45"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</row>
    <row r="312" spans="12:47" ht="14.25" customHeight="1" x14ac:dyDescent="0.45"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</row>
    <row r="313" spans="12:47" ht="14.25" customHeight="1" x14ac:dyDescent="0.45"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</row>
    <row r="314" spans="12:47" ht="14.25" customHeight="1" x14ac:dyDescent="0.45"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</row>
    <row r="315" spans="12:47" ht="14.25" customHeight="1" x14ac:dyDescent="0.45"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</row>
    <row r="316" spans="12:47" ht="14.25" customHeight="1" x14ac:dyDescent="0.45"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</row>
    <row r="317" spans="12:47" ht="14.25" customHeight="1" x14ac:dyDescent="0.45"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</row>
    <row r="318" spans="12:47" ht="14.25" customHeight="1" x14ac:dyDescent="0.45"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</row>
    <row r="319" spans="12:47" ht="14.25" customHeight="1" x14ac:dyDescent="0.45"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</row>
    <row r="320" spans="12:47" ht="14.25" customHeight="1" x14ac:dyDescent="0.45"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</row>
    <row r="321" spans="12:47" ht="14.25" customHeight="1" x14ac:dyDescent="0.45"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</row>
    <row r="322" spans="12:47" ht="14.25" customHeight="1" x14ac:dyDescent="0.45"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</row>
    <row r="323" spans="12:47" ht="14.25" customHeight="1" x14ac:dyDescent="0.45"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</row>
    <row r="324" spans="12:47" ht="14.25" customHeight="1" x14ac:dyDescent="0.45"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</row>
    <row r="325" spans="12:47" ht="14.25" customHeight="1" x14ac:dyDescent="0.45"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</row>
    <row r="326" spans="12:47" ht="14.25" customHeight="1" x14ac:dyDescent="0.45"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</row>
    <row r="327" spans="12:47" ht="14.25" customHeight="1" x14ac:dyDescent="0.45"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</row>
    <row r="328" spans="12:47" ht="14.25" customHeight="1" x14ac:dyDescent="0.45"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</row>
    <row r="329" spans="12:47" ht="14.25" customHeight="1" x14ac:dyDescent="0.45"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</row>
    <row r="330" spans="12:47" ht="14.25" customHeight="1" x14ac:dyDescent="0.45"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</row>
    <row r="331" spans="12:47" ht="14.25" customHeight="1" x14ac:dyDescent="0.45"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</row>
    <row r="332" spans="12:47" ht="14.25" customHeight="1" x14ac:dyDescent="0.45"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</row>
    <row r="333" spans="12:47" ht="14.25" customHeight="1" x14ac:dyDescent="0.45"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</row>
    <row r="334" spans="12:47" ht="14.25" customHeight="1" x14ac:dyDescent="0.45"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</row>
    <row r="335" spans="12:47" ht="14.25" customHeight="1" x14ac:dyDescent="0.45"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</row>
    <row r="336" spans="12:47" ht="14.25" customHeight="1" x14ac:dyDescent="0.45"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</row>
    <row r="337" spans="12:47" ht="14.25" customHeight="1" x14ac:dyDescent="0.45"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</row>
    <row r="338" spans="12:47" ht="14.25" customHeight="1" x14ac:dyDescent="0.45"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</row>
    <row r="339" spans="12:47" ht="14.25" customHeight="1" x14ac:dyDescent="0.45"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</row>
    <row r="340" spans="12:47" ht="14.25" customHeight="1" x14ac:dyDescent="0.45"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</row>
    <row r="341" spans="12:47" ht="14.25" customHeight="1" x14ac:dyDescent="0.45"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</row>
    <row r="342" spans="12:47" ht="14.25" customHeight="1" x14ac:dyDescent="0.45"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</row>
    <row r="343" spans="12:47" ht="14.25" customHeight="1" x14ac:dyDescent="0.45"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</row>
    <row r="344" spans="12:47" ht="14.25" customHeight="1" x14ac:dyDescent="0.45"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</row>
    <row r="345" spans="12:47" ht="14.25" customHeight="1" x14ac:dyDescent="0.45"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</row>
    <row r="346" spans="12:47" ht="14.25" customHeight="1" x14ac:dyDescent="0.45"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</row>
    <row r="347" spans="12:47" ht="14.25" customHeight="1" x14ac:dyDescent="0.45"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</row>
    <row r="348" spans="12:47" ht="14.25" customHeight="1" x14ac:dyDescent="0.45"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</row>
    <row r="349" spans="12:47" ht="14.25" customHeight="1" x14ac:dyDescent="0.45"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</row>
    <row r="350" spans="12:47" ht="14.25" customHeight="1" x14ac:dyDescent="0.45"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</row>
    <row r="351" spans="12:47" ht="14.25" customHeight="1" x14ac:dyDescent="0.45"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</row>
    <row r="352" spans="12:47" ht="14.25" customHeight="1" x14ac:dyDescent="0.45"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</row>
    <row r="353" spans="12:47" ht="14.25" customHeight="1" x14ac:dyDescent="0.45"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</row>
    <row r="354" spans="12:47" ht="14.25" customHeight="1" x14ac:dyDescent="0.45"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</row>
    <row r="355" spans="12:47" ht="14.25" customHeight="1" x14ac:dyDescent="0.45"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</row>
    <row r="356" spans="12:47" ht="14.25" customHeight="1" x14ac:dyDescent="0.45"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</row>
    <row r="357" spans="12:47" ht="14.25" customHeight="1" x14ac:dyDescent="0.45"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</row>
    <row r="358" spans="12:47" ht="14.25" customHeight="1" x14ac:dyDescent="0.45"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</row>
    <row r="359" spans="12:47" ht="14.25" customHeight="1" x14ac:dyDescent="0.45"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</row>
    <row r="360" spans="12:47" ht="14.25" customHeight="1" x14ac:dyDescent="0.45"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</row>
    <row r="361" spans="12:47" ht="14.25" customHeight="1" x14ac:dyDescent="0.45"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</row>
    <row r="362" spans="12:47" ht="14.25" customHeight="1" x14ac:dyDescent="0.45"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</row>
    <row r="363" spans="12:47" ht="14.25" customHeight="1" x14ac:dyDescent="0.45"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</row>
    <row r="364" spans="12:47" ht="14.25" customHeight="1" x14ac:dyDescent="0.45"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</row>
    <row r="365" spans="12:47" ht="14.25" customHeight="1" x14ac:dyDescent="0.45"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</row>
    <row r="366" spans="12:47" ht="14.25" customHeight="1" x14ac:dyDescent="0.45"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</row>
    <row r="367" spans="12:47" ht="14.25" customHeight="1" x14ac:dyDescent="0.45"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</row>
    <row r="368" spans="12:47" ht="14.25" customHeight="1" x14ac:dyDescent="0.45"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</row>
    <row r="369" spans="12:47" ht="14.25" customHeight="1" x14ac:dyDescent="0.45"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</row>
    <row r="370" spans="12:47" ht="14.25" customHeight="1" x14ac:dyDescent="0.45"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</row>
    <row r="371" spans="12:47" ht="14.25" customHeight="1" x14ac:dyDescent="0.45"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</row>
    <row r="372" spans="12:47" ht="14.25" customHeight="1" x14ac:dyDescent="0.45"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</row>
    <row r="373" spans="12:47" ht="14.25" customHeight="1" x14ac:dyDescent="0.45"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</row>
    <row r="374" spans="12:47" ht="14.25" customHeight="1" x14ac:dyDescent="0.45"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</row>
    <row r="375" spans="12:47" ht="14.25" customHeight="1" x14ac:dyDescent="0.45"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</row>
    <row r="376" spans="12:47" ht="14.25" customHeight="1" x14ac:dyDescent="0.45"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</row>
    <row r="377" spans="12:47" ht="14.25" customHeight="1" x14ac:dyDescent="0.45"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</row>
    <row r="378" spans="12:47" ht="14.25" customHeight="1" x14ac:dyDescent="0.45"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</row>
    <row r="379" spans="12:47" ht="14.25" customHeight="1" x14ac:dyDescent="0.45"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</row>
    <row r="380" spans="12:47" ht="14.25" customHeight="1" x14ac:dyDescent="0.45"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</row>
    <row r="381" spans="12:47" ht="14.25" customHeight="1" x14ac:dyDescent="0.45"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</row>
    <row r="382" spans="12:47" ht="14.25" customHeight="1" x14ac:dyDescent="0.45"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</row>
    <row r="383" spans="12:47" ht="14.25" customHeight="1" x14ac:dyDescent="0.45"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</row>
    <row r="384" spans="12:47" ht="14.25" customHeight="1" x14ac:dyDescent="0.45"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</row>
    <row r="385" spans="12:47" ht="14.25" customHeight="1" x14ac:dyDescent="0.45"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</row>
    <row r="386" spans="12:47" ht="14.25" customHeight="1" x14ac:dyDescent="0.45"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</row>
    <row r="387" spans="12:47" ht="14.25" customHeight="1" x14ac:dyDescent="0.45"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</row>
    <row r="388" spans="12:47" ht="14.25" customHeight="1" x14ac:dyDescent="0.45"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</row>
    <row r="389" spans="12:47" ht="14.25" customHeight="1" x14ac:dyDescent="0.45"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</row>
    <row r="390" spans="12:47" ht="14.25" customHeight="1" x14ac:dyDescent="0.45"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</row>
    <row r="391" spans="12:47" ht="14.25" customHeight="1" x14ac:dyDescent="0.45"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</row>
    <row r="392" spans="12:47" ht="14.25" customHeight="1" x14ac:dyDescent="0.45"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</row>
    <row r="393" spans="12:47" ht="14.25" customHeight="1" x14ac:dyDescent="0.45"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</row>
    <row r="394" spans="12:47" ht="14.25" customHeight="1" x14ac:dyDescent="0.45"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</row>
    <row r="395" spans="12:47" ht="14.25" customHeight="1" x14ac:dyDescent="0.45"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</row>
    <row r="396" spans="12:47" ht="14.25" customHeight="1" x14ac:dyDescent="0.45"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</row>
    <row r="397" spans="12:47" ht="14.25" customHeight="1" x14ac:dyDescent="0.45"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</row>
    <row r="398" spans="12:47" ht="14.25" customHeight="1" x14ac:dyDescent="0.45"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</row>
    <row r="399" spans="12:47" ht="14.25" customHeight="1" x14ac:dyDescent="0.45"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</row>
    <row r="400" spans="12:47" ht="14.25" customHeight="1" x14ac:dyDescent="0.45"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</row>
    <row r="401" spans="12:47" ht="14.25" customHeight="1" x14ac:dyDescent="0.45"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</row>
    <row r="402" spans="12:47" ht="14.25" customHeight="1" x14ac:dyDescent="0.45"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</row>
    <row r="403" spans="12:47" ht="14.25" customHeight="1" x14ac:dyDescent="0.45"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</row>
    <row r="404" spans="12:47" ht="14.25" customHeight="1" x14ac:dyDescent="0.45"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</row>
    <row r="405" spans="12:47" ht="14.25" customHeight="1" x14ac:dyDescent="0.45"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</row>
    <row r="406" spans="12:47" ht="14.25" customHeight="1" x14ac:dyDescent="0.45"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</row>
    <row r="407" spans="12:47" ht="14.25" customHeight="1" x14ac:dyDescent="0.45"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</row>
    <row r="408" spans="12:47" ht="14.25" customHeight="1" x14ac:dyDescent="0.45"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</row>
    <row r="409" spans="12:47" ht="14.25" customHeight="1" x14ac:dyDescent="0.45"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</row>
    <row r="410" spans="12:47" ht="14.25" customHeight="1" x14ac:dyDescent="0.45"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</row>
    <row r="411" spans="12:47" ht="14.25" customHeight="1" x14ac:dyDescent="0.45"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</row>
    <row r="412" spans="12:47" ht="14.25" customHeight="1" x14ac:dyDescent="0.45"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</row>
    <row r="413" spans="12:47" ht="14.25" customHeight="1" x14ac:dyDescent="0.45"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</row>
    <row r="414" spans="12:47" ht="14.25" customHeight="1" x14ac:dyDescent="0.45"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</row>
    <row r="415" spans="12:47" ht="14.25" customHeight="1" x14ac:dyDescent="0.45"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</row>
    <row r="416" spans="12:47" ht="14.25" customHeight="1" x14ac:dyDescent="0.45"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</row>
    <row r="417" spans="12:47" ht="14.25" customHeight="1" x14ac:dyDescent="0.45"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</row>
    <row r="418" spans="12:47" ht="14.25" customHeight="1" x14ac:dyDescent="0.45"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</row>
    <row r="419" spans="12:47" ht="14.25" customHeight="1" x14ac:dyDescent="0.45"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</row>
    <row r="420" spans="12:47" ht="14.25" customHeight="1" x14ac:dyDescent="0.45"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</row>
    <row r="421" spans="12:47" ht="14.25" customHeight="1" x14ac:dyDescent="0.45"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</row>
    <row r="422" spans="12:47" ht="14.25" customHeight="1" x14ac:dyDescent="0.45"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</row>
    <row r="423" spans="12:47" ht="14.25" customHeight="1" x14ac:dyDescent="0.45"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</row>
    <row r="424" spans="12:47" ht="14.25" customHeight="1" x14ac:dyDescent="0.45"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</row>
    <row r="425" spans="12:47" ht="14.25" customHeight="1" x14ac:dyDescent="0.45"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</row>
    <row r="426" spans="12:47" ht="14.25" customHeight="1" x14ac:dyDescent="0.45"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</row>
    <row r="427" spans="12:47" ht="14.25" customHeight="1" x14ac:dyDescent="0.45"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</row>
    <row r="428" spans="12:47" ht="14.25" customHeight="1" x14ac:dyDescent="0.45"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</row>
    <row r="429" spans="12:47" ht="14.25" customHeight="1" x14ac:dyDescent="0.45"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</row>
    <row r="430" spans="12:47" ht="14.25" customHeight="1" x14ac:dyDescent="0.45"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</row>
    <row r="431" spans="12:47" ht="14.25" customHeight="1" x14ac:dyDescent="0.45"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</row>
    <row r="432" spans="12:47" ht="14.25" customHeight="1" x14ac:dyDescent="0.45"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</row>
    <row r="433" spans="12:47" ht="14.25" customHeight="1" x14ac:dyDescent="0.45"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</row>
    <row r="434" spans="12:47" ht="14.25" customHeight="1" x14ac:dyDescent="0.45"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</row>
    <row r="435" spans="12:47" ht="14.25" customHeight="1" x14ac:dyDescent="0.45"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</row>
    <row r="436" spans="12:47" ht="14.25" customHeight="1" x14ac:dyDescent="0.45"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</row>
    <row r="437" spans="12:47" ht="14.25" customHeight="1" x14ac:dyDescent="0.45"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</row>
    <row r="438" spans="12:47" ht="14.25" customHeight="1" x14ac:dyDescent="0.45"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</row>
    <row r="439" spans="12:47" ht="14.25" customHeight="1" x14ac:dyDescent="0.45"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</row>
    <row r="440" spans="12:47" ht="14.25" customHeight="1" x14ac:dyDescent="0.45"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</row>
    <row r="441" spans="12:47" ht="14.25" customHeight="1" x14ac:dyDescent="0.45"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</row>
    <row r="442" spans="12:47" ht="14.25" customHeight="1" x14ac:dyDescent="0.45"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</row>
    <row r="443" spans="12:47" ht="14.25" customHeight="1" x14ac:dyDescent="0.45"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</row>
    <row r="444" spans="12:47" ht="14.25" customHeight="1" x14ac:dyDescent="0.45"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</row>
    <row r="445" spans="12:47" ht="14.25" customHeight="1" x14ac:dyDescent="0.45"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</row>
    <row r="446" spans="12:47" ht="14.25" customHeight="1" x14ac:dyDescent="0.45"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</row>
    <row r="447" spans="12:47" ht="14.25" customHeight="1" x14ac:dyDescent="0.45"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</row>
    <row r="448" spans="12:47" ht="14.25" customHeight="1" x14ac:dyDescent="0.45"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</row>
    <row r="449" spans="12:47" ht="14.25" customHeight="1" x14ac:dyDescent="0.45"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</row>
    <row r="450" spans="12:47" ht="14.25" customHeight="1" x14ac:dyDescent="0.45"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</row>
    <row r="451" spans="12:47" ht="14.25" customHeight="1" x14ac:dyDescent="0.45"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</row>
    <row r="452" spans="12:47" ht="14.25" customHeight="1" x14ac:dyDescent="0.45"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</row>
    <row r="453" spans="12:47" ht="14.25" customHeight="1" x14ac:dyDescent="0.45"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</row>
    <row r="454" spans="12:47" ht="14.25" customHeight="1" x14ac:dyDescent="0.45"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</row>
    <row r="455" spans="12:47" ht="14.25" customHeight="1" x14ac:dyDescent="0.45"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</row>
    <row r="456" spans="12:47" ht="14.25" customHeight="1" x14ac:dyDescent="0.45"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</row>
    <row r="457" spans="12:47" ht="14.25" customHeight="1" x14ac:dyDescent="0.45"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</row>
    <row r="458" spans="12:47" ht="14.25" customHeight="1" x14ac:dyDescent="0.45"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</row>
    <row r="459" spans="12:47" ht="14.25" customHeight="1" x14ac:dyDescent="0.45"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</row>
    <row r="460" spans="12:47" ht="14.25" customHeight="1" x14ac:dyDescent="0.45"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</row>
    <row r="461" spans="12:47" ht="14.25" customHeight="1" x14ac:dyDescent="0.45"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</row>
    <row r="462" spans="12:47" ht="14.25" customHeight="1" x14ac:dyDescent="0.45"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</row>
    <row r="463" spans="12:47" ht="14.25" customHeight="1" x14ac:dyDescent="0.45"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</row>
    <row r="464" spans="12:47" ht="14.25" customHeight="1" x14ac:dyDescent="0.45"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</row>
    <row r="465" spans="12:47" ht="14.25" customHeight="1" x14ac:dyDescent="0.45"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</row>
    <row r="466" spans="12:47" ht="14.25" customHeight="1" x14ac:dyDescent="0.45"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</row>
    <row r="467" spans="12:47" ht="14.25" customHeight="1" x14ac:dyDescent="0.45"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</row>
    <row r="468" spans="12:47" ht="14.25" customHeight="1" x14ac:dyDescent="0.45"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</row>
    <row r="469" spans="12:47" ht="14.25" customHeight="1" x14ac:dyDescent="0.45"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</row>
    <row r="470" spans="12:47" ht="14.25" customHeight="1" x14ac:dyDescent="0.45"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</row>
    <row r="471" spans="12:47" ht="14.25" customHeight="1" x14ac:dyDescent="0.45"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</row>
    <row r="472" spans="12:47" ht="14.25" customHeight="1" x14ac:dyDescent="0.45"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</row>
    <row r="473" spans="12:47" ht="14.25" customHeight="1" x14ac:dyDescent="0.45"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</row>
    <row r="474" spans="12:47" ht="14.25" customHeight="1" x14ac:dyDescent="0.45"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</row>
    <row r="475" spans="12:47" ht="14.25" customHeight="1" x14ac:dyDescent="0.45"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</row>
    <row r="476" spans="12:47" ht="14.25" customHeight="1" x14ac:dyDescent="0.45"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</row>
    <row r="477" spans="12:47" ht="14.25" customHeight="1" x14ac:dyDescent="0.45"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</row>
    <row r="478" spans="12:47" ht="14.25" customHeight="1" x14ac:dyDescent="0.45"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</row>
    <row r="479" spans="12:47" ht="14.25" customHeight="1" x14ac:dyDescent="0.45"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</row>
    <row r="480" spans="12:47" ht="14.25" customHeight="1" x14ac:dyDescent="0.45"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</row>
    <row r="481" spans="12:47" ht="14.25" customHeight="1" x14ac:dyDescent="0.45"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</row>
    <row r="482" spans="12:47" ht="14.25" customHeight="1" x14ac:dyDescent="0.45"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</row>
    <row r="483" spans="12:47" ht="14.25" customHeight="1" x14ac:dyDescent="0.45"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</row>
    <row r="484" spans="12:47" ht="14.25" customHeight="1" x14ac:dyDescent="0.45"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</row>
    <row r="485" spans="12:47" ht="14.25" customHeight="1" x14ac:dyDescent="0.45"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</row>
    <row r="486" spans="12:47" ht="14.25" customHeight="1" x14ac:dyDescent="0.45"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</row>
    <row r="487" spans="12:47" ht="14.25" customHeight="1" x14ac:dyDescent="0.45"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</row>
    <row r="488" spans="12:47" ht="14.25" customHeight="1" x14ac:dyDescent="0.45"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</row>
    <row r="489" spans="12:47" ht="14.25" customHeight="1" x14ac:dyDescent="0.45"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</row>
    <row r="490" spans="12:47" ht="14.25" customHeight="1" x14ac:dyDescent="0.45"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</row>
    <row r="491" spans="12:47" ht="14.25" customHeight="1" x14ac:dyDescent="0.45"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</row>
    <row r="492" spans="12:47" ht="14.25" customHeight="1" x14ac:dyDescent="0.45"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</row>
    <row r="493" spans="12:47" ht="14.25" customHeight="1" x14ac:dyDescent="0.45"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</row>
    <row r="494" spans="12:47" ht="14.25" customHeight="1" x14ac:dyDescent="0.45"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</row>
    <row r="495" spans="12:47" ht="14.25" customHeight="1" x14ac:dyDescent="0.45"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</row>
    <row r="496" spans="12:47" ht="14.25" customHeight="1" x14ac:dyDescent="0.45"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</row>
    <row r="497" spans="12:47" ht="14.25" customHeight="1" x14ac:dyDescent="0.45"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</row>
    <row r="498" spans="12:47" ht="14.25" customHeight="1" x14ac:dyDescent="0.45"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</row>
    <row r="499" spans="12:47" ht="14.25" customHeight="1" x14ac:dyDescent="0.45"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</row>
    <row r="500" spans="12:47" ht="14.25" customHeight="1" x14ac:dyDescent="0.45"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</row>
    <row r="501" spans="12:47" ht="14.25" customHeight="1" x14ac:dyDescent="0.45"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</row>
    <row r="502" spans="12:47" ht="14.25" customHeight="1" x14ac:dyDescent="0.45"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</row>
    <row r="503" spans="12:47" ht="14.25" customHeight="1" x14ac:dyDescent="0.45"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</row>
    <row r="504" spans="12:47" ht="14.25" customHeight="1" x14ac:dyDescent="0.45"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</row>
    <row r="505" spans="12:47" ht="14.25" customHeight="1" x14ac:dyDescent="0.45"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</row>
    <row r="506" spans="12:47" ht="14.25" customHeight="1" x14ac:dyDescent="0.45"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</row>
    <row r="507" spans="12:47" ht="14.25" customHeight="1" x14ac:dyDescent="0.45"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</row>
    <row r="508" spans="12:47" ht="14.25" customHeight="1" x14ac:dyDescent="0.45"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</row>
    <row r="509" spans="12:47" ht="14.25" customHeight="1" x14ac:dyDescent="0.45"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</row>
    <row r="510" spans="12:47" ht="14.25" customHeight="1" x14ac:dyDescent="0.45"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</row>
    <row r="511" spans="12:47" ht="14.25" customHeight="1" x14ac:dyDescent="0.45"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</row>
    <row r="512" spans="12:47" ht="14.25" customHeight="1" x14ac:dyDescent="0.45"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</row>
    <row r="513" spans="12:47" ht="14.25" customHeight="1" x14ac:dyDescent="0.45"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</row>
    <row r="514" spans="12:47" ht="14.25" customHeight="1" x14ac:dyDescent="0.45"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</row>
    <row r="515" spans="12:47" ht="14.25" customHeight="1" x14ac:dyDescent="0.45"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</row>
    <row r="516" spans="12:47" ht="14.25" customHeight="1" x14ac:dyDescent="0.45"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</row>
    <row r="517" spans="12:47" ht="14.25" customHeight="1" x14ac:dyDescent="0.45"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</row>
    <row r="518" spans="12:47" ht="14.25" customHeight="1" x14ac:dyDescent="0.45"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</row>
    <row r="519" spans="12:47" ht="14.25" customHeight="1" x14ac:dyDescent="0.45"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</row>
    <row r="520" spans="12:47" ht="14.25" customHeight="1" x14ac:dyDescent="0.45"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</row>
    <row r="521" spans="12:47" ht="14.25" customHeight="1" x14ac:dyDescent="0.45"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</row>
    <row r="522" spans="12:47" ht="14.25" customHeight="1" x14ac:dyDescent="0.45"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</row>
    <row r="523" spans="12:47" ht="14.25" customHeight="1" x14ac:dyDescent="0.45"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</row>
    <row r="524" spans="12:47" ht="14.25" customHeight="1" x14ac:dyDescent="0.45"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</row>
    <row r="525" spans="12:47" ht="14.25" customHeight="1" x14ac:dyDescent="0.45"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</row>
    <row r="526" spans="12:47" ht="14.25" customHeight="1" x14ac:dyDescent="0.45"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</row>
    <row r="527" spans="12:47" ht="14.25" customHeight="1" x14ac:dyDescent="0.45"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</row>
    <row r="528" spans="12:47" ht="14.25" customHeight="1" x14ac:dyDescent="0.45"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</row>
    <row r="529" spans="12:47" ht="14.25" customHeight="1" x14ac:dyDescent="0.45"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</row>
    <row r="530" spans="12:47" ht="14.25" customHeight="1" x14ac:dyDescent="0.45"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</row>
    <row r="531" spans="12:47" ht="14.25" customHeight="1" x14ac:dyDescent="0.45"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</row>
    <row r="532" spans="12:47" ht="14.25" customHeight="1" x14ac:dyDescent="0.45"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</row>
    <row r="533" spans="12:47" ht="14.25" customHeight="1" x14ac:dyDescent="0.45"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</row>
    <row r="534" spans="12:47" ht="14.25" customHeight="1" x14ac:dyDescent="0.45"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</row>
    <row r="535" spans="12:47" ht="14.25" customHeight="1" x14ac:dyDescent="0.45"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</row>
    <row r="536" spans="12:47" ht="14.25" customHeight="1" x14ac:dyDescent="0.45"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</row>
    <row r="537" spans="12:47" ht="14.25" customHeight="1" x14ac:dyDescent="0.45"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</row>
    <row r="538" spans="12:47" ht="14.25" customHeight="1" x14ac:dyDescent="0.45"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</row>
    <row r="539" spans="12:47" ht="14.25" customHeight="1" x14ac:dyDescent="0.45"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</row>
    <row r="540" spans="12:47" ht="14.25" customHeight="1" x14ac:dyDescent="0.45"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</row>
    <row r="541" spans="12:47" ht="14.25" customHeight="1" x14ac:dyDescent="0.45"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</row>
    <row r="542" spans="12:47" ht="14.25" customHeight="1" x14ac:dyDescent="0.45"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</row>
    <row r="543" spans="12:47" ht="14.25" customHeight="1" x14ac:dyDescent="0.45"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</row>
    <row r="544" spans="12:47" ht="14.25" customHeight="1" x14ac:dyDescent="0.45"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</row>
    <row r="545" spans="12:47" ht="14.25" customHeight="1" x14ac:dyDescent="0.45"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</row>
    <row r="546" spans="12:47" ht="14.25" customHeight="1" x14ac:dyDescent="0.45"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</row>
    <row r="547" spans="12:47" ht="14.25" customHeight="1" x14ac:dyDescent="0.45"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</row>
    <row r="548" spans="12:47" ht="14.25" customHeight="1" x14ac:dyDescent="0.45"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</row>
    <row r="549" spans="12:47" ht="14.25" customHeight="1" x14ac:dyDescent="0.45"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</row>
    <row r="550" spans="12:47" ht="14.25" customHeight="1" x14ac:dyDescent="0.45"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</row>
    <row r="551" spans="12:47" ht="14.25" customHeight="1" x14ac:dyDescent="0.45"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</row>
    <row r="552" spans="12:47" ht="14.25" customHeight="1" x14ac:dyDescent="0.45"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</row>
    <row r="553" spans="12:47" ht="14.25" customHeight="1" x14ac:dyDescent="0.45"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</row>
    <row r="554" spans="12:47" ht="14.25" customHeight="1" x14ac:dyDescent="0.45"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</row>
    <row r="555" spans="12:47" ht="14.25" customHeight="1" x14ac:dyDescent="0.45"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</row>
    <row r="556" spans="12:47" ht="14.25" customHeight="1" x14ac:dyDescent="0.45"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</row>
    <row r="557" spans="12:47" ht="14.25" customHeight="1" x14ac:dyDescent="0.45"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</row>
    <row r="558" spans="12:47" ht="14.25" customHeight="1" x14ac:dyDescent="0.45"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</row>
    <row r="559" spans="12:47" ht="14.25" customHeight="1" x14ac:dyDescent="0.45"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</row>
    <row r="560" spans="12:47" ht="14.25" customHeight="1" x14ac:dyDescent="0.45"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</row>
    <row r="561" spans="12:47" ht="14.25" customHeight="1" x14ac:dyDescent="0.45"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</row>
    <row r="562" spans="12:47" ht="14.25" customHeight="1" x14ac:dyDescent="0.45"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</row>
    <row r="563" spans="12:47" ht="14.25" customHeight="1" x14ac:dyDescent="0.45"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</row>
    <row r="564" spans="12:47" ht="14.25" customHeight="1" x14ac:dyDescent="0.45"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</row>
    <row r="565" spans="12:47" ht="14.25" customHeight="1" x14ac:dyDescent="0.45"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</row>
    <row r="566" spans="12:47" ht="14.25" customHeight="1" x14ac:dyDescent="0.45"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</row>
    <row r="567" spans="12:47" ht="14.25" customHeight="1" x14ac:dyDescent="0.45"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</row>
    <row r="568" spans="12:47" ht="14.25" customHeight="1" x14ac:dyDescent="0.45"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</row>
    <row r="569" spans="12:47" ht="14.25" customHeight="1" x14ac:dyDescent="0.45"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</row>
    <row r="570" spans="12:47" ht="14.25" customHeight="1" x14ac:dyDescent="0.45"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</row>
    <row r="571" spans="12:47" ht="14.25" customHeight="1" x14ac:dyDescent="0.45"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</row>
    <row r="572" spans="12:47" ht="14.25" customHeight="1" x14ac:dyDescent="0.45"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</row>
    <row r="573" spans="12:47" ht="14.25" customHeight="1" x14ac:dyDescent="0.45"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</row>
    <row r="574" spans="12:47" ht="14.25" customHeight="1" x14ac:dyDescent="0.45"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</row>
    <row r="575" spans="12:47" ht="14.25" customHeight="1" x14ac:dyDescent="0.45"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</row>
    <row r="576" spans="12:47" ht="14.25" customHeight="1" x14ac:dyDescent="0.45"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</row>
    <row r="577" spans="12:47" ht="14.25" customHeight="1" x14ac:dyDescent="0.45"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</row>
    <row r="578" spans="12:47" ht="14.25" customHeight="1" x14ac:dyDescent="0.45"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</row>
    <row r="579" spans="12:47" ht="14.25" customHeight="1" x14ac:dyDescent="0.45"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</row>
    <row r="580" spans="12:47" ht="14.25" customHeight="1" x14ac:dyDescent="0.45"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</row>
    <row r="581" spans="12:47" ht="14.25" customHeight="1" x14ac:dyDescent="0.45"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</row>
    <row r="582" spans="12:47" ht="14.25" customHeight="1" x14ac:dyDescent="0.45"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</row>
    <row r="583" spans="12:47" ht="14.25" customHeight="1" x14ac:dyDescent="0.45"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</row>
    <row r="584" spans="12:47" ht="14.25" customHeight="1" x14ac:dyDescent="0.45"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</row>
    <row r="585" spans="12:47" ht="14.25" customHeight="1" x14ac:dyDescent="0.45"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</row>
    <row r="586" spans="12:47" ht="14.25" customHeight="1" x14ac:dyDescent="0.45"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</row>
    <row r="587" spans="12:47" ht="14.25" customHeight="1" x14ac:dyDescent="0.45"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</row>
    <row r="588" spans="12:47" ht="14.25" customHeight="1" x14ac:dyDescent="0.45"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</row>
    <row r="589" spans="12:47" ht="14.25" customHeight="1" x14ac:dyDescent="0.45"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</row>
    <row r="590" spans="12:47" ht="14.25" customHeight="1" x14ac:dyDescent="0.45"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</row>
    <row r="591" spans="12:47" ht="14.25" customHeight="1" x14ac:dyDescent="0.45"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</row>
    <row r="592" spans="12:47" ht="14.25" customHeight="1" x14ac:dyDescent="0.45"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</row>
    <row r="593" spans="12:47" ht="14.25" customHeight="1" x14ac:dyDescent="0.45"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</row>
    <row r="594" spans="12:47" ht="14.25" customHeight="1" x14ac:dyDescent="0.45"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</row>
    <row r="595" spans="12:47" ht="14.25" customHeight="1" x14ac:dyDescent="0.45"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</row>
    <row r="596" spans="12:47" ht="14.25" customHeight="1" x14ac:dyDescent="0.45"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</row>
    <row r="597" spans="12:47" ht="14.25" customHeight="1" x14ac:dyDescent="0.45"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</row>
    <row r="598" spans="12:47" ht="14.25" customHeight="1" x14ac:dyDescent="0.45"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</row>
    <row r="599" spans="12:47" ht="14.25" customHeight="1" x14ac:dyDescent="0.45"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</row>
    <row r="600" spans="12:47" ht="14.25" customHeight="1" x14ac:dyDescent="0.45"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</row>
    <row r="601" spans="12:47" ht="14.25" customHeight="1" x14ac:dyDescent="0.45"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</row>
    <row r="602" spans="12:47" ht="14.25" customHeight="1" x14ac:dyDescent="0.45"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</row>
    <row r="603" spans="12:47" ht="14.25" customHeight="1" x14ac:dyDescent="0.45"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</row>
    <row r="604" spans="12:47" ht="14.25" customHeight="1" x14ac:dyDescent="0.45"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</row>
    <row r="605" spans="12:47" ht="14.25" customHeight="1" x14ac:dyDescent="0.45"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</row>
    <row r="606" spans="12:47" ht="14.25" customHeight="1" x14ac:dyDescent="0.45"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</row>
    <row r="607" spans="12:47" ht="14.25" customHeight="1" x14ac:dyDescent="0.45"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</row>
    <row r="608" spans="12:47" ht="14.25" customHeight="1" x14ac:dyDescent="0.45"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</row>
    <row r="609" spans="12:47" ht="14.25" customHeight="1" x14ac:dyDescent="0.45"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</row>
    <row r="610" spans="12:47" ht="14.25" customHeight="1" x14ac:dyDescent="0.45"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</row>
    <row r="611" spans="12:47" ht="14.25" customHeight="1" x14ac:dyDescent="0.45"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</row>
    <row r="612" spans="12:47" ht="14.25" customHeight="1" x14ac:dyDescent="0.45"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</row>
    <row r="613" spans="12:47" ht="14.25" customHeight="1" x14ac:dyDescent="0.45"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</row>
    <row r="614" spans="12:47" ht="14.25" customHeight="1" x14ac:dyDescent="0.45"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</row>
    <row r="615" spans="12:47" ht="14.25" customHeight="1" x14ac:dyDescent="0.45"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</row>
    <row r="616" spans="12:47" ht="14.25" customHeight="1" x14ac:dyDescent="0.45"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</row>
    <row r="617" spans="12:47" ht="14.25" customHeight="1" x14ac:dyDescent="0.45"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</row>
    <row r="618" spans="12:47" ht="14.25" customHeight="1" x14ac:dyDescent="0.45"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</row>
    <row r="619" spans="12:47" ht="14.25" customHeight="1" x14ac:dyDescent="0.45"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</row>
    <row r="620" spans="12:47" ht="14.25" customHeight="1" x14ac:dyDescent="0.45"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</row>
    <row r="621" spans="12:47" ht="14.25" customHeight="1" x14ac:dyDescent="0.45"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</row>
    <row r="622" spans="12:47" ht="14.25" customHeight="1" x14ac:dyDescent="0.45"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</row>
    <row r="623" spans="12:47" ht="14.25" customHeight="1" x14ac:dyDescent="0.45"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</row>
    <row r="624" spans="12:47" ht="14.25" customHeight="1" x14ac:dyDescent="0.45"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</row>
    <row r="625" spans="12:47" ht="14.25" customHeight="1" x14ac:dyDescent="0.45"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</row>
    <row r="626" spans="12:47" ht="14.25" customHeight="1" x14ac:dyDescent="0.45"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</row>
    <row r="627" spans="12:47" ht="14.25" customHeight="1" x14ac:dyDescent="0.45"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</row>
    <row r="628" spans="12:47" ht="14.25" customHeight="1" x14ac:dyDescent="0.45"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</row>
    <row r="629" spans="12:47" ht="14.25" customHeight="1" x14ac:dyDescent="0.45"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</row>
    <row r="630" spans="12:47" ht="14.25" customHeight="1" x14ac:dyDescent="0.45"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</row>
    <row r="631" spans="12:47" ht="14.25" customHeight="1" x14ac:dyDescent="0.45"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</row>
    <row r="632" spans="12:47" ht="14.25" customHeight="1" x14ac:dyDescent="0.45"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</row>
    <row r="633" spans="12:47" ht="14.25" customHeight="1" x14ac:dyDescent="0.45"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</row>
    <row r="634" spans="12:47" ht="14.25" customHeight="1" x14ac:dyDescent="0.45"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</row>
    <row r="635" spans="12:47" ht="14.25" customHeight="1" x14ac:dyDescent="0.45"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</row>
    <row r="636" spans="12:47" ht="14.25" customHeight="1" x14ac:dyDescent="0.45"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</row>
    <row r="637" spans="12:47" ht="14.25" customHeight="1" x14ac:dyDescent="0.45"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</row>
    <row r="638" spans="12:47" ht="14.25" customHeight="1" x14ac:dyDescent="0.45"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</row>
    <row r="639" spans="12:47" ht="14.25" customHeight="1" x14ac:dyDescent="0.45"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</row>
    <row r="640" spans="12:47" ht="14.25" customHeight="1" x14ac:dyDescent="0.45"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</row>
    <row r="641" spans="12:47" ht="14.25" customHeight="1" x14ac:dyDescent="0.45"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</row>
    <row r="642" spans="12:47" ht="14.25" customHeight="1" x14ac:dyDescent="0.45"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</row>
    <row r="643" spans="12:47" ht="14.25" customHeight="1" x14ac:dyDescent="0.45"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</row>
    <row r="644" spans="12:47" ht="14.25" customHeight="1" x14ac:dyDescent="0.45"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</row>
    <row r="645" spans="12:47" ht="14.25" customHeight="1" x14ac:dyDescent="0.45"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</row>
    <row r="646" spans="12:47" ht="14.25" customHeight="1" x14ac:dyDescent="0.45"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</row>
    <row r="647" spans="12:47" ht="14.25" customHeight="1" x14ac:dyDescent="0.45"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</row>
    <row r="648" spans="12:47" ht="14.25" customHeight="1" x14ac:dyDescent="0.45"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</row>
    <row r="649" spans="12:47" ht="14.25" customHeight="1" x14ac:dyDescent="0.45"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</row>
    <row r="650" spans="12:47" ht="14.25" customHeight="1" x14ac:dyDescent="0.45"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</row>
    <row r="651" spans="12:47" ht="14.25" customHeight="1" x14ac:dyDescent="0.45"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</row>
    <row r="652" spans="12:47" ht="14.25" customHeight="1" x14ac:dyDescent="0.45"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</row>
    <row r="653" spans="12:47" ht="14.25" customHeight="1" x14ac:dyDescent="0.45"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</row>
    <row r="654" spans="12:47" ht="14.25" customHeight="1" x14ac:dyDescent="0.45"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</row>
    <row r="655" spans="12:47" ht="14.25" customHeight="1" x14ac:dyDescent="0.45"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</row>
    <row r="656" spans="12:47" ht="14.25" customHeight="1" x14ac:dyDescent="0.45"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</row>
    <row r="657" spans="12:47" ht="14.25" customHeight="1" x14ac:dyDescent="0.45"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</row>
    <row r="658" spans="12:47" ht="14.25" customHeight="1" x14ac:dyDescent="0.45"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</row>
    <row r="659" spans="12:47" ht="14.25" customHeight="1" x14ac:dyDescent="0.45"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</row>
    <row r="660" spans="12:47" ht="14.25" customHeight="1" x14ac:dyDescent="0.45"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</row>
    <row r="661" spans="12:47" ht="14.25" customHeight="1" x14ac:dyDescent="0.45"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</row>
    <row r="662" spans="12:47" ht="14.25" customHeight="1" x14ac:dyDescent="0.45"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</row>
    <row r="663" spans="12:47" ht="14.25" customHeight="1" x14ac:dyDescent="0.45"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</row>
    <row r="664" spans="12:47" ht="14.25" customHeight="1" x14ac:dyDescent="0.45"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</row>
    <row r="665" spans="12:47" ht="14.25" customHeight="1" x14ac:dyDescent="0.45"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</row>
    <row r="666" spans="12:47" ht="14.25" customHeight="1" x14ac:dyDescent="0.45"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</row>
    <row r="667" spans="12:47" ht="14.25" customHeight="1" x14ac:dyDescent="0.45"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</row>
    <row r="668" spans="12:47" ht="14.25" customHeight="1" x14ac:dyDescent="0.45"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</row>
    <row r="669" spans="12:47" ht="14.25" customHeight="1" x14ac:dyDescent="0.45"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</row>
    <row r="670" spans="12:47" ht="14.25" customHeight="1" x14ac:dyDescent="0.45"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</row>
    <row r="671" spans="12:47" ht="14.25" customHeight="1" x14ac:dyDescent="0.45"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</row>
    <row r="672" spans="12:47" ht="14.25" customHeight="1" x14ac:dyDescent="0.45"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</row>
    <row r="673" spans="12:47" ht="14.25" customHeight="1" x14ac:dyDescent="0.45"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</row>
    <row r="674" spans="12:47" ht="14.25" customHeight="1" x14ac:dyDescent="0.45"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</row>
    <row r="675" spans="12:47" ht="14.25" customHeight="1" x14ac:dyDescent="0.45"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</row>
    <row r="676" spans="12:47" ht="14.25" customHeight="1" x14ac:dyDescent="0.45"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</row>
    <row r="677" spans="12:47" ht="14.25" customHeight="1" x14ac:dyDescent="0.45"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</row>
    <row r="678" spans="12:47" ht="14.25" customHeight="1" x14ac:dyDescent="0.45"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</row>
    <row r="679" spans="12:47" ht="14.25" customHeight="1" x14ac:dyDescent="0.45"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</row>
    <row r="680" spans="12:47" ht="14.25" customHeight="1" x14ac:dyDescent="0.45"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</row>
    <row r="681" spans="12:47" ht="14.25" customHeight="1" x14ac:dyDescent="0.45"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</row>
    <row r="682" spans="12:47" ht="14.25" customHeight="1" x14ac:dyDescent="0.45"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</row>
    <row r="683" spans="12:47" ht="14.25" customHeight="1" x14ac:dyDescent="0.45"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</row>
    <row r="684" spans="12:47" ht="14.25" customHeight="1" x14ac:dyDescent="0.45"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</row>
    <row r="685" spans="12:47" ht="14.25" customHeight="1" x14ac:dyDescent="0.45"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</row>
    <row r="686" spans="12:47" ht="14.25" customHeight="1" x14ac:dyDescent="0.45"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</row>
    <row r="687" spans="12:47" ht="14.25" customHeight="1" x14ac:dyDescent="0.45"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</row>
    <row r="688" spans="12:47" ht="14.25" customHeight="1" x14ac:dyDescent="0.45"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</row>
    <row r="689" spans="12:47" ht="14.25" customHeight="1" x14ac:dyDescent="0.45"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</row>
    <row r="690" spans="12:47" ht="14.25" customHeight="1" x14ac:dyDescent="0.45"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</row>
    <row r="691" spans="12:47" ht="14.25" customHeight="1" x14ac:dyDescent="0.45"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</row>
    <row r="692" spans="12:47" ht="14.25" customHeight="1" x14ac:dyDescent="0.45"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</row>
    <row r="693" spans="12:47" ht="14.25" customHeight="1" x14ac:dyDescent="0.45"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</row>
    <row r="694" spans="12:47" ht="14.25" customHeight="1" x14ac:dyDescent="0.45"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</row>
    <row r="695" spans="12:47" ht="14.25" customHeight="1" x14ac:dyDescent="0.45"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</row>
    <row r="696" spans="12:47" ht="14.25" customHeight="1" x14ac:dyDescent="0.45"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</row>
    <row r="697" spans="12:47" ht="14.25" customHeight="1" x14ac:dyDescent="0.45"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</row>
    <row r="698" spans="12:47" ht="14.25" customHeight="1" x14ac:dyDescent="0.45"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</row>
    <row r="699" spans="12:47" ht="14.25" customHeight="1" x14ac:dyDescent="0.45"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</row>
    <row r="700" spans="12:47" ht="14.25" customHeight="1" x14ac:dyDescent="0.45"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</row>
    <row r="701" spans="12:47" ht="14.25" customHeight="1" x14ac:dyDescent="0.45"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</row>
    <row r="702" spans="12:47" ht="14.25" customHeight="1" x14ac:dyDescent="0.45"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</row>
    <row r="703" spans="12:47" ht="14.25" customHeight="1" x14ac:dyDescent="0.45"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</row>
    <row r="704" spans="12:47" ht="14.25" customHeight="1" x14ac:dyDescent="0.45"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</row>
    <row r="705" spans="12:47" ht="14.25" customHeight="1" x14ac:dyDescent="0.45"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</row>
    <row r="706" spans="12:47" ht="14.25" customHeight="1" x14ac:dyDescent="0.45"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</row>
    <row r="707" spans="12:47" ht="14.25" customHeight="1" x14ac:dyDescent="0.45"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</row>
    <row r="708" spans="12:47" ht="14.25" customHeight="1" x14ac:dyDescent="0.45"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</row>
    <row r="709" spans="12:47" ht="14.25" customHeight="1" x14ac:dyDescent="0.45"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</row>
    <row r="710" spans="12:47" ht="14.25" customHeight="1" x14ac:dyDescent="0.45"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</row>
    <row r="711" spans="12:47" ht="14.25" customHeight="1" x14ac:dyDescent="0.45"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</row>
    <row r="712" spans="12:47" ht="14.25" customHeight="1" x14ac:dyDescent="0.45"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</row>
    <row r="713" spans="12:47" ht="14.25" customHeight="1" x14ac:dyDescent="0.45"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</row>
    <row r="714" spans="12:47" ht="14.25" customHeight="1" x14ac:dyDescent="0.45"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</row>
    <row r="715" spans="12:47" ht="14.25" customHeight="1" x14ac:dyDescent="0.45"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</row>
    <row r="716" spans="12:47" ht="14.25" customHeight="1" x14ac:dyDescent="0.45"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</row>
    <row r="717" spans="12:47" ht="14.25" customHeight="1" x14ac:dyDescent="0.45"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</row>
    <row r="718" spans="12:47" ht="14.25" customHeight="1" x14ac:dyDescent="0.45"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</row>
    <row r="719" spans="12:47" ht="14.25" customHeight="1" x14ac:dyDescent="0.45"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</row>
    <row r="720" spans="12:47" ht="14.25" customHeight="1" x14ac:dyDescent="0.45"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</row>
    <row r="721" spans="12:47" ht="14.25" customHeight="1" x14ac:dyDescent="0.45"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</row>
    <row r="722" spans="12:47" ht="14.25" customHeight="1" x14ac:dyDescent="0.45"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</row>
    <row r="723" spans="12:47" ht="14.25" customHeight="1" x14ac:dyDescent="0.45"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</row>
    <row r="724" spans="12:47" ht="14.25" customHeight="1" x14ac:dyDescent="0.45"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</row>
    <row r="725" spans="12:47" ht="14.25" customHeight="1" x14ac:dyDescent="0.45"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</row>
    <row r="726" spans="12:47" ht="14.25" customHeight="1" x14ac:dyDescent="0.45"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</row>
    <row r="727" spans="12:47" ht="14.25" customHeight="1" x14ac:dyDescent="0.45"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</row>
    <row r="728" spans="12:47" ht="14.25" customHeight="1" x14ac:dyDescent="0.45"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</row>
    <row r="729" spans="12:47" ht="14.25" customHeight="1" x14ac:dyDescent="0.45"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</row>
    <row r="730" spans="12:47" ht="14.25" customHeight="1" x14ac:dyDescent="0.45"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</row>
    <row r="731" spans="12:47" ht="14.25" customHeight="1" x14ac:dyDescent="0.45"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</row>
    <row r="732" spans="12:47" ht="14.25" customHeight="1" x14ac:dyDescent="0.45"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</row>
    <row r="733" spans="12:47" ht="14.25" customHeight="1" x14ac:dyDescent="0.45"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</row>
    <row r="734" spans="12:47" ht="14.25" customHeight="1" x14ac:dyDescent="0.45"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</row>
    <row r="735" spans="12:47" ht="14.25" customHeight="1" x14ac:dyDescent="0.45"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</row>
    <row r="736" spans="12:47" ht="14.25" customHeight="1" x14ac:dyDescent="0.45"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</row>
    <row r="737" spans="12:47" ht="14.25" customHeight="1" x14ac:dyDescent="0.45"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</row>
    <row r="738" spans="12:47" ht="14.25" customHeight="1" x14ac:dyDescent="0.45"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</row>
    <row r="739" spans="12:47" ht="14.25" customHeight="1" x14ac:dyDescent="0.45"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</row>
    <row r="740" spans="12:47" ht="14.25" customHeight="1" x14ac:dyDescent="0.45"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</row>
    <row r="741" spans="12:47" ht="14.25" customHeight="1" x14ac:dyDescent="0.45"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</row>
    <row r="742" spans="12:47" ht="14.25" customHeight="1" x14ac:dyDescent="0.45"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</row>
    <row r="743" spans="12:47" ht="14.25" customHeight="1" x14ac:dyDescent="0.45"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</row>
    <row r="744" spans="12:47" ht="14.25" customHeight="1" x14ac:dyDescent="0.45"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</row>
    <row r="745" spans="12:47" ht="14.25" customHeight="1" x14ac:dyDescent="0.45"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</row>
    <row r="746" spans="12:47" ht="14.25" customHeight="1" x14ac:dyDescent="0.45"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</row>
    <row r="747" spans="12:47" ht="14.25" customHeight="1" x14ac:dyDescent="0.45"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</row>
    <row r="748" spans="12:47" ht="14.25" customHeight="1" x14ac:dyDescent="0.45"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</row>
    <row r="749" spans="12:47" ht="14.25" customHeight="1" x14ac:dyDescent="0.45"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</row>
    <row r="750" spans="12:47" ht="14.25" customHeight="1" x14ac:dyDescent="0.45"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</row>
    <row r="751" spans="12:47" ht="14.25" customHeight="1" x14ac:dyDescent="0.45"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</row>
    <row r="752" spans="12:47" ht="14.25" customHeight="1" x14ac:dyDescent="0.45"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</row>
    <row r="753" spans="12:47" ht="14.25" customHeight="1" x14ac:dyDescent="0.45"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</row>
    <row r="754" spans="12:47" ht="14.25" customHeight="1" x14ac:dyDescent="0.45"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</row>
    <row r="755" spans="12:47" ht="14.25" customHeight="1" x14ac:dyDescent="0.45"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</row>
    <row r="756" spans="12:47" ht="14.25" customHeight="1" x14ac:dyDescent="0.45"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</row>
    <row r="757" spans="12:47" ht="14.25" customHeight="1" x14ac:dyDescent="0.45"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</row>
    <row r="758" spans="12:47" ht="14.25" customHeight="1" x14ac:dyDescent="0.45"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</row>
    <row r="759" spans="12:47" ht="14.25" customHeight="1" x14ac:dyDescent="0.45"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</row>
    <row r="760" spans="12:47" ht="14.25" customHeight="1" x14ac:dyDescent="0.45"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</row>
    <row r="761" spans="12:47" ht="14.25" customHeight="1" x14ac:dyDescent="0.45"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</row>
    <row r="762" spans="12:47" ht="14.25" customHeight="1" x14ac:dyDescent="0.45"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</row>
    <row r="763" spans="12:47" ht="14.25" customHeight="1" x14ac:dyDescent="0.45"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</row>
    <row r="764" spans="12:47" ht="14.25" customHeight="1" x14ac:dyDescent="0.45"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</row>
    <row r="765" spans="12:47" ht="14.25" customHeight="1" x14ac:dyDescent="0.45"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</row>
    <row r="766" spans="12:47" ht="14.25" customHeight="1" x14ac:dyDescent="0.45"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</row>
    <row r="767" spans="12:47" ht="14.25" customHeight="1" x14ac:dyDescent="0.45"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</row>
    <row r="768" spans="12:47" ht="14.25" customHeight="1" x14ac:dyDescent="0.45"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</row>
    <row r="769" spans="12:47" ht="14.25" customHeight="1" x14ac:dyDescent="0.45"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</row>
    <row r="770" spans="12:47" ht="14.25" customHeight="1" x14ac:dyDescent="0.45"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</row>
    <row r="771" spans="12:47" ht="14.25" customHeight="1" x14ac:dyDescent="0.45"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</row>
    <row r="772" spans="12:47" ht="14.25" customHeight="1" x14ac:dyDescent="0.45"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</row>
    <row r="773" spans="12:47" ht="14.25" customHeight="1" x14ac:dyDescent="0.45"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</row>
    <row r="774" spans="12:47" ht="14.25" customHeight="1" x14ac:dyDescent="0.45"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</row>
    <row r="775" spans="12:47" ht="14.25" customHeight="1" x14ac:dyDescent="0.45"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</row>
    <row r="776" spans="12:47" ht="14.25" customHeight="1" x14ac:dyDescent="0.45"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</row>
    <row r="777" spans="12:47" ht="14.25" customHeight="1" x14ac:dyDescent="0.45"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</row>
    <row r="778" spans="12:47" ht="14.25" customHeight="1" x14ac:dyDescent="0.45"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</row>
    <row r="779" spans="12:47" ht="14.25" customHeight="1" x14ac:dyDescent="0.45"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</row>
    <row r="780" spans="12:47" ht="14.25" customHeight="1" x14ac:dyDescent="0.45"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</row>
    <row r="781" spans="12:47" ht="14.25" customHeight="1" x14ac:dyDescent="0.45"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</row>
    <row r="782" spans="12:47" ht="14.25" customHeight="1" x14ac:dyDescent="0.45"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</row>
    <row r="783" spans="12:47" ht="14.25" customHeight="1" x14ac:dyDescent="0.45"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</row>
    <row r="784" spans="12:47" ht="14.25" customHeight="1" x14ac:dyDescent="0.45"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</row>
    <row r="785" spans="12:47" ht="14.25" customHeight="1" x14ac:dyDescent="0.45"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</row>
    <row r="786" spans="12:47" ht="14.25" customHeight="1" x14ac:dyDescent="0.45"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</row>
    <row r="787" spans="12:47" ht="14.25" customHeight="1" x14ac:dyDescent="0.45"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</row>
    <row r="788" spans="12:47" ht="14.25" customHeight="1" x14ac:dyDescent="0.45"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</row>
    <row r="789" spans="12:47" ht="14.25" customHeight="1" x14ac:dyDescent="0.45"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</row>
    <row r="790" spans="12:47" ht="14.25" customHeight="1" x14ac:dyDescent="0.45"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</row>
    <row r="791" spans="12:47" ht="14.25" customHeight="1" x14ac:dyDescent="0.45"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</row>
    <row r="792" spans="12:47" ht="14.25" customHeight="1" x14ac:dyDescent="0.45"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</row>
    <row r="793" spans="12:47" ht="14.25" customHeight="1" x14ac:dyDescent="0.45"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</row>
    <row r="794" spans="12:47" ht="14.25" customHeight="1" x14ac:dyDescent="0.45"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</row>
    <row r="795" spans="12:47" ht="14.25" customHeight="1" x14ac:dyDescent="0.45"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</row>
    <row r="796" spans="12:47" ht="14.25" customHeight="1" x14ac:dyDescent="0.45"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</row>
    <row r="797" spans="12:47" ht="14.25" customHeight="1" x14ac:dyDescent="0.45"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</row>
    <row r="798" spans="12:47" ht="14.25" customHeight="1" x14ac:dyDescent="0.45"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</row>
    <row r="799" spans="12:47" ht="14.25" customHeight="1" x14ac:dyDescent="0.45"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</row>
    <row r="800" spans="12:47" ht="14.25" customHeight="1" x14ac:dyDescent="0.45"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</row>
    <row r="801" spans="12:47" ht="14.25" customHeight="1" x14ac:dyDescent="0.45"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</row>
    <row r="802" spans="12:47" ht="14.25" customHeight="1" x14ac:dyDescent="0.45"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</row>
    <row r="803" spans="12:47" ht="14.25" customHeight="1" x14ac:dyDescent="0.45"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</row>
    <row r="804" spans="12:47" ht="14.25" customHeight="1" x14ac:dyDescent="0.45"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</row>
    <row r="805" spans="12:47" ht="14.25" customHeight="1" x14ac:dyDescent="0.45"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</row>
    <row r="806" spans="12:47" ht="14.25" customHeight="1" x14ac:dyDescent="0.45"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</row>
    <row r="807" spans="12:47" ht="14.25" customHeight="1" x14ac:dyDescent="0.45"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</row>
    <row r="808" spans="12:47" ht="14.25" customHeight="1" x14ac:dyDescent="0.45"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</row>
    <row r="809" spans="12:47" ht="14.25" customHeight="1" x14ac:dyDescent="0.45"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</row>
    <row r="810" spans="12:47" ht="14.25" customHeight="1" x14ac:dyDescent="0.45"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</row>
    <row r="811" spans="12:47" ht="14.25" customHeight="1" x14ac:dyDescent="0.45"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</row>
    <row r="812" spans="12:47" ht="14.25" customHeight="1" x14ac:dyDescent="0.45"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</row>
    <row r="813" spans="12:47" ht="14.25" customHeight="1" x14ac:dyDescent="0.45"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</row>
    <row r="814" spans="12:47" ht="14.25" customHeight="1" x14ac:dyDescent="0.45"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</row>
    <row r="815" spans="12:47" ht="14.25" customHeight="1" x14ac:dyDescent="0.45"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</row>
    <row r="816" spans="12:47" ht="14.25" customHeight="1" x14ac:dyDescent="0.45"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</row>
    <row r="817" spans="12:47" ht="14.25" customHeight="1" x14ac:dyDescent="0.45"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</row>
    <row r="818" spans="12:47" ht="14.25" customHeight="1" x14ac:dyDescent="0.45"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</row>
    <row r="819" spans="12:47" ht="14.25" customHeight="1" x14ac:dyDescent="0.45"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</row>
    <row r="820" spans="12:47" ht="14.25" customHeight="1" x14ac:dyDescent="0.45"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</row>
    <row r="821" spans="12:47" ht="14.25" customHeight="1" x14ac:dyDescent="0.45"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</row>
    <row r="822" spans="12:47" ht="14.25" customHeight="1" x14ac:dyDescent="0.45"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</row>
    <row r="823" spans="12:47" ht="14.25" customHeight="1" x14ac:dyDescent="0.45"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</row>
    <row r="824" spans="12:47" ht="14.25" customHeight="1" x14ac:dyDescent="0.45"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</row>
    <row r="825" spans="12:47" ht="14.25" customHeight="1" x14ac:dyDescent="0.45"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</row>
    <row r="826" spans="12:47" ht="14.25" customHeight="1" x14ac:dyDescent="0.45"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</row>
    <row r="827" spans="12:47" ht="14.25" customHeight="1" x14ac:dyDescent="0.45"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</row>
    <row r="828" spans="12:47" ht="14.25" customHeight="1" x14ac:dyDescent="0.45"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</row>
    <row r="829" spans="12:47" ht="14.25" customHeight="1" x14ac:dyDescent="0.45"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</row>
    <row r="830" spans="12:47" ht="14.25" customHeight="1" x14ac:dyDescent="0.45"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</row>
    <row r="831" spans="12:47" ht="14.25" customHeight="1" x14ac:dyDescent="0.45"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</row>
    <row r="832" spans="12:47" ht="14.25" customHeight="1" x14ac:dyDescent="0.45"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</row>
    <row r="833" spans="12:47" ht="14.25" customHeight="1" x14ac:dyDescent="0.45"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</row>
    <row r="834" spans="12:47" ht="14.25" customHeight="1" x14ac:dyDescent="0.45"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</row>
    <row r="835" spans="12:47" ht="14.25" customHeight="1" x14ac:dyDescent="0.45"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</row>
    <row r="836" spans="12:47" ht="14.25" customHeight="1" x14ac:dyDescent="0.45"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</row>
    <row r="837" spans="12:47" ht="14.25" customHeight="1" x14ac:dyDescent="0.45"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</row>
    <row r="838" spans="12:47" ht="14.25" customHeight="1" x14ac:dyDescent="0.45"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</row>
    <row r="839" spans="12:47" ht="14.25" customHeight="1" x14ac:dyDescent="0.45"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</row>
    <row r="840" spans="12:47" ht="14.25" customHeight="1" x14ac:dyDescent="0.45"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</row>
    <row r="841" spans="12:47" ht="14.25" customHeight="1" x14ac:dyDescent="0.45"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</row>
    <row r="842" spans="12:47" ht="14.25" customHeight="1" x14ac:dyDescent="0.45"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</row>
    <row r="843" spans="12:47" ht="14.25" customHeight="1" x14ac:dyDescent="0.45"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</row>
    <row r="844" spans="12:47" ht="14.25" customHeight="1" x14ac:dyDescent="0.45"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</row>
    <row r="845" spans="12:47" ht="14.25" customHeight="1" x14ac:dyDescent="0.45"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</row>
    <row r="846" spans="12:47" ht="14.25" customHeight="1" x14ac:dyDescent="0.45"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</row>
    <row r="847" spans="12:47" ht="14.25" customHeight="1" x14ac:dyDescent="0.45"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</row>
    <row r="848" spans="12:47" ht="14.25" customHeight="1" x14ac:dyDescent="0.45"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</row>
    <row r="849" spans="12:47" ht="14.25" customHeight="1" x14ac:dyDescent="0.45"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</row>
    <row r="850" spans="12:47" ht="14.25" customHeight="1" x14ac:dyDescent="0.45"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</row>
    <row r="851" spans="12:47" ht="14.25" customHeight="1" x14ac:dyDescent="0.45"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</row>
    <row r="852" spans="12:47" ht="14.25" customHeight="1" x14ac:dyDescent="0.45"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</row>
    <row r="853" spans="12:47" ht="14.25" customHeight="1" x14ac:dyDescent="0.45"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</row>
    <row r="854" spans="12:47" ht="14.25" customHeight="1" x14ac:dyDescent="0.45"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</row>
    <row r="855" spans="12:47" ht="14.25" customHeight="1" x14ac:dyDescent="0.45"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</row>
    <row r="856" spans="12:47" ht="14.25" customHeight="1" x14ac:dyDescent="0.45"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</row>
    <row r="857" spans="12:47" ht="14.25" customHeight="1" x14ac:dyDescent="0.45"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</row>
    <row r="858" spans="12:47" ht="14.25" customHeight="1" x14ac:dyDescent="0.45"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</row>
    <row r="859" spans="12:47" ht="14.25" customHeight="1" x14ac:dyDescent="0.45"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</row>
    <row r="860" spans="12:47" ht="14.25" customHeight="1" x14ac:dyDescent="0.45"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</row>
    <row r="861" spans="12:47" ht="14.25" customHeight="1" x14ac:dyDescent="0.45"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</row>
    <row r="862" spans="12:47" ht="14.25" customHeight="1" x14ac:dyDescent="0.45"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</row>
    <row r="863" spans="12:47" ht="14.25" customHeight="1" x14ac:dyDescent="0.45"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</row>
    <row r="864" spans="12:47" ht="14.25" customHeight="1" x14ac:dyDescent="0.45"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</row>
    <row r="865" spans="12:47" ht="14.25" customHeight="1" x14ac:dyDescent="0.45"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</row>
    <row r="866" spans="12:47" ht="14.25" customHeight="1" x14ac:dyDescent="0.45"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</row>
    <row r="867" spans="12:47" ht="14.25" customHeight="1" x14ac:dyDescent="0.45"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</row>
    <row r="868" spans="12:47" ht="14.25" customHeight="1" x14ac:dyDescent="0.45"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</row>
    <row r="869" spans="12:47" ht="14.25" customHeight="1" x14ac:dyDescent="0.45"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</row>
    <row r="870" spans="12:47" ht="14.25" customHeight="1" x14ac:dyDescent="0.45"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</row>
    <row r="871" spans="12:47" ht="14.25" customHeight="1" x14ac:dyDescent="0.45"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</row>
    <row r="872" spans="12:47" ht="14.25" customHeight="1" x14ac:dyDescent="0.45"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</row>
    <row r="873" spans="12:47" ht="14.25" customHeight="1" x14ac:dyDescent="0.45"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</row>
    <row r="874" spans="12:47" ht="14.25" customHeight="1" x14ac:dyDescent="0.45"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</row>
    <row r="875" spans="12:47" ht="14.25" customHeight="1" x14ac:dyDescent="0.45"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</row>
    <row r="876" spans="12:47" ht="14.25" customHeight="1" x14ac:dyDescent="0.45"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</row>
    <row r="877" spans="12:47" ht="14.25" customHeight="1" x14ac:dyDescent="0.45"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</row>
    <row r="878" spans="12:47" ht="14.25" customHeight="1" x14ac:dyDescent="0.45"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</row>
    <row r="879" spans="12:47" ht="14.25" customHeight="1" x14ac:dyDescent="0.45"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</row>
    <row r="880" spans="12:47" ht="14.25" customHeight="1" x14ac:dyDescent="0.45"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</row>
    <row r="881" spans="12:47" ht="14.25" customHeight="1" x14ac:dyDescent="0.45"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</row>
    <row r="882" spans="12:47" ht="14.25" customHeight="1" x14ac:dyDescent="0.45"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</row>
    <row r="883" spans="12:47" ht="14.25" customHeight="1" x14ac:dyDescent="0.45"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</row>
    <row r="884" spans="12:47" ht="14.25" customHeight="1" x14ac:dyDescent="0.45"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</row>
    <row r="885" spans="12:47" ht="14.25" customHeight="1" x14ac:dyDescent="0.45"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</row>
    <row r="886" spans="12:47" ht="14.25" customHeight="1" x14ac:dyDescent="0.45"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</row>
    <row r="887" spans="12:47" ht="14.25" customHeight="1" x14ac:dyDescent="0.45"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</row>
    <row r="888" spans="12:47" ht="14.25" customHeight="1" x14ac:dyDescent="0.45"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</row>
    <row r="889" spans="12:47" ht="14.25" customHeight="1" x14ac:dyDescent="0.45"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</row>
    <row r="890" spans="12:47" ht="14.25" customHeight="1" x14ac:dyDescent="0.45"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</row>
    <row r="891" spans="12:47" ht="14.25" customHeight="1" x14ac:dyDescent="0.45"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</row>
    <row r="892" spans="12:47" ht="14.25" customHeight="1" x14ac:dyDescent="0.45"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</row>
    <row r="893" spans="12:47" ht="14.25" customHeight="1" x14ac:dyDescent="0.45"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</row>
    <row r="894" spans="12:47" ht="14.25" customHeight="1" x14ac:dyDescent="0.45"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</row>
    <row r="895" spans="12:47" ht="14.25" customHeight="1" x14ac:dyDescent="0.45"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</row>
    <row r="896" spans="12:47" ht="14.25" customHeight="1" x14ac:dyDescent="0.45"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</row>
    <row r="897" spans="12:47" ht="14.25" customHeight="1" x14ac:dyDescent="0.45"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</row>
    <row r="898" spans="12:47" ht="14.25" customHeight="1" x14ac:dyDescent="0.45"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</row>
    <row r="899" spans="12:47" ht="14.25" customHeight="1" x14ac:dyDescent="0.45"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</row>
    <row r="900" spans="12:47" ht="14.25" customHeight="1" x14ac:dyDescent="0.45"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</row>
    <row r="901" spans="12:47" ht="14.25" customHeight="1" x14ac:dyDescent="0.45"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</row>
    <row r="902" spans="12:47" ht="14.25" customHeight="1" x14ac:dyDescent="0.45"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</row>
    <row r="903" spans="12:47" ht="14.25" customHeight="1" x14ac:dyDescent="0.45"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</row>
    <row r="904" spans="12:47" ht="14.25" customHeight="1" x14ac:dyDescent="0.45"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</row>
    <row r="905" spans="12:47" ht="14.25" customHeight="1" x14ac:dyDescent="0.45"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</row>
    <row r="906" spans="12:47" ht="14.25" customHeight="1" x14ac:dyDescent="0.45"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</row>
    <row r="907" spans="12:47" ht="14.25" customHeight="1" x14ac:dyDescent="0.45"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</row>
    <row r="908" spans="12:47" ht="14.25" customHeight="1" x14ac:dyDescent="0.45"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</row>
    <row r="909" spans="12:47" ht="14.25" customHeight="1" x14ac:dyDescent="0.45"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</row>
    <row r="910" spans="12:47" ht="14.25" customHeight="1" x14ac:dyDescent="0.45"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</row>
    <row r="911" spans="12:47" ht="14.25" customHeight="1" x14ac:dyDescent="0.45"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</row>
    <row r="912" spans="12:47" ht="14.25" customHeight="1" x14ac:dyDescent="0.45"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</row>
    <row r="913" spans="12:47" ht="14.25" customHeight="1" x14ac:dyDescent="0.45"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</row>
    <row r="914" spans="12:47" ht="14.25" customHeight="1" x14ac:dyDescent="0.45"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</row>
    <row r="915" spans="12:47" ht="14.25" customHeight="1" x14ac:dyDescent="0.45"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</row>
    <row r="916" spans="12:47" ht="14.25" customHeight="1" x14ac:dyDescent="0.45"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</row>
    <row r="917" spans="12:47" ht="14.25" customHeight="1" x14ac:dyDescent="0.45"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</row>
    <row r="918" spans="12:47" ht="14.25" customHeight="1" x14ac:dyDescent="0.45"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</row>
    <row r="919" spans="12:47" ht="14.25" customHeight="1" x14ac:dyDescent="0.45"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</row>
    <row r="920" spans="12:47" ht="14.25" customHeight="1" x14ac:dyDescent="0.45"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</row>
    <row r="921" spans="12:47" ht="14.25" customHeight="1" x14ac:dyDescent="0.45"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</row>
    <row r="922" spans="12:47" ht="14.25" customHeight="1" x14ac:dyDescent="0.45"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</row>
    <row r="923" spans="12:47" ht="14.25" customHeight="1" x14ac:dyDescent="0.45"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</row>
    <row r="924" spans="12:47" ht="14.25" customHeight="1" x14ac:dyDescent="0.45"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</row>
    <row r="925" spans="12:47" ht="14.25" customHeight="1" x14ac:dyDescent="0.45"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</row>
    <row r="926" spans="12:47" ht="14.25" customHeight="1" x14ac:dyDescent="0.45"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</row>
    <row r="927" spans="12:47" ht="14.25" customHeight="1" x14ac:dyDescent="0.45"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</row>
    <row r="928" spans="12:47" ht="14.25" customHeight="1" x14ac:dyDescent="0.45"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</row>
    <row r="929" spans="12:47" ht="14.25" customHeight="1" x14ac:dyDescent="0.45"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</row>
    <row r="930" spans="12:47" ht="14.25" customHeight="1" x14ac:dyDescent="0.45"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</row>
    <row r="931" spans="12:47" ht="14.25" customHeight="1" x14ac:dyDescent="0.45"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</row>
    <row r="932" spans="12:47" ht="14.25" customHeight="1" x14ac:dyDescent="0.45"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</row>
    <row r="933" spans="12:47" ht="14.25" customHeight="1" x14ac:dyDescent="0.45"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</row>
    <row r="934" spans="12:47" ht="14.25" customHeight="1" x14ac:dyDescent="0.45"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</row>
    <row r="935" spans="12:47" ht="14.25" customHeight="1" x14ac:dyDescent="0.45"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</row>
    <row r="936" spans="12:47" ht="14.25" customHeight="1" x14ac:dyDescent="0.45"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</row>
    <row r="937" spans="12:47" ht="14.25" customHeight="1" x14ac:dyDescent="0.45"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</row>
    <row r="938" spans="12:47" ht="14.25" customHeight="1" x14ac:dyDescent="0.45"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</row>
    <row r="939" spans="12:47" ht="14.25" customHeight="1" x14ac:dyDescent="0.45"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</row>
    <row r="940" spans="12:47" ht="14.25" customHeight="1" x14ac:dyDescent="0.45"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</row>
    <row r="941" spans="12:47" ht="14.25" customHeight="1" x14ac:dyDescent="0.45"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</row>
    <row r="942" spans="12:47" ht="14.25" customHeight="1" x14ac:dyDescent="0.45"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</row>
    <row r="943" spans="12:47" ht="14.25" customHeight="1" x14ac:dyDescent="0.45"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</row>
    <row r="944" spans="12:47" ht="14.25" customHeight="1" x14ac:dyDescent="0.45"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</row>
    <row r="945" spans="12:47" ht="14.25" customHeight="1" x14ac:dyDescent="0.45"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</row>
    <row r="946" spans="12:47" ht="14.25" customHeight="1" x14ac:dyDescent="0.45"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</row>
    <row r="947" spans="12:47" ht="14.25" customHeight="1" x14ac:dyDescent="0.45"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</row>
    <row r="948" spans="12:47" ht="14.25" customHeight="1" x14ac:dyDescent="0.45"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</row>
    <row r="949" spans="12:47" ht="14.25" customHeight="1" x14ac:dyDescent="0.45"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</row>
    <row r="950" spans="12:47" ht="14.25" customHeight="1" x14ac:dyDescent="0.45"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</row>
    <row r="951" spans="12:47" ht="14.25" customHeight="1" x14ac:dyDescent="0.45"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</row>
    <row r="952" spans="12:47" ht="14.25" customHeight="1" x14ac:dyDescent="0.45"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</row>
    <row r="953" spans="12:47" ht="14.25" customHeight="1" x14ac:dyDescent="0.45"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</row>
    <row r="954" spans="12:47" ht="14.25" customHeight="1" x14ac:dyDescent="0.45"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</row>
    <row r="955" spans="12:47" ht="14.25" customHeight="1" x14ac:dyDescent="0.45"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</row>
    <row r="956" spans="12:47" ht="14.25" customHeight="1" x14ac:dyDescent="0.45"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</row>
    <row r="957" spans="12:47" ht="14.25" customHeight="1" x14ac:dyDescent="0.45"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</row>
    <row r="958" spans="12:47" ht="14.25" customHeight="1" x14ac:dyDescent="0.45"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</row>
    <row r="959" spans="12:47" ht="14.25" customHeight="1" x14ac:dyDescent="0.45"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</row>
    <row r="960" spans="12:47" ht="14.25" customHeight="1" x14ac:dyDescent="0.45"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</row>
    <row r="961" spans="12:47" ht="14.25" customHeight="1" x14ac:dyDescent="0.45"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</row>
    <row r="962" spans="12:47" ht="14.25" customHeight="1" x14ac:dyDescent="0.45"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</row>
    <row r="963" spans="12:47" ht="14.25" customHeight="1" x14ac:dyDescent="0.45"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</row>
    <row r="964" spans="12:47" ht="14.25" customHeight="1" x14ac:dyDescent="0.45"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</row>
    <row r="965" spans="12:47" ht="14.25" customHeight="1" x14ac:dyDescent="0.45"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</row>
    <row r="966" spans="12:47" ht="14.25" customHeight="1" x14ac:dyDescent="0.45"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</row>
    <row r="967" spans="12:47" ht="14.25" customHeight="1" x14ac:dyDescent="0.45"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</row>
    <row r="968" spans="12:47" ht="14.25" customHeight="1" x14ac:dyDescent="0.45"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</row>
    <row r="969" spans="12:47" ht="14.25" customHeight="1" x14ac:dyDescent="0.45"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</row>
    <row r="970" spans="12:47" ht="14.25" customHeight="1" x14ac:dyDescent="0.45"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</row>
    <row r="971" spans="12:47" ht="14.25" customHeight="1" x14ac:dyDescent="0.45"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</row>
    <row r="972" spans="12:47" ht="14.25" customHeight="1" x14ac:dyDescent="0.45"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</row>
    <row r="973" spans="12:47" ht="14.25" customHeight="1" x14ac:dyDescent="0.45"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</row>
    <row r="974" spans="12:47" ht="14.25" customHeight="1" x14ac:dyDescent="0.45"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</row>
    <row r="975" spans="12:47" ht="14.25" customHeight="1" x14ac:dyDescent="0.45"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</row>
    <row r="976" spans="12:47" ht="14.25" customHeight="1" x14ac:dyDescent="0.45"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</row>
    <row r="977" spans="12:47" ht="14.25" customHeight="1" x14ac:dyDescent="0.45"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</row>
    <row r="978" spans="12:47" ht="14.25" customHeight="1" x14ac:dyDescent="0.45"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</row>
    <row r="979" spans="12:47" ht="14.25" customHeight="1" x14ac:dyDescent="0.45"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</row>
    <row r="980" spans="12:47" ht="14.25" customHeight="1" x14ac:dyDescent="0.45"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</row>
    <row r="981" spans="12:47" ht="14.25" customHeight="1" x14ac:dyDescent="0.45"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</row>
    <row r="982" spans="12:47" ht="14.25" customHeight="1" x14ac:dyDescent="0.45"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</row>
    <row r="983" spans="12:47" ht="14.25" customHeight="1" x14ac:dyDescent="0.45"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</row>
    <row r="984" spans="12:47" ht="14.25" customHeight="1" x14ac:dyDescent="0.45"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</row>
    <row r="985" spans="12:47" ht="14.25" customHeight="1" x14ac:dyDescent="0.45"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</row>
    <row r="986" spans="12:47" ht="14.25" customHeight="1" x14ac:dyDescent="0.45"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</row>
    <row r="987" spans="12:47" ht="14.25" customHeight="1" x14ac:dyDescent="0.45"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</row>
    <row r="988" spans="12:47" ht="14.25" customHeight="1" x14ac:dyDescent="0.45"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</row>
    <row r="989" spans="12:47" ht="14.25" customHeight="1" x14ac:dyDescent="0.45"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</row>
    <row r="990" spans="12:47" ht="14.25" customHeight="1" x14ac:dyDescent="0.45"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</row>
    <row r="991" spans="12:47" ht="14.25" customHeight="1" x14ac:dyDescent="0.45"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</row>
    <row r="992" spans="12:47" ht="14.25" customHeight="1" x14ac:dyDescent="0.45"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</row>
    <row r="993" spans="12:47" ht="14.25" customHeight="1" x14ac:dyDescent="0.45"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</row>
    <row r="994" spans="12:47" ht="14.25" customHeight="1" x14ac:dyDescent="0.45"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</row>
    <row r="995" spans="12:47" ht="14.25" customHeight="1" x14ac:dyDescent="0.45"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</row>
    <row r="996" spans="12:47" ht="14.25" customHeight="1" x14ac:dyDescent="0.45"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</row>
    <row r="997" spans="12:47" ht="14.25" customHeight="1" x14ac:dyDescent="0.45"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</row>
    <row r="998" spans="12:47" ht="14.25" customHeight="1" x14ac:dyDescent="0.45"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</row>
    <row r="999" spans="12:47" ht="14.25" customHeight="1" x14ac:dyDescent="0.45"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</row>
    <row r="1000" spans="12:47" ht="14.25" customHeight="1" x14ac:dyDescent="0.45"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</row>
  </sheetData>
  <mergeCells count="3">
    <mergeCell ref="L3:W3"/>
    <mergeCell ref="X3:AI3"/>
    <mergeCell ref="AJ3:AU3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Q1000"/>
  <sheetViews>
    <sheetView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E21" sqref="E21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5.3984375" customWidth="1"/>
    <col min="4" max="4" width="8.1328125" customWidth="1"/>
    <col min="5" max="5" width="15.265625" customWidth="1"/>
    <col min="6" max="7" width="14.86328125" customWidth="1"/>
    <col min="8" max="8" width="9.59765625" customWidth="1"/>
    <col min="9" max="13" width="9.86328125" customWidth="1"/>
    <col min="14" max="14" width="16.73046875" customWidth="1"/>
    <col min="15" max="41" width="16.3984375" customWidth="1"/>
    <col min="42" max="43" width="18" customWidth="1"/>
  </cols>
  <sheetData>
    <row r="1" spans="2:43" ht="14.25" customHeight="1" x14ac:dyDescent="0.45">
      <c r="E1" s="3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</row>
    <row r="2" spans="2:43" ht="14.25" customHeight="1" x14ac:dyDescent="0.45">
      <c r="B2" s="2" t="s">
        <v>33</v>
      </c>
      <c r="C2" s="2"/>
      <c r="D2" s="2"/>
      <c r="E2" s="16"/>
      <c r="F2" s="2"/>
      <c r="G2" s="2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</row>
    <row r="3" spans="2:43" ht="14.25" customHeight="1" x14ac:dyDescent="0.45">
      <c r="E3" s="3"/>
      <c r="H3" s="235" t="s">
        <v>83</v>
      </c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90"/>
      <c r="T3" s="236" t="s">
        <v>84</v>
      </c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90"/>
      <c r="AF3" s="237" t="s">
        <v>85</v>
      </c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90"/>
    </row>
    <row r="4" spans="2:43" ht="14.25" customHeight="1" x14ac:dyDescent="0.45">
      <c r="E4" s="3"/>
      <c r="H4" s="52" t="s">
        <v>14</v>
      </c>
      <c r="I4" s="52" t="s">
        <v>15</v>
      </c>
      <c r="J4" s="52" t="s">
        <v>16</v>
      </c>
      <c r="K4" s="52" t="s">
        <v>17</v>
      </c>
      <c r="L4" s="52" t="s">
        <v>18</v>
      </c>
      <c r="M4" s="52" t="s">
        <v>19</v>
      </c>
      <c r="N4" s="52" t="s">
        <v>20</v>
      </c>
      <c r="O4" s="52" t="s">
        <v>21</v>
      </c>
      <c r="P4" s="52" t="s">
        <v>22</v>
      </c>
      <c r="Q4" s="52" t="s">
        <v>23</v>
      </c>
      <c r="R4" s="52" t="s">
        <v>24</v>
      </c>
      <c r="S4" s="52" t="s">
        <v>25</v>
      </c>
      <c r="T4" s="53" t="s">
        <v>14</v>
      </c>
      <c r="U4" s="53" t="s">
        <v>15</v>
      </c>
      <c r="V4" s="53" t="s">
        <v>16</v>
      </c>
      <c r="W4" s="53" t="s">
        <v>17</v>
      </c>
      <c r="X4" s="53" t="s">
        <v>18</v>
      </c>
      <c r="Y4" s="53" t="s">
        <v>19</v>
      </c>
      <c r="Z4" s="53" t="s">
        <v>20</v>
      </c>
      <c r="AA4" s="53" t="s">
        <v>21</v>
      </c>
      <c r="AB4" s="53" t="s">
        <v>22</v>
      </c>
      <c r="AC4" s="53" t="s">
        <v>23</v>
      </c>
      <c r="AD4" s="53" t="s">
        <v>24</v>
      </c>
      <c r="AE4" s="53" t="s">
        <v>25</v>
      </c>
      <c r="AF4" s="54" t="s">
        <v>14</v>
      </c>
      <c r="AG4" s="54" t="s">
        <v>15</v>
      </c>
      <c r="AH4" s="54" t="s">
        <v>16</v>
      </c>
      <c r="AI4" s="54" t="s">
        <v>17</v>
      </c>
      <c r="AJ4" s="54" t="s">
        <v>18</v>
      </c>
      <c r="AK4" s="54" t="s">
        <v>19</v>
      </c>
      <c r="AL4" s="54" t="s">
        <v>20</v>
      </c>
      <c r="AM4" s="54" t="s">
        <v>21</v>
      </c>
      <c r="AN4" s="54" t="s">
        <v>22</v>
      </c>
      <c r="AO4" s="54" t="s">
        <v>23</v>
      </c>
      <c r="AP4" s="54" t="s">
        <v>24</v>
      </c>
      <c r="AQ4" s="54" t="s">
        <v>25</v>
      </c>
    </row>
    <row r="5" spans="2:43" ht="14.25" customHeight="1" x14ac:dyDescent="0.45">
      <c r="B5" s="2" t="s">
        <v>105</v>
      </c>
      <c r="C5" s="2"/>
      <c r="D5" s="2"/>
      <c r="E5" s="16"/>
      <c r="F5" s="2"/>
      <c r="G5" s="2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</row>
    <row r="6" spans="2:43" ht="14.25" customHeight="1" x14ac:dyDescent="0.45">
      <c r="B6" s="2" t="s">
        <v>88</v>
      </c>
      <c r="C6" s="2"/>
      <c r="E6" s="3"/>
      <c r="G6" s="1" t="s">
        <v>3</v>
      </c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</row>
    <row r="7" spans="2:43" ht="14.25" customHeight="1" x14ac:dyDescent="0.45">
      <c r="B7" s="1" t="s">
        <v>106</v>
      </c>
      <c r="E7" s="60">
        <v>300000</v>
      </c>
      <c r="F7" s="1" t="s">
        <v>6</v>
      </c>
      <c r="G7" s="34">
        <f t="shared" ref="G7:G15" si="0">$E7/3.7</f>
        <v>81081.08108108108</v>
      </c>
      <c r="H7" s="34">
        <v>0</v>
      </c>
      <c r="I7" s="34">
        <v>0</v>
      </c>
      <c r="J7" s="34">
        <v>0</v>
      </c>
      <c r="K7" s="34">
        <f t="shared" ref="K7:AQ7" si="1">$G7/12</f>
        <v>6756.7567567567567</v>
      </c>
      <c r="L7" s="34">
        <f t="shared" si="1"/>
        <v>6756.7567567567567</v>
      </c>
      <c r="M7" s="34">
        <f t="shared" si="1"/>
        <v>6756.7567567567567</v>
      </c>
      <c r="N7" s="34">
        <f t="shared" si="1"/>
        <v>6756.7567567567567</v>
      </c>
      <c r="O7" s="34">
        <f t="shared" si="1"/>
        <v>6756.7567567567567</v>
      </c>
      <c r="P7" s="34">
        <f t="shared" si="1"/>
        <v>6756.7567567567567</v>
      </c>
      <c r="Q7" s="34">
        <f t="shared" si="1"/>
        <v>6756.7567567567567</v>
      </c>
      <c r="R7" s="34">
        <f t="shared" si="1"/>
        <v>6756.7567567567567</v>
      </c>
      <c r="S7" s="34">
        <f t="shared" si="1"/>
        <v>6756.7567567567567</v>
      </c>
      <c r="T7" s="34">
        <f t="shared" si="1"/>
        <v>6756.7567567567567</v>
      </c>
      <c r="U7" s="34">
        <f t="shared" si="1"/>
        <v>6756.7567567567567</v>
      </c>
      <c r="V7" s="34">
        <f t="shared" si="1"/>
        <v>6756.7567567567567</v>
      </c>
      <c r="W7" s="34">
        <f t="shared" si="1"/>
        <v>6756.7567567567567</v>
      </c>
      <c r="X7" s="34">
        <f t="shared" si="1"/>
        <v>6756.7567567567567</v>
      </c>
      <c r="Y7" s="34">
        <f t="shared" si="1"/>
        <v>6756.7567567567567</v>
      </c>
      <c r="Z7" s="34">
        <f t="shared" si="1"/>
        <v>6756.7567567567567</v>
      </c>
      <c r="AA7" s="34">
        <f t="shared" si="1"/>
        <v>6756.7567567567567</v>
      </c>
      <c r="AB7" s="34">
        <f t="shared" si="1"/>
        <v>6756.7567567567567</v>
      </c>
      <c r="AC7" s="34">
        <f t="shared" si="1"/>
        <v>6756.7567567567567</v>
      </c>
      <c r="AD7" s="34">
        <f t="shared" si="1"/>
        <v>6756.7567567567567</v>
      </c>
      <c r="AE7" s="34">
        <f t="shared" si="1"/>
        <v>6756.7567567567567</v>
      </c>
      <c r="AF7" s="34">
        <f t="shared" si="1"/>
        <v>6756.7567567567567</v>
      </c>
      <c r="AG7" s="34">
        <f t="shared" si="1"/>
        <v>6756.7567567567567</v>
      </c>
      <c r="AH7" s="34">
        <f t="shared" si="1"/>
        <v>6756.7567567567567</v>
      </c>
      <c r="AI7" s="34">
        <f t="shared" si="1"/>
        <v>6756.7567567567567</v>
      </c>
      <c r="AJ7" s="34">
        <f t="shared" si="1"/>
        <v>6756.7567567567567</v>
      </c>
      <c r="AK7" s="34">
        <f t="shared" si="1"/>
        <v>6756.7567567567567</v>
      </c>
      <c r="AL7" s="34">
        <f t="shared" si="1"/>
        <v>6756.7567567567567</v>
      </c>
      <c r="AM7" s="34">
        <f t="shared" si="1"/>
        <v>6756.7567567567567</v>
      </c>
      <c r="AN7" s="34">
        <f t="shared" si="1"/>
        <v>6756.7567567567567</v>
      </c>
      <c r="AO7" s="34">
        <f t="shared" si="1"/>
        <v>6756.7567567567567</v>
      </c>
      <c r="AP7" s="34">
        <f t="shared" si="1"/>
        <v>6756.7567567567567</v>
      </c>
      <c r="AQ7" s="34">
        <f t="shared" si="1"/>
        <v>6756.7567567567567</v>
      </c>
    </row>
    <row r="8" spans="2:43" ht="14.25" customHeight="1" x14ac:dyDescent="0.45">
      <c r="B8" s="1" t="s">
        <v>107</v>
      </c>
      <c r="E8" s="60">
        <v>1000000</v>
      </c>
      <c r="F8" s="1" t="s">
        <v>6</v>
      </c>
      <c r="G8" s="34">
        <f t="shared" si="0"/>
        <v>270270.27027027024</v>
      </c>
      <c r="H8" s="34">
        <v>0</v>
      </c>
      <c r="I8" s="34">
        <v>0</v>
      </c>
      <c r="J8" s="34">
        <v>0</v>
      </c>
      <c r="K8" s="34">
        <f t="shared" ref="K8:AQ8" si="2">$G8/12</f>
        <v>22522.522522522519</v>
      </c>
      <c r="L8" s="34">
        <f t="shared" si="2"/>
        <v>22522.522522522519</v>
      </c>
      <c r="M8" s="34">
        <f t="shared" si="2"/>
        <v>22522.522522522519</v>
      </c>
      <c r="N8" s="34">
        <f t="shared" si="2"/>
        <v>22522.522522522519</v>
      </c>
      <c r="O8" s="34">
        <f t="shared" si="2"/>
        <v>22522.522522522519</v>
      </c>
      <c r="P8" s="34">
        <f t="shared" si="2"/>
        <v>22522.522522522519</v>
      </c>
      <c r="Q8" s="34">
        <f t="shared" si="2"/>
        <v>22522.522522522519</v>
      </c>
      <c r="R8" s="34">
        <f t="shared" si="2"/>
        <v>22522.522522522519</v>
      </c>
      <c r="S8" s="34">
        <f t="shared" si="2"/>
        <v>22522.522522522519</v>
      </c>
      <c r="T8" s="34">
        <f t="shared" si="2"/>
        <v>22522.522522522519</v>
      </c>
      <c r="U8" s="34">
        <f t="shared" si="2"/>
        <v>22522.522522522519</v>
      </c>
      <c r="V8" s="34">
        <f t="shared" si="2"/>
        <v>22522.522522522519</v>
      </c>
      <c r="W8" s="34">
        <f t="shared" si="2"/>
        <v>22522.522522522519</v>
      </c>
      <c r="X8" s="34">
        <f t="shared" si="2"/>
        <v>22522.522522522519</v>
      </c>
      <c r="Y8" s="34">
        <f t="shared" si="2"/>
        <v>22522.522522522519</v>
      </c>
      <c r="Z8" s="34">
        <f t="shared" si="2"/>
        <v>22522.522522522519</v>
      </c>
      <c r="AA8" s="34">
        <f t="shared" si="2"/>
        <v>22522.522522522519</v>
      </c>
      <c r="AB8" s="34">
        <f t="shared" si="2"/>
        <v>22522.522522522519</v>
      </c>
      <c r="AC8" s="34">
        <f t="shared" si="2"/>
        <v>22522.522522522519</v>
      </c>
      <c r="AD8" s="34">
        <f t="shared" si="2"/>
        <v>22522.522522522519</v>
      </c>
      <c r="AE8" s="34">
        <f t="shared" si="2"/>
        <v>22522.522522522519</v>
      </c>
      <c r="AF8" s="34">
        <f t="shared" si="2"/>
        <v>22522.522522522519</v>
      </c>
      <c r="AG8" s="34">
        <f t="shared" si="2"/>
        <v>22522.522522522519</v>
      </c>
      <c r="AH8" s="34">
        <f t="shared" si="2"/>
        <v>22522.522522522519</v>
      </c>
      <c r="AI8" s="34">
        <f t="shared" si="2"/>
        <v>22522.522522522519</v>
      </c>
      <c r="AJ8" s="34">
        <f t="shared" si="2"/>
        <v>22522.522522522519</v>
      </c>
      <c r="AK8" s="34">
        <f t="shared" si="2"/>
        <v>22522.522522522519</v>
      </c>
      <c r="AL8" s="34">
        <f t="shared" si="2"/>
        <v>22522.522522522519</v>
      </c>
      <c r="AM8" s="34">
        <f t="shared" si="2"/>
        <v>22522.522522522519</v>
      </c>
      <c r="AN8" s="34">
        <f t="shared" si="2"/>
        <v>22522.522522522519</v>
      </c>
      <c r="AO8" s="34">
        <f t="shared" si="2"/>
        <v>22522.522522522519</v>
      </c>
      <c r="AP8" s="34">
        <f t="shared" si="2"/>
        <v>22522.522522522519</v>
      </c>
      <c r="AQ8" s="34">
        <f t="shared" si="2"/>
        <v>22522.522522522519</v>
      </c>
    </row>
    <row r="9" spans="2:43" ht="14.25" customHeight="1" x14ac:dyDescent="0.45">
      <c r="B9" s="1" t="s">
        <v>108</v>
      </c>
      <c r="E9" s="60">
        <v>400000</v>
      </c>
      <c r="F9" s="1" t="s">
        <v>6</v>
      </c>
      <c r="G9" s="34">
        <f t="shared" si="0"/>
        <v>108108.10810810811</v>
      </c>
      <c r="H9" s="34">
        <v>0</v>
      </c>
      <c r="I9" s="34">
        <v>0</v>
      </c>
      <c r="J9" s="34">
        <v>0</v>
      </c>
      <c r="K9" s="34">
        <f t="shared" ref="K9:AQ9" si="3">$G9/12</f>
        <v>9009.0090090090089</v>
      </c>
      <c r="L9" s="34">
        <f t="shared" si="3"/>
        <v>9009.0090090090089</v>
      </c>
      <c r="M9" s="34">
        <f t="shared" si="3"/>
        <v>9009.0090090090089</v>
      </c>
      <c r="N9" s="34">
        <f t="shared" si="3"/>
        <v>9009.0090090090089</v>
      </c>
      <c r="O9" s="34">
        <f t="shared" si="3"/>
        <v>9009.0090090090089</v>
      </c>
      <c r="P9" s="34">
        <f t="shared" si="3"/>
        <v>9009.0090090090089</v>
      </c>
      <c r="Q9" s="34">
        <f t="shared" si="3"/>
        <v>9009.0090090090089</v>
      </c>
      <c r="R9" s="34">
        <f t="shared" si="3"/>
        <v>9009.0090090090089</v>
      </c>
      <c r="S9" s="34">
        <f t="shared" si="3"/>
        <v>9009.0090090090089</v>
      </c>
      <c r="T9" s="34">
        <f t="shared" si="3"/>
        <v>9009.0090090090089</v>
      </c>
      <c r="U9" s="34">
        <f t="shared" si="3"/>
        <v>9009.0090090090089</v>
      </c>
      <c r="V9" s="34">
        <f t="shared" si="3"/>
        <v>9009.0090090090089</v>
      </c>
      <c r="W9" s="34">
        <f t="shared" si="3"/>
        <v>9009.0090090090089</v>
      </c>
      <c r="X9" s="34">
        <f t="shared" si="3"/>
        <v>9009.0090090090089</v>
      </c>
      <c r="Y9" s="34">
        <f t="shared" si="3"/>
        <v>9009.0090090090089</v>
      </c>
      <c r="Z9" s="34">
        <f t="shared" si="3"/>
        <v>9009.0090090090089</v>
      </c>
      <c r="AA9" s="34">
        <f t="shared" si="3"/>
        <v>9009.0090090090089</v>
      </c>
      <c r="AB9" s="34">
        <f t="shared" si="3"/>
        <v>9009.0090090090089</v>
      </c>
      <c r="AC9" s="34">
        <f t="shared" si="3"/>
        <v>9009.0090090090089</v>
      </c>
      <c r="AD9" s="34">
        <f t="shared" si="3"/>
        <v>9009.0090090090089</v>
      </c>
      <c r="AE9" s="34">
        <f t="shared" si="3"/>
        <v>9009.0090090090089</v>
      </c>
      <c r="AF9" s="34">
        <f t="shared" si="3"/>
        <v>9009.0090090090089</v>
      </c>
      <c r="AG9" s="34">
        <f t="shared" si="3"/>
        <v>9009.0090090090089</v>
      </c>
      <c r="AH9" s="34">
        <f t="shared" si="3"/>
        <v>9009.0090090090089</v>
      </c>
      <c r="AI9" s="34">
        <f t="shared" si="3"/>
        <v>9009.0090090090089</v>
      </c>
      <c r="AJ9" s="34">
        <f t="shared" si="3"/>
        <v>9009.0090090090089</v>
      </c>
      <c r="AK9" s="34">
        <f t="shared" si="3"/>
        <v>9009.0090090090089</v>
      </c>
      <c r="AL9" s="34">
        <f t="shared" si="3"/>
        <v>9009.0090090090089</v>
      </c>
      <c r="AM9" s="34">
        <f t="shared" si="3"/>
        <v>9009.0090090090089</v>
      </c>
      <c r="AN9" s="34">
        <f t="shared" si="3"/>
        <v>9009.0090090090089</v>
      </c>
      <c r="AO9" s="34">
        <f t="shared" si="3"/>
        <v>9009.0090090090089</v>
      </c>
      <c r="AP9" s="34">
        <f t="shared" si="3"/>
        <v>9009.0090090090089</v>
      </c>
      <c r="AQ9" s="34">
        <f t="shared" si="3"/>
        <v>9009.0090090090089</v>
      </c>
    </row>
    <row r="10" spans="2:43" ht="14.25" customHeight="1" x14ac:dyDescent="0.45">
      <c r="B10" s="1" t="s">
        <v>109</v>
      </c>
      <c r="E10" s="60">
        <v>500000</v>
      </c>
      <c r="F10" s="1" t="s">
        <v>6</v>
      </c>
      <c r="G10" s="34">
        <f t="shared" si="0"/>
        <v>135135.13513513512</v>
      </c>
      <c r="H10" s="34">
        <v>0</v>
      </c>
      <c r="I10" s="34">
        <v>0</v>
      </c>
      <c r="J10" s="34">
        <v>0</v>
      </c>
      <c r="K10" s="34">
        <f t="shared" ref="K10:AQ10" si="4">$G10/12</f>
        <v>11261.261261261259</v>
      </c>
      <c r="L10" s="34">
        <f t="shared" si="4"/>
        <v>11261.261261261259</v>
      </c>
      <c r="M10" s="34">
        <f t="shared" si="4"/>
        <v>11261.261261261259</v>
      </c>
      <c r="N10" s="34">
        <f t="shared" si="4"/>
        <v>11261.261261261259</v>
      </c>
      <c r="O10" s="34">
        <f t="shared" si="4"/>
        <v>11261.261261261259</v>
      </c>
      <c r="P10" s="34">
        <f t="shared" si="4"/>
        <v>11261.261261261259</v>
      </c>
      <c r="Q10" s="34">
        <f t="shared" si="4"/>
        <v>11261.261261261259</v>
      </c>
      <c r="R10" s="34">
        <f t="shared" si="4"/>
        <v>11261.261261261259</v>
      </c>
      <c r="S10" s="34">
        <f t="shared" si="4"/>
        <v>11261.261261261259</v>
      </c>
      <c r="T10" s="34">
        <f t="shared" si="4"/>
        <v>11261.261261261259</v>
      </c>
      <c r="U10" s="34">
        <f t="shared" si="4"/>
        <v>11261.261261261259</v>
      </c>
      <c r="V10" s="34">
        <f t="shared" si="4"/>
        <v>11261.261261261259</v>
      </c>
      <c r="W10" s="34">
        <f t="shared" si="4"/>
        <v>11261.261261261259</v>
      </c>
      <c r="X10" s="34">
        <f t="shared" si="4"/>
        <v>11261.261261261259</v>
      </c>
      <c r="Y10" s="34">
        <f t="shared" si="4"/>
        <v>11261.261261261259</v>
      </c>
      <c r="Z10" s="34">
        <f t="shared" si="4"/>
        <v>11261.261261261259</v>
      </c>
      <c r="AA10" s="34">
        <f t="shared" si="4"/>
        <v>11261.261261261259</v>
      </c>
      <c r="AB10" s="34">
        <f t="shared" si="4"/>
        <v>11261.261261261259</v>
      </c>
      <c r="AC10" s="34">
        <f t="shared" si="4"/>
        <v>11261.261261261259</v>
      </c>
      <c r="AD10" s="34">
        <f t="shared" si="4"/>
        <v>11261.261261261259</v>
      </c>
      <c r="AE10" s="34">
        <f t="shared" si="4"/>
        <v>11261.261261261259</v>
      </c>
      <c r="AF10" s="34">
        <f t="shared" si="4"/>
        <v>11261.261261261259</v>
      </c>
      <c r="AG10" s="34">
        <f t="shared" si="4"/>
        <v>11261.261261261259</v>
      </c>
      <c r="AH10" s="34">
        <f t="shared" si="4"/>
        <v>11261.261261261259</v>
      </c>
      <c r="AI10" s="34">
        <f t="shared" si="4"/>
        <v>11261.261261261259</v>
      </c>
      <c r="AJ10" s="34">
        <f t="shared" si="4"/>
        <v>11261.261261261259</v>
      </c>
      <c r="AK10" s="34">
        <f t="shared" si="4"/>
        <v>11261.261261261259</v>
      </c>
      <c r="AL10" s="34">
        <f t="shared" si="4"/>
        <v>11261.261261261259</v>
      </c>
      <c r="AM10" s="34">
        <f t="shared" si="4"/>
        <v>11261.261261261259</v>
      </c>
      <c r="AN10" s="34">
        <f t="shared" si="4"/>
        <v>11261.261261261259</v>
      </c>
      <c r="AO10" s="34">
        <f t="shared" si="4"/>
        <v>11261.261261261259</v>
      </c>
      <c r="AP10" s="34">
        <f t="shared" si="4"/>
        <v>11261.261261261259</v>
      </c>
      <c r="AQ10" s="34">
        <f t="shared" si="4"/>
        <v>11261.261261261259</v>
      </c>
    </row>
    <row r="11" spans="2:43" ht="14.25" customHeight="1" x14ac:dyDescent="0.45">
      <c r="B11" s="1" t="s">
        <v>110</v>
      </c>
      <c r="E11" s="3">
        <v>500000</v>
      </c>
      <c r="F11" s="1" t="s">
        <v>6</v>
      </c>
      <c r="G11" s="34">
        <f t="shared" si="0"/>
        <v>135135.13513513512</v>
      </c>
      <c r="H11" s="34">
        <v>0</v>
      </c>
      <c r="I11" s="34">
        <v>0</v>
      </c>
      <c r="J11" s="34">
        <v>0</v>
      </c>
      <c r="K11" s="34">
        <v>0</v>
      </c>
      <c r="L11" s="34">
        <f t="shared" ref="L11:AQ11" si="5">$G11/12</f>
        <v>11261.261261261259</v>
      </c>
      <c r="M11" s="34">
        <f t="shared" si="5"/>
        <v>11261.261261261259</v>
      </c>
      <c r="N11" s="34">
        <f t="shared" si="5"/>
        <v>11261.261261261259</v>
      </c>
      <c r="O11" s="34">
        <f t="shared" si="5"/>
        <v>11261.261261261259</v>
      </c>
      <c r="P11" s="34">
        <f t="shared" si="5"/>
        <v>11261.261261261259</v>
      </c>
      <c r="Q11" s="34">
        <f t="shared" si="5"/>
        <v>11261.261261261259</v>
      </c>
      <c r="R11" s="34">
        <f t="shared" si="5"/>
        <v>11261.261261261259</v>
      </c>
      <c r="S11" s="34">
        <f t="shared" si="5"/>
        <v>11261.261261261259</v>
      </c>
      <c r="T11" s="34">
        <f t="shared" si="5"/>
        <v>11261.261261261259</v>
      </c>
      <c r="U11" s="34">
        <f t="shared" si="5"/>
        <v>11261.261261261259</v>
      </c>
      <c r="V11" s="34">
        <f t="shared" si="5"/>
        <v>11261.261261261259</v>
      </c>
      <c r="W11" s="34">
        <f t="shared" si="5"/>
        <v>11261.261261261259</v>
      </c>
      <c r="X11" s="34">
        <f t="shared" si="5"/>
        <v>11261.261261261259</v>
      </c>
      <c r="Y11" s="34">
        <f t="shared" si="5"/>
        <v>11261.261261261259</v>
      </c>
      <c r="Z11" s="34">
        <f t="shared" si="5"/>
        <v>11261.261261261259</v>
      </c>
      <c r="AA11" s="34">
        <f t="shared" si="5"/>
        <v>11261.261261261259</v>
      </c>
      <c r="AB11" s="34">
        <f t="shared" si="5"/>
        <v>11261.261261261259</v>
      </c>
      <c r="AC11" s="34">
        <f t="shared" si="5"/>
        <v>11261.261261261259</v>
      </c>
      <c r="AD11" s="34">
        <f t="shared" si="5"/>
        <v>11261.261261261259</v>
      </c>
      <c r="AE11" s="34">
        <f t="shared" si="5"/>
        <v>11261.261261261259</v>
      </c>
      <c r="AF11" s="34">
        <f t="shared" si="5"/>
        <v>11261.261261261259</v>
      </c>
      <c r="AG11" s="34">
        <f t="shared" si="5"/>
        <v>11261.261261261259</v>
      </c>
      <c r="AH11" s="34">
        <f t="shared" si="5"/>
        <v>11261.261261261259</v>
      </c>
      <c r="AI11" s="34">
        <f t="shared" si="5"/>
        <v>11261.261261261259</v>
      </c>
      <c r="AJ11" s="34">
        <f t="shared" si="5"/>
        <v>11261.261261261259</v>
      </c>
      <c r="AK11" s="34">
        <f t="shared" si="5"/>
        <v>11261.261261261259</v>
      </c>
      <c r="AL11" s="34">
        <f t="shared" si="5"/>
        <v>11261.261261261259</v>
      </c>
      <c r="AM11" s="34">
        <f t="shared" si="5"/>
        <v>11261.261261261259</v>
      </c>
      <c r="AN11" s="34">
        <f t="shared" si="5"/>
        <v>11261.261261261259</v>
      </c>
      <c r="AO11" s="34">
        <f t="shared" si="5"/>
        <v>11261.261261261259</v>
      </c>
      <c r="AP11" s="34">
        <f t="shared" si="5"/>
        <v>11261.261261261259</v>
      </c>
      <c r="AQ11" s="34">
        <f t="shared" si="5"/>
        <v>11261.261261261259</v>
      </c>
    </row>
    <row r="12" spans="2:43" ht="14.25" customHeight="1" x14ac:dyDescent="0.45">
      <c r="B12" s="2" t="s">
        <v>111</v>
      </c>
      <c r="C12" s="2"/>
      <c r="E12" s="3">
        <v>500000</v>
      </c>
      <c r="F12" s="1" t="s">
        <v>6</v>
      </c>
      <c r="G12" s="34">
        <f t="shared" si="0"/>
        <v>135135.13513513512</v>
      </c>
      <c r="H12" s="34">
        <v>0</v>
      </c>
      <c r="I12" s="34">
        <v>0</v>
      </c>
      <c r="J12" s="34">
        <v>0</v>
      </c>
      <c r="K12" s="34">
        <v>0</v>
      </c>
      <c r="L12" s="34">
        <f t="shared" ref="L12:AQ12" si="6">$G12/12</f>
        <v>11261.261261261259</v>
      </c>
      <c r="M12" s="34">
        <f t="shared" si="6"/>
        <v>11261.261261261259</v>
      </c>
      <c r="N12" s="34">
        <f t="shared" si="6"/>
        <v>11261.261261261259</v>
      </c>
      <c r="O12" s="34">
        <f t="shared" si="6"/>
        <v>11261.261261261259</v>
      </c>
      <c r="P12" s="34">
        <f t="shared" si="6"/>
        <v>11261.261261261259</v>
      </c>
      <c r="Q12" s="34">
        <f t="shared" si="6"/>
        <v>11261.261261261259</v>
      </c>
      <c r="R12" s="34">
        <f t="shared" si="6"/>
        <v>11261.261261261259</v>
      </c>
      <c r="S12" s="34">
        <f t="shared" si="6"/>
        <v>11261.261261261259</v>
      </c>
      <c r="T12" s="34">
        <f t="shared" si="6"/>
        <v>11261.261261261259</v>
      </c>
      <c r="U12" s="34">
        <f t="shared" si="6"/>
        <v>11261.261261261259</v>
      </c>
      <c r="V12" s="34">
        <f t="shared" si="6"/>
        <v>11261.261261261259</v>
      </c>
      <c r="W12" s="34">
        <f t="shared" si="6"/>
        <v>11261.261261261259</v>
      </c>
      <c r="X12" s="34">
        <f t="shared" si="6"/>
        <v>11261.261261261259</v>
      </c>
      <c r="Y12" s="34">
        <f t="shared" si="6"/>
        <v>11261.261261261259</v>
      </c>
      <c r="Z12" s="34">
        <f t="shared" si="6"/>
        <v>11261.261261261259</v>
      </c>
      <c r="AA12" s="34">
        <f t="shared" si="6"/>
        <v>11261.261261261259</v>
      </c>
      <c r="AB12" s="34">
        <f t="shared" si="6"/>
        <v>11261.261261261259</v>
      </c>
      <c r="AC12" s="34">
        <f t="shared" si="6"/>
        <v>11261.261261261259</v>
      </c>
      <c r="AD12" s="34">
        <f t="shared" si="6"/>
        <v>11261.261261261259</v>
      </c>
      <c r="AE12" s="34">
        <f t="shared" si="6"/>
        <v>11261.261261261259</v>
      </c>
      <c r="AF12" s="34">
        <f t="shared" si="6"/>
        <v>11261.261261261259</v>
      </c>
      <c r="AG12" s="34">
        <f t="shared" si="6"/>
        <v>11261.261261261259</v>
      </c>
      <c r="AH12" s="34">
        <f t="shared" si="6"/>
        <v>11261.261261261259</v>
      </c>
      <c r="AI12" s="34">
        <f t="shared" si="6"/>
        <v>11261.261261261259</v>
      </c>
      <c r="AJ12" s="34">
        <f t="shared" si="6"/>
        <v>11261.261261261259</v>
      </c>
      <c r="AK12" s="34">
        <f t="shared" si="6"/>
        <v>11261.261261261259</v>
      </c>
      <c r="AL12" s="34">
        <f t="shared" si="6"/>
        <v>11261.261261261259</v>
      </c>
      <c r="AM12" s="34">
        <f t="shared" si="6"/>
        <v>11261.261261261259</v>
      </c>
      <c r="AN12" s="34">
        <f t="shared" si="6"/>
        <v>11261.261261261259</v>
      </c>
      <c r="AO12" s="34">
        <f t="shared" si="6"/>
        <v>11261.261261261259</v>
      </c>
      <c r="AP12" s="34">
        <f t="shared" si="6"/>
        <v>11261.261261261259</v>
      </c>
      <c r="AQ12" s="34">
        <f t="shared" si="6"/>
        <v>11261.261261261259</v>
      </c>
    </row>
    <row r="13" spans="2:43" ht="14.25" customHeight="1" x14ac:dyDescent="0.45">
      <c r="B13" s="2" t="s">
        <v>112</v>
      </c>
      <c r="C13" s="2"/>
      <c r="E13" s="3">
        <v>98000</v>
      </c>
      <c r="F13" s="1" t="s">
        <v>6</v>
      </c>
      <c r="G13" s="34">
        <f t="shared" si="0"/>
        <v>26486.486486486487</v>
      </c>
      <c r="H13" s="34">
        <v>0</v>
      </c>
      <c r="I13" s="34">
        <v>0</v>
      </c>
      <c r="J13" s="34">
        <v>0</v>
      </c>
      <c r="K13" s="34">
        <f t="shared" ref="K13:AQ13" si="7">$G13/12</f>
        <v>2207.2072072072074</v>
      </c>
      <c r="L13" s="34">
        <f t="shared" si="7"/>
        <v>2207.2072072072074</v>
      </c>
      <c r="M13" s="34">
        <f t="shared" si="7"/>
        <v>2207.2072072072074</v>
      </c>
      <c r="N13" s="34">
        <f t="shared" si="7"/>
        <v>2207.2072072072074</v>
      </c>
      <c r="O13" s="34">
        <f t="shared" si="7"/>
        <v>2207.2072072072074</v>
      </c>
      <c r="P13" s="34">
        <f t="shared" si="7"/>
        <v>2207.2072072072074</v>
      </c>
      <c r="Q13" s="34">
        <f t="shared" si="7"/>
        <v>2207.2072072072074</v>
      </c>
      <c r="R13" s="34">
        <f t="shared" si="7"/>
        <v>2207.2072072072074</v>
      </c>
      <c r="S13" s="34">
        <f t="shared" si="7"/>
        <v>2207.2072072072074</v>
      </c>
      <c r="T13" s="34">
        <f t="shared" si="7"/>
        <v>2207.2072072072074</v>
      </c>
      <c r="U13" s="34">
        <f t="shared" si="7"/>
        <v>2207.2072072072074</v>
      </c>
      <c r="V13" s="34">
        <f t="shared" si="7"/>
        <v>2207.2072072072074</v>
      </c>
      <c r="W13" s="34">
        <f t="shared" si="7"/>
        <v>2207.2072072072074</v>
      </c>
      <c r="X13" s="34">
        <f t="shared" si="7"/>
        <v>2207.2072072072074</v>
      </c>
      <c r="Y13" s="34">
        <f t="shared" si="7"/>
        <v>2207.2072072072074</v>
      </c>
      <c r="Z13" s="34">
        <f t="shared" si="7"/>
        <v>2207.2072072072074</v>
      </c>
      <c r="AA13" s="34">
        <f t="shared" si="7"/>
        <v>2207.2072072072074</v>
      </c>
      <c r="AB13" s="34">
        <f t="shared" si="7"/>
        <v>2207.2072072072074</v>
      </c>
      <c r="AC13" s="34">
        <f t="shared" si="7"/>
        <v>2207.2072072072074</v>
      </c>
      <c r="AD13" s="34">
        <f t="shared" si="7"/>
        <v>2207.2072072072074</v>
      </c>
      <c r="AE13" s="34">
        <f t="shared" si="7"/>
        <v>2207.2072072072074</v>
      </c>
      <c r="AF13" s="34">
        <f t="shared" si="7"/>
        <v>2207.2072072072074</v>
      </c>
      <c r="AG13" s="34">
        <f t="shared" si="7"/>
        <v>2207.2072072072074</v>
      </c>
      <c r="AH13" s="34">
        <f t="shared" si="7"/>
        <v>2207.2072072072074</v>
      </c>
      <c r="AI13" s="34">
        <f t="shared" si="7"/>
        <v>2207.2072072072074</v>
      </c>
      <c r="AJ13" s="34">
        <f t="shared" si="7"/>
        <v>2207.2072072072074</v>
      </c>
      <c r="AK13" s="34">
        <f t="shared" si="7"/>
        <v>2207.2072072072074</v>
      </c>
      <c r="AL13" s="34">
        <f t="shared" si="7"/>
        <v>2207.2072072072074</v>
      </c>
      <c r="AM13" s="34">
        <f t="shared" si="7"/>
        <v>2207.2072072072074</v>
      </c>
      <c r="AN13" s="34">
        <f t="shared" si="7"/>
        <v>2207.2072072072074</v>
      </c>
      <c r="AO13" s="34">
        <f t="shared" si="7"/>
        <v>2207.2072072072074</v>
      </c>
      <c r="AP13" s="34">
        <f t="shared" si="7"/>
        <v>2207.2072072072074</v>
      </c>
      <c r="AQ13" s="34">
        <f t="shared" si="7"/>
        <v>2207.2072072072074</v>
      </c>
    </row>
    <row r="14" spans="2:43" ht="14.25" customHeight="1" x14ac:dyDescent="0.45">
      <c r="B14" s="2" t="s">
        <v>113</v>
      </c>
      <c r="C14" s="2"/>
      <c r="D14" s="2"/>
      <c r="E14" s="16">
        <v>850000</v>
      </c>
      <c r="F14" s="1" t="s">
        <v>6</v>
      </c>
      <c r="G14" s="34">
        <f t="shared" si="0"/>
        <v>229729.7297297297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f t="shared" ref="M14:AQ14" si="8">$G14/12</f>
        <v>19144.144144144142</v>
      </c>
      <c r="N14" s="34">
        <f t="shared" si="8"/>
        <v>19144.144144144142</v>
      </c>
      <c r="O14" s="34">
        <f t="shared" si="8"/>
        <v>19144.144144144142</v>
      </c>
      <c r="P14" s="34">
        <f t="shared" si="8"/>
        <v>19144.144144144142</v>
      </c>
      <c r="Q14" s="34">
        <f t="shared" si="8"/>
        <v>19144.144144144142</v>
      </c>
      <c r="R14" s="34">
        <f t="shared" si="8"/>
        <v>19144.144144144142</v>
      </c>
      <c r="S14" s="34">
        <f t="shared" si="8"/>
        <v>19144.144144144142</v>
      </c>
      <c r="T14" s="34">
        <f t="shared" si="8"/>
        <v>19144.144144144142</v>
      </c>
      <c r="U14" s="34">
        <f t="shared" si="8"/>
        <v>19144.144144144142</v>
      </c>
      <c r="V14" s="34">
        <f t="shared" si="8"/>
        <v>19144.144144144142</v>
      </c>
      <c r="W14" s="34">
        <f t="shared" si="8"/>
        <v>19144.144144144142</v>
      </c>
      <c r="X14" s="34">
        <f t="shared" si="8"/>
        <v>19144.144144144142</v>
      </c>
      <c r="Y14" s="34">
        <f t="shared" si="8"/>
        <v>19144.144144144142</v>
      </c>
      <c r="Z14" s="34">
        <f t="shared" si="8"/>
        <v>19144.144144144142</v>
      </c>
      <c r="AA14" s="34">
        <f t="shared" si="8"/>
        <v>19144.144144144142</v>
      </c>
      <c r="AB14" s="34">
        <f t="shared" si="8"/>
        <v>19144.144144144142</v>
      </c>
      <c r="AC14" s="34">
        <f t="shared" si="8"/>
        <v>19144.144144144142</v>
      </c>
      <c r="AD14" s="34">
        <f t="shared" si="8"/>
        <v>19144.144144144142</v>
      </c>
      <c r="AE14" s="34">
        <f t="shared" si="8"/>
        <v>19144.144144144142</v>
      </c>
      <c r="AF14" s="34">
        <f t="shared" si="8"/>
        <v>19144.144144144142</v>
      </c>
      <c r="AG14" s="34">
        <f t="shared" si="8"/>
        <v>19144.144144144142</v>
      </c>
      <c r="AH14" s="34">
        <f t="shared" si="8"/>
        <v>19144.144144144142</v>
      </c>
      <c r="AI14" s="34">
        <f t="shared" si="8"/>
        <v>19144.144144144142</v>
      </c>
      <c r="AJ14" s="34">
        <f t="shared" si="8"/>
        <v>19144.144144144142</v>
      </c>
      <c r="AK14" s="34">
        <f t="shared" si="8"/>
        <v>19144.144144144142</v>
      </c>
      <c r="AL14" s="34">
        <f t="shared" si="8"/>
        <v>19144.144144144142</v>
      </c>
      <c r="AM14" s="34">
        <f t="shared" si="8"/>
        <v>19144.144144144142</v>
      </c>
      <c r="AN14" s="34">
        <f t="shared" si="8"/>
        <v>19144.144144144142</v>
      </c>
      <c r="AO14" s="34">
        <f t="shared" si="8"/>
        <v>19144.144144144142</v>
      </c>
      <c r="AP14" s="34">
        <f t="shared" si="8"/>
        <v>19144.144144144142</v>
      </c>
      <c r="AQ14" s="34">
        <f t="shared" si="8"/>
        <v>19144.144144144142</v>
      </c>
    </row>
    <row r="15" spans="2:43" ht="14.25" customHeight="1" x14ac:dyDescent="0.45">
      <c r="B15" s="2" t="s">
        <v>114</v>
      </c>
      <c r="C15" s="2"/>
      <c r="D15" s="2"/>
      <c r="E15" s="16">
        <v>500000</v>
      </c>
      <c r="F15" s="1" t="s">
        <v>6</v>
      </c>
      <c r="G15" s="34">
        <f t="shared" si="0"/>
        <v>135135.13513513512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f t="shared" ref="T15:AQ15" si="9">$G15/12</f>
        <v>11261.261261261259</v>
      </c>
      <c r="U15" s="34">
        <f t="shared" si="9"/>
        <v>11261.261261261259</v>
      </c>
      <c r="V15" s="34">
        <f t="shared" si="9"/>
        <v>11261.261261261259</v>
      </c>
      <c r="W15" s="34">
        <f t="shared" si="9"/>
        <v>11261.261261261259</v>
      </c>
      <c r="X15" s="34">
        <f t="shared" si="9"/>
        <v>11261.261261261259</v>
      </c>
      <c r="Y15" s="34">
        <f t="shared" si="9"/>
        <v>11261.261261261259</v>
      </c>
      <c r="Z15" s="34">
        <f t="shared" si="9"/>
        <v>11261.261261261259</v>
      </c>
      <c r="AA15" s="34">
        <f t="shared" si="9"/>
        <v>11261.261261261259</v>
      </c>
      <c r="AB15" s="34">
        <f t="shared" si="9"/>
        <v>11261.261261261259</v>
      </c>
      <c r="AC15" s="34">
        <f t="shared" si="9"/>
        <v>11261.261261261259</v>
      </c>
      <c r="AD15" s="34">
        <f t="shared" si="9"/>
        <v>11261.261261261259</v>
      </c>
      <c r="AE15" s="34">
        <f t="shared" si="9"/>
        <v>11261.261261261259</v>
      </c>
      <c r="AF15" s="34">
        <f t="shared" si="9"/>
        <v>11261.261261261259</v>
      </c>
      <c r="AG15" s="34">
        <f t="shared" si="9"/>
        <v>11261.261261261259</v>
      </c>
      <c r="AH15" s="34">
        <f t="shared" si="9"/>
        <v>11261.261261261259</v>
      </c>
      <c r="AI15" s="34">
        <f t="shared" si="9"/>
        <v>11261.261261261259</v>
      </c>
      <c r="AJ15" s="34">
        <f t="shared" si="9"/>
        <v>11261.261261261259</v>
      </c>
      <c r="AK15" s="34">
        <f t="shared" si="9"/>
        <v>11261.261261261259</v>
      </c>
      <c r="AL15" s="34">
        <f t="shared" si="9"/>
        <v>11261.261261261259</v>
      </c>
      <c r="AM15" s="34">
        <f t="shared" si="9"/>
        <v>11261.261261261259</v>
      </c>
      <c r="AN15" s="34">
        <f t="shared" si="9"/>
        <v>11261.261261261259</v>
      </c>
      <c r="AO15" s="34">
        <f t="shared" si="9"/>
        <v>11261.261261261259</v>
      </c>
      <c r="AP15" s="34">
        <f t="shared" si="9"/>
        <v>11261.261261261259</v>
      </c>
      <c r="AQ15" s="34">
        <f t="shared" si="9"/>
        <v>11261.261261261259</v>
      </c>
    </row>
    <row r="16" spans="2:43" ht="14.25" customHeight="1" x14ac:dyDescent="0.45">
      <c r="E16" s="3"/>
      <c r="G16" s="34">
        <f>E16*NXZ_Project!$C$9</f>
        <v>0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</row>
    <row r="17" spans="2:43" ht="14.25" customHeight="1" x14ac:dyDescent="0.45">
      <c r="B17" s="2"/>
      <c r="C17" s="2"/>
      <c r="E17" s="3">
        <f>SUM(E7:E15)</f>
        <v>4648000</v>
      </c>
      <c r="H17" s="59">
        <f t="shared" ref="H17:AQ17" si="10">SUM(H7:H13)</f>
        <v>0</v>
      </c>
      <c r="I17" s="59">
        <f t="shared" si="10"/>
        <v>0</v>
      </c>
      <c r="J17" s="59">
        <f t="shared" si="10"/>
        <v>0</v>
      </c>
      <c r="K17" s="59">
        <f t="shared" si="10"/>
        <v>51756.756756756746</v>
      </c>
      <c r="L17" s="59">
        <f t="shared" si="10"/>
        <v>74279.279279279261</v>
      </c>
      <c r="M17" s="59">
        <f t="shared" si="10"/>
        <v>74279.279279279261</v>
      </c>
      <c r="N17" s="59">
        <f t="shared" si="10"/>
        <v>74279.279279279261</v>
      </c>
      <c r="O17" s="59">
        <f t="shared" si="10"/>
        <v>74279.279279279261</v>
      </c>
      <c r="P17" s="59">
        <f t="shared" si="10"/>
        <v>74279.279279279261</v>
      </c>
      <c r="Q17" s="59">
        <f t="shared" si="10"/>
        <v>74279.279279279261</v>
      </c>
      <c r="R17" s="59">
        <f t="shared" si="10"/>
        <v>74279.279279279261</v>
      </c>
      <c r="S17" s="59">
        <f t="shared" si="10"/>
        <v>74279.279279279261</v>
      </c>
      <c r="T17" s="59">
        <f t="shared" si="10"/>
        <v>74279.279279279261</v>
      </c>
      <c r="U17" s="59">
        <f t="shared" si="10"/>
        <v>74279.279279279261</v>
      </c>
      <c r="V17" s="59">
        <f t="shared" si="10"/>
        <v>74279.279279279261</v>
      </c>
      <c r="W17" s="59">
        <f t="shared" si="10"/>
        <v>74279.279279279261</v>
      </c>
      <c r="X17" s="59">
        <f t="shared" si="10"/>
        <v>74279.279279279261</v>
      </c>
      <c r="Y17" s="59">
        <f t="shared" si="10"/>
        <v>74279.279279279261</v>
      </c>
      <c r="Z17" s="59">
        <f t="shared" si="10"/>
        <v>74279.279279279261</v>
      </c>
      <c r="AA17" s="59">
        <f t="shared" si="10"/>
        <v>74279.279279279261</v>
      </c>
      <c r="AB17" s="59">
        <f t="shared" si="10"/>
        <v>74279.279279279261</v>
      </c>
      <c r="AC17" s="59">
        <f t="shared" si="10"/>
        <v>74279.279279279261</v>
      </c>
      <c r="AD17" s="59">
        <f t="shared" si="10"/>
        <v>74279.279279279261</v>
      </c>
      <c r="AE17" s="59">
        <f t="shared" si="10"/>
        <v>74279.279279279261</v>
      </c>
      <c r="AF17" s="59">
        <f t="shared" si="10"/>
        <v>74279.279279279261</v>
      </c>
      <c r="AG17" s="59">
        <f t="shared" si="10"/>
        <v>74279.279279279261</v>
      </c>
      <c r="AH17" s="59">
        <f t="shared" si="10"/>
        <v>74279.279279279261</v>
      </c>
      <c r="AI17" s="59">
        <f t="shared" si="10"/>
        <v>74279.279279279261</v>
      </c>
      <c r="AJ17" s="59">
        <f t="shared" si="10"/>
        <v>74279.279279279261</v>
      </c>
      <c r="AK17" s="59">
        <f t="shared" si="10"/>
        <v>74279.279279279261</v>
      </c>
      <c r="AL17" s="59">
        <f t="shared" si="10"/>
        <v>74279.279279279261</v>
      </c>
      <c r="AM17" s="59">
        <f t="shared" si="10"/>
        <v>74279.279279279261</v>
      </c>
      <c r="AN17" s="59">
        <f t="shared" si="10"/>
        <v>74279.279279279261</v>
      </c>
      <c r="AO17" s="59">
        <f t="shared" si="10"/>
        <v>74279.279279279261</v>
      </c>
      <c r="AP17" s="59">
        <f t="shared" si="10"/>
        <v>74279.279279279261</v>
      </c>
      <c r="AQ17" s="59">
        <f t="shared" si="10"/>
        <v>74279.279279279261</v>
      </c>
    </row>
    <row r="18" spans="2:43" ht="14.25" customHeight="1" x14ac:dyDescent="0.45">
      <c r="E18" s="3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</row>
    <row r="19" spans="2:43" ht="14.25" customHeight="1" x14ac:dyDescent="0.45">
      <c r="E19" s="3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</row>
    <row r="20" spans="2:43" ht="14.25" customHeight="1" x14ac:dyDescent="0.45">
      <c r="E20" s="3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</row>
    <row r="21" spans="2:43" ht="14.25" customHeight="1" x14ac:dyDescent="0.45">
      <c r="E21" s="3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</row>
    <row r="22" spans="2:43" ht="14.25" customHeight="1" x14ac:dyDescent="0.45">
      <c r="E22" s="3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</row>
    <row r="23" spans="2:43" ht="14.25" customHeight="1" x14ac:dyDescent="0.45">
      <c r="E23" s="3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</row>
    <row r="24" spans="2:43" ht="14.25" customHeight="1" x14ac:dyDescent="0.45">
      <c r="E24" s="3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</row>
    <row r="25" spans="2:43" ht="14.25" customHeight="1" x14ac:dyDescent="0.45">
      <c r="E25" s="3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</row>
    <row r="26" spans="2:43" ht="14.25" customHeight="1" x14ac:dyDescent="0.45">
      <c r="E26" s="3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</row>
    <row r="27" spans="2:43" ht="14.25" customHeight="1" x14ac:dyDescent="0.45">
      <c r="E27" s="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</row>
    <row r="28" spans="2:43" ht="14.25" customHeight="1" x14ac:dyDescent="0.45">
      <c r="E28" s="3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</row>
    <row r="29" spans="2:43" ht="14.25" customHeight="1" x14ac:dyDescent="0.45">
      <c r="E29" s="3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</row>
    <row r="30" spans="2:43" ht="14.25" customHeight="1" x14ac:dyDescent="0.45">
      <c r="E30" s="3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</row>
    <row r="31" spans="2:43" ht="14.25" customHeight="1" x14ac:dyDescent="0.45">
      <c r="E31" s="3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</row>
    <row r="32" spans="2:43" ht="14.25" customHeight="1" x14ac:dyDescent="0.45">
      <c r="E32" s="3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</row>
    <row r="33" spans="5:43" ht="14.25" customHeight="1" x14ac:dyDescent="0.45">
      <c r="E33" s="3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</row>
    <row r="34" spans="5:43" ht="14.25" customHeight="1" x14ac:dyDescent="0.45">
      <c r="E34" s="3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</row>
    <row r="35" spans="5:43" ht="14.25" customHeight="1" x14ac:dyDescent="0.45">
      <c r="E35" s="3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</row>
    <row r="36" spans="5:43" ht="14.25" customHeight="1" x14ac:dyDescent="0.45">
      <c r="E36" s="3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</row>
    <row r="37" spans="5:43" ht="14.25" customHeight="1" x14ac:dyDescent="0.45">
      <c r="E37" s="3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</row>
    <row r="38" spans="5:43" ht="14.25" customHeight="1" x14ac:dyDescent="0.45">
      <c r="E38" s="3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</row>
    <row r="39" spans="5:43" ht="14.25" customHeight="1" x14ac:dyDescent="0.45">
      <c r="E39" s="3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</row>
    <row r="40" spans="5:43" ht="14.25" customHeight="1" x14ac:dyDescent="0.45">
      <c r="E40" s="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</row>
    <row r="41" spans="5:43" ht="14.25" customHeight="1" x14ac:dyDescent="0.45">
      <c r="E41" s="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</row>
    <row r="42" spans="5:43" ht="14.25" customHeight="1" x14ac:dyDescent="0.45">
      <c r="E42" s="3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</row>
    <row r="43" spans="5:43" ht="14.25" customHeight="1" x14ac:dyDescent="0.45">
      <c r="E43" s="3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</row>
    <row r="44" spans="5:43" ht="14.25" customHeight="1" x14ac:dyDescent="0.45">
      <c r="E44" s="3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</row>
    <row r="45" spans="5:43" ht="14.25" customHeight="1" x14ac:dyDescent="0.45">
      <c r="E45" s="3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</row>
    <row r="46" spans="5:43" ht="14.25" customHeight="1" x14ac:dyDescent="0.45">
      <c r="E46" s="3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</row>
    <row r="47" spans="5:43" ht="14.25" customHeight="1" x14ac:dyDescent="0.45">
      <c r="E47" s="3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</row>
    <row r="48" spans="5:43" ht="14.25" customHeight="1" x14ac:dyDescent="0.45">
      <c r="E48" s="3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</row>
    <row r="49" spans="5:43" ht="14.25" customHeight="1" x14ac:dyDescent="0.45">
      <c r="E49" s="3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</row>
    <row r="50" spans="5:43" ht="14.25" customHeight="1" x14ac:dyDescent="0.45">
      <c r="E50" s="3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</row>
    <row r="51" spans="5:43" ht="14.25" customHeight="1" x14ac:dyDescent="0.45">
      <c r="E51" s="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</row>
    <row r="52" spans="5:43" ht="14.25" customHeight="1" x14ac:dyDescent="0.45">
      <c r="E52" s="3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</row>
    <row r="53" spans="5:43" ht="14.25" customHeight="1" x14ac:dyDescent="0.45">
      <c r="E53" s="3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</row>
    <row r="54" spans="5:43" ht="14.25" customHeight="1" x14ac:dyDescent="0.45">
      <c r="E54" s="3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</row>
    <row r="55" spans="5:43" ht="14.25" customHeight="1" x14ac:dyDescent="0.45">
      <c r="E55" s="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</row>
    <row r="56" spans="5:43" ht="14.25" customHeight="1" x14ac:dyDescent="0.45">
      <c r="E56" s="3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</row>
    <row r="57" spans="5:43" ht="14.25" customHeight="1" x14ac:dyDescent="0.45">
      <c r="E57" s="3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5:43" ht="14.25" customHeight="1" x14ac:dyDescent="0.45">
      <c r="E58" s="3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5:43" ht="14.25" customHeight="1" x14ac:dyDescent="0.45">
      <c r="E59" s="3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</row>
    <row r="60" spans="5:43" ht="14.25" customHeight="1" x14ac:dyDescent="0.45">
      <c r="E60" s="3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</row>
    <row r="61" spans="5:43" ht="14.25" customHeight="1" x14ac:dyDescent="0.45">
      <c r="E61" s="3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</row>
    <row r="62" spans="5:43" ht="14.25" customHeight="1" x14ac:dyDescent="0.45">
      <c r="E62" s="3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</row>
    <row r="63" spans="5:43" ht="14.25" customHeight="1" x14ac:dyDescent="0.45">
      <c r="E63" s="3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</row>
    <row r="64" spans="5:43" ht="14.25" customHeight="1" x14ac:dyDescent="0.45">
      <c r="E64" s="3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</row>
    <row r="65" spans="5:43" ht="14.25" customHeight="1" x14ac:dyDescent="0.45">
      <c r="E65" s="3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</row>
    <row r="66" spans="5:43" ht="14.25" customHeight="1" x14ac:dyDescent="0.45">
      <c r="E66" s="3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</row>
    <row r="67" spans="5:43" ht="14.25" customHeight="1" x14ac:dyDescent="0.45">
      <c r="E67" s="3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</row>
    <row r="68" spans="5:43" ht="14.25" customHeight="1" x14ac:dyDescent="0.45">
      <c r="E68" s="3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</row>
    <row r="69" spans="5:43" ht="14.25" customHeight="1" x14ac:dyDescent="0.45">
      <c r="E69" s="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</row>
    <row r="70" spans="5:43" ht="14.25" customHeight="1" x14ac:dyDescent="0.45">
      <c r="E70" s="3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</row>
    <row r="71" spans="5:43" ht="14.25" customHeight="1" x14ac:dyDescent="0.45">
      <c r="E71" s="3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</row>
    <row r="72" spans="5:43" ht="14.25" customHeight="1" x14ac:dyDescent="0.45">
      <c r="E72" s="3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</row>
    <row r="73" spans="5:43" ht="14.25" customHeight="1" x14ac:dyDescent="0.45">
      <c r="E73" s="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</row>
    <row r="74" spans="5:43" ht="14.25" customHeight="1" x14ac:dyDescent="0.45">
      <c r="E74" s="3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</row>
    <row r="75" spans="5:43" ht="14.25" customHeight="1" x14ac:dyDescent="0.45">
      <c r="E75" s="3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</row>
    <row r="76" spans="5:43" ht="14.25" customHeight="1" x14ac:dyDescent="0.45">
      <c r="E76" s="3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</row>
    <row r="77" spans="5:43" ht="14.25" customHeight="1" x14ac:dyDescent="0.45">
      <c r="E77" s="3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</row>
    <row r="78" spans="5:43" ht="14.25" customHeight="1" x14ac:dyDescent="0.45">
      <c r="E78" s="3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</row>
    <row r="79" spans="5:43" ht="14.25" customHeight="1" x14ac:dyDescent="0.45">
      <c r="E79" s="3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</row>
    <row r="80" spans="5:43" ht="14.25" customHeight="1" x14ac:dyDescent="0.45">
      <c r="E80" s="3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</row>
    <row r="81" spans="5:43" ht="14.25" customHeight="1" x14ac:dyDescent="0.45">
      <c r="E81" s="3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</row>
    <row r="82" spans="5:43" ht="14.25" customHeight="1" x14ac:dyDescent="0.45">
      <c r="E82" s="3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</row>
    <row r="83" spans="5:43" ht="14.25" customHeight="1" x14ac:dyDescent="0.45">
      <c r="E83" s="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</row>
    <row r="84" spans="5:43" ht="14.25" customHeight="1" x14ac:dyDescent="0.45">
      <c r="E84" s="3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</row>
    <row r="85" spans="5:43" ht="14.25" customHeight="1" x14ac:dyDescent="0.45">
      <c r="E85" s="3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</row>
    <row r="86" spans="5:43" ht="14.25" customHeight="1" x14ac:dyDescent="0.45">
      <c r="E86" s="3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</row>
    <row r="87" spans="5:43" ht="14.25" customHeight="1" x14ac:dyDescent="0.45">
      <c r="E87" s="3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</row>
    <row r="88" spans="5:43" ht="14.25" customHeight="1" x14ac:dyDescent="0.45">
      <c r="E88" s="3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</row>
    <row r="89" spans="5:43" ht="14.25" customHeight="1" x14ac:dyDescent="0.45">
      <c r="E89" s="3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</row>
    <row r="90" spans="5:43" ht="14.25" customHeight="1" x14ac:dyDescent="0.45">
      <c r="E90" s="3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</row>
    <row r="91" spans="5:43" ht="14.25" customHeight="1" x14ac:dyDescent="0.45">
      <c r="E91" s="3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</row>
    <row r="92" spans="5:43" ht="14.25" customHeight="1" x14ac:dyDescent="0.45">
      <c r="E92" s="3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</row>
    <row r="93" spans="5:43" ht="14.25" customHeight="1" x14ac:dyDescent="0.45">
      <c r="E93" s="3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</row>
    <row r="94" spans="5:43" ht="14.25" customHeight="1" x14ac:dyDescent="0.45">
      <c r="E94" s="3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</row>
    <row r="95" spans="5:43" ht="14.25" customHeight="1" x14ac:dyDescent="0.45">
      <c r="E95" s="3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</row>
    <row r="96" spans="5:43" ht="14.25" customHeight="1" x14ac:dyDescent="0.45">
      <c r="E96" s="3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</row>
    <row r="97" spans="5:43" ht="14.25" customHeight="1" x14ac:dyDescent="0.45">
      <c r="E97" s="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</row>
    <row r="98" spans="5:43" ht="14.25" customHeight="1" x14ac:dyDescent="0.45">
      <c r="E98" s="3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</row>
    <row r="99" spans="5:43" ht="14.25" customHeight="1" x14ac:dyDescent="0.45">
      <c r="E99" s="3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</row>
    <row r="100" spans="5:43" ht="14.25" customHeight="1" x14ac:dyDescent="0.45">
      <c r="E100" s="3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</row>
    <row r="101" spans="5:43" ht="14.25" customHeight="1" x14ac:dyDescent="0.45">
      <c r="E101" s="3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</row>
    <row r="102" spans="5:43" ht="14.25" customHeight="1" x14ac:dyDescent="0.45">
      <c r="E102" s="3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</row>
    <row r="103" spans="5:43" ht="14.25" customHeight="1" x14ac:dyDescent="0.45">
      <c r="E103" s="3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</row>
    <row r="104" spans="5:43" ht="14.25" customHeight="1" x14ac:dyDescent="0.45">
      <c r="E104" s="3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</row>
    <row r="105" spans="5:43" ht="14.25" customHeight="1" x14ac:dyDescent="0.45">
      <c r="E105" s="3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</row>
    <row r="106" spans="5:43" ht="14.25" customHeight="1" x14ac:dyDescent="0.45">
      <c r="E106" s="3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</row>
    <row r="107" spans="5:43" ht="14.25" customHeight="1" x14ac:dyDescent="0.45">
      <c r="E107" s="3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</row>
    <row r="108" spans="5:43" ht="14.25" customHeight="1" x14ac:dyDescent="0.45">
      <c r="E108" s="3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</row>
    <row r="109" spans="5:43" ht="14.25" customHeight="1" x14ac:dyDescent="0.45">
      <c r="E109" s="3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</row>
    <row r="110" spans="5:43" ht="14.25" customHeight="1" x14ac:dyDescent="0.45">
      <c r="E110" s="3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</row>
    <row r="111" spans="5:43" ht="14.25" customHeight="1" x14ac:dyDescent="0.45">
      <c r="E111" s="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</row>
    <row r="112" spans="5:43" ht="14.25" customHeight="1" x14ac:dyDescent="0.45">
      <c r="E112" s="3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</row>
    <row r="113" spans="5:43" ht="14.25" customHeight="1" x14ac:dyDescent="0.45">
      <c r="E113" s="3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</row>
    <row r="114" spans="5:43" ht="14.25" customHeight="1" x14ac:dyDescent="0.45">
      <c r="E114" s="3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</row>
    <row r="115" spans="5:43" ht="14.25" customHeight="1" x14ac:dyDescent="0.45">
      <c r="E115" s="3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</row>
    <row r="116" spans="5:43" ht="14.25" customHeight="1" x14ac:dyDescent="0.45">
      <c r="E116" s="3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</row>
    <row r="117" spans="5:43" ht="14.25" customHeight="1" x14ac:dyDescent="0.45">
      <c r="E117" s="3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</row>
    <row r="118" spans="5:43" ht="14.25" customHeight="1" x14ac:dyDescent="0.45">
      <c r="E118" s="3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</row>
    <row r="119" spans="5:43" ht="14.25" customHeight="1" x14ac:dyDescent="0.45">
      <c r="E119" s="3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</row>
    <row r="120" spans="5:43" ht="14.25" customHeight="1" x14ac:dyDescent="0.45">
      <c r="E120" s="3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</row>
    <row r="121" spans="5:43" ht="14.25" customHeight="1" x14ac:dyDescent="0.45">
      <c r="E121" s="3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</row>
    <row r="122" spans="5:43" ht="14.25" customHeight="1" x14ac:dyDescent="0.45">
      <c r="E122" s="3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</row>
    <row r="123" spans="5:43" ht="14.25" customHeight="1" x14ac:dyDescent="0.45">
      <c r="E123" s="3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</row>
    <row r="124" spans="5:43" ht="14.25" customHeight="1" x14ac:dyDescent="0.45">
      <c r="E124" s="3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</row>
    <row r="125" spans="5:43" ht="14.25" customHeight="1" x14ac:dyDescent="0.45">
      <c r="E125" s="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</row>
    <row r="126" spans="5:43" ht="14.25" customHeight="1" x14ac:dyDescent="0.45">
      <c r="E126" s="3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</row>
    <row r="127" spans="5:43" ht="14.25" customHeight="1" x14ac:dyDescent="0.45">
      <c r="E127" s="3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</row>
    <row r="128" spans="5:43" ht="14.25" customHeight="1" x14ac:dyDescent="0.45">
      <c r="E128" s="3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</row>
    <row r="129" spans="5:43" ht="14.25" customHeight="1" x14ac:dyDescent="0.45">
      <c r="E129" s="3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</row>
    <row r="130" spans="5:43" ht="14.25" customHeight="1" x14ac:dyDescent="0.45">
      <c r="E130" s="3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</row>
    <row r="131" spans="5:43" ht="14.25" customHeight="1" x14ac:dyDescent="0.45">
      <c r="E131" s="3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</row>
    <row r="132" spans="5:43" ht="14.25" customHeight="1" x14ac:dyDescent="0.45">
      <c r="E132" s="3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</row>
    <row r="133" spans="5:43" ht="14.25" customHeight="1" x14ac:dyDescent="0.45">
      <c r="E133" s="3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</row>
    <row r="134" spans="5:43" ht="14.25" customHeight="1" x14ac:dyDescent="0.45">
      <c r="E134" s="3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</row>
    <row r="135" spans="5:43" ht="14.25" customHeight="1" x14ac:dyDescent="0.45">
      <c r="E135" s="3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</row>
    <row r="136" spans="5:43" ht="14.25" customHeight="1" x14ac:dyDescent="0.45">
      <c r="E136" s="3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</row>
    <row r="137" spans="5:43" ht="14.25" customHeight="1" x14ac:dyDescent="0.45">
      <c r="E137" s="3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</row>
    <row r="138" spans="5:43" ht="14.25" customHeight="1" x14ac:dyDescent="0.45">
      <c r="E138" s="3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</row>
    <row r="139" spans="5:43" ht="14.25" customHeight="1" x14ac:dyDescent="0.45">
      <c r="E139" s="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</row>
    <row r="140" spans="5:43" ht="14.25" customHeight="1" x14ac:dyDescent="0.45">
      <c r="E140" s="3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</row>
    <row r="141" spans="5:43" ht="14.25" customHeight="1" x14ac:dyDescent="0.45">
      <c r="E141" s="3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</row>
    <row r="142" spans="5:43" ht="14.25" customHeight="1" x14ac:dyDescent="0.45">
      <c r="E142" s="3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</row>
    <row r="143" spans="5:43" ht="14.25" customHeight="1" x14ac:dyDescent="0.45">
      <c r="E143" s="3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</row>
    <row r="144" spans="5:43" ht="14.25" customHeight="1" x14ac:dyDescent="0.45">
      <c r="E144" s="3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</row>
    <row r="145" spans="5:43" ht="14.25" customHeight="1" x14ac:dyDescent="0.45">
      <c r="E145" s="3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</row>
    <row r="146" spans="5:43" ht="14.25" customHeight="1" x14ac:dyDescent="0.45">
      <c r="E146" s="3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</row>
    <row r="147" spans="5:43" ht="14.25" customHeight="1" x14ac:dyDescent="0.45">
      <c r="E147" s="3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</row>
    <row r="148" spans="5:43" ht="14.25" customHeight="1" x14ac:dyDescent="0.45">
      <c r="E148" s="3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</row>
    <row r="149" spans="5:43" ht="14.25" customHeight="1" x14ac:dyDescent="0.45">
      <c r="E149" s="3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</row>
    <row r="150" spans="5:43" ht="14.25" customHeight="1" x14ac:dyDescent="0.45">
      <c r="E150" s="3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</row>
    <row r="151" spans="5:43" ht="14.25" customHeight="1" x14ac:dyDescent="0.45">
      <c r="E151" s="3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</row>
    <row r="152" spans="5:43" ht="14.25" customHeight="1" x14ac:dyDescent="0.45">
      <c r="E152" s="3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</row>
    <row r="153" spans="5:43" ht="14.25" customHeight="1" x14ac:dyDescent="0.45">
      <c r="E153" s="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</row>
    <row r="154" spans="5:43" ht="14.25" customHeight="1" x14ac:dyDescent="0.45">
      <c r="E154" s="3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</row>
    <row r="155" spans="5:43" ht="14.25" customHeight="1" x14ac:dyDescent="0.45">
      <c r="E155" s="3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</row>
    <row r="156" spans="5:43" ht="14.25" customHeight="1" x14ac:dyDescent="0.45">
      <c r="E156" s="3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</row>
    <row r="157" spans="5:43" ht="14.25" customHeight="1" x14ac:dyDescent="0.45">
      <c r="E157" s="3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</row>
    <row r="158" spans="5:43" ht="14.25" customHeight="1" x14ac:dyDescent="0.45">
      <c r="E158" s="3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</row>
    <row r="159" spans="5:43" ht="14.25" customHeight="1" x14ac:dyDescent="0.45">
      <c r="E159" s="3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</row>
    <row r="160" spans="5:43" ht="14.25" customHeight="1" x14ac:dyDescent="0.45">
      <c r="E160" s="3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</row>
    <row r="161" spans="5:43" ht="14.25" customHeight="1" x14ac:dyDescent="0.45">
      <c r="E161" s="3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</row>
    <row r="162" spans="5:43" ht="14.25" customHeight="1" x14ac:dyDescent="0.45">
      <c r="E162" s="3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</row>
    <row r="163" spans="5:43" ht="14.25" customHeight="1" x14ac:dyDescent="0.45">
      <c r="E163" s="3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</row>
    <row r="164" spans="5:43" ht="14.25" customHeight="1" x14ac:dyDescent="0.45">
      <c r="E164" s="3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</row>
    <row r="165" spans="5:43" ht="14.25" customHeight="1" x14ac:dyDescent="0.45">
      <c r="E165" s="3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</row>
    <row r="166" spans="5:43" ht="14.25" customHeight="1" x14ac:dyDescent="0.45">
      <c r="E166" s="3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</row>
    <row r="167" spans="5:43" ht="14.25" customHeight="1" x14ac:dyDescent="0.45">
      <c r="E167" s="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</row>
    <row r="168" spans="5:43" ht="14.25" customHeight="1" x14ac:dyDescent="0.45">
      <c r="E168" s="3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</row>
    <row r="169" spans="5:43" ht="14.25" customHeight="1" x14ac:dyDescent="0.45">
      <c r="E169" s="3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</row>
    <row r="170" spans="5:43" ht="14.25" customHeight="1" x14ac:dyDescent="0.45">
      <c r="E170" s="3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</row>
    <row r="171" spans="5:43" ht="14.25" customHeight="1" x14ac:dyDescent="0.45">
      <c r="E171" s="3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</row>
    <row r="172" spans="5:43" ht="14.25" customHeight="1" x14ac:dyDescent="0.45">
      <c r="E172" s="3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</row>
    <row r="173" spans="5:43" ht="14.25" customHeight="1" x14ac:dyDescent="0.45">
      <c r="E173" s="3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</row>
    <row r="174" spans="5:43" ht="14.25" customHeight="1" x14ac:dyDescent="0.45">
      <c r="E174" s="3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</row>
    <row r="175" spans="5:43" ht="14.25" customHeight="1" x14ac:dyDescent="0.45">
      <c r="E175" s="3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</row>
    <row r="176" spans="5:43" ht="14.25" customHeight="1" x14ac:dyDescent="0.45">
      <c r="E176" s="3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</row>
    <row r="177" spans="5:43" ht="14.25" customHeight="1" x14ac:dyDescent="0.45">
      <c r="E177" s="3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</row>
    <row r="178" spans="5:43" ht="14.25" customHeight="1" x14ac:dyDescent="0.45">
      <c r="E178" s="3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</row>
    <row r="179" spans="5:43" ht="14.25" customHeight="1" x14ac:dyDescent="0.45">
      <c r="E179" s="3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</row>
    <row r="180" spans="5:43" ht="14.25" customHeight="1" x14ac:dyDescent="0.45">
      <c r="E180" s="3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</row>
    <row r="181" spans="5:43" ht="14.25" customHeight="1" x14ac:dyDescent="0.45">
      <c r="E181" s="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</row>
    <row r="182" spans="5:43" ht="14.25" customHeight="1" x14ac:dyDescent="0.45">
      <c r="E182" s="3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</row>
    <row r="183" spans="5:43" ht="14.25" customHeight="1" x14ac:dyDescent="0.45">
      <c r="E183" s="3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</row>
    <row r="184" spans="5:43" ht="14.25" customHeight="1" x14ac:dyDescent="0.45">
      <c r="E184" s="3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</row>
    <row r="185" spans="5:43" ht="14.25" customHeight="1" x14ac:dyDescent="0.45">
      <c r="E185" s="3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</row>
    <row r="186" spans="5:43" ht="14.25" customHeight="1" x14ac:dyDescent="0.45">
      <c r="E186" s="3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</row>
    <row r="187" spans="5:43" ht="14.25" customHeight="1" x14ac:dyDescent="0.45">
      <c r="E187" s="3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</row>
    <row r="188" spans="5:43" ht="14.25" customHeight="1" x14ac:dyDescent="0.45">
      <c r="E188" s="3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</row>
    <row r="189" spans="5:43" ht="14.25" customHeight="1" x14ac:dyDescent="0.45">
      <c r="E189" s="3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</row>
    <row r="190" spans="5:43" ht="14.25" customHeight="1" x14ac:dyDescent="0.45">
      <c r="E190" s="3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</row>
    <row r="191" spans="5:43" ht="14.25" customHeight="1" x14ac:dyDescent="0.45">
      <c r="E191" s="3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</row>
    <row r="192" spans="5:43" ht="14.25" customHeight="1" x14ac:dyDescent="0.45">
      <c r="E192" s="3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</row>
    <row r="193" spans="5:43" ht="14.25" customHeight="1" x14ac:dyDescent="0.45">
      <c r="E193" s="3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</row>
    <row r="194" spans="5:43" ht="14.25" customHeight="1" x14ac:dyDescent="0.45">
      <c r="E194" s="3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</row>
    <row r="195" spans="5:43" ht="14.25" customHeight="1" x14ac:dyDescent="0.45">
      <c r="E195" s="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</row>
    <row r="196" spans="5:43" ht="14.25" customHeight="1" x14ac:dyDescent="0.45">
      <c r="E196" s="3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</row>
    <row r="197" spans="5:43" ht="14.25" customHeight="1" x14ac:dyDescent="0.45">
      <c r="E197" s="3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</row>
    <row r="198" spans="5:43" ht="14.25" customHeight="1" x14ac:dyDescent="0.45">
      <c r="E198" s="3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</row>
    <row r="199" spans="5:43" ht="14.25" customHeight="1" x14ac:dyDescent="0.45">
      <c r="E199" s="3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</row>
    <row r="200" spans="5:43" ht="14.25" customHeight="1" x14ac:dyDescent="0.45">
      <c r="E200" s="3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</row>
    <row r="201" spans="5:43" ht="14.25" customHeight="1" x14ac:dyDescent="0.45">
      <c r="E201" s="3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</row>
    <row r="202" spans="5:43" ht="14.25" customHeight="1" x14ac:dyDescent="0.45">
      <c r="E202" s="3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</row>
    <row r="203" spans="5:43" ht="14.25" customHeight="1" x14ac:dyDescent="0.45">
      <c r="E203" s="3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</row>
    <row r="204" spans="5:43" ht="14.25" customHeight="1" x14ac:dyDescent="0.45">
      <c r="E204" s="3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</row>
    <row r="205" spans="5:43" ht="14.25" customHeight="1" x14ac:dyDescent="0.45">
      <c r="E205" s="3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</row>
    <row r="206" spans="5:43" ht="14.25" customHeight="1" x14ac:dyDescent="0.45">
      <c r="E206" s="3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</row>
    <row r="207" spans="5:43" ht="14.25" customHeight="1" x14ac:dyDescent="0.45">
      <c r="E207" s="3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</row>
    <row r="208" spans="5:43" ht="14.25" customHeight="1" x14ac:dyDescent="0.45">
      <c r="E208" s="3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</row>
    <row r="209" spans="5:43" ht="14.25" customHeight="1" x14ac:dyDescent="0.45">
      <c r="E209" s="3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</row>
    <row r="210" spans="5:43" ht="14.25" customHeight="1" x14ac:dyDescent="0.45">
      <c r="E210" s="3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</row>
    <row r="211" spans="5:43" ht="14.25" customHeight="1" x14ac:dyDescent="0.45">
      <c r="E211" s="3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</row>
    <row r="212" spans="5:43" ht="14.25" customHeight="1" x14ac:dyDescent="0.45">
      <c r="E212" s="3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</row>
    <row r="213" spans="5:43" ht="14.25" customHeight="1" x14ac:dyDescent="0.45">
      <c r="E213" s="3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</row>
    <row r="214" spans="5:43" ht="14.25" customHeight="1" x14ac:dyDescent="0.45">
      <c r="E214" s="3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</row>
    <row r="215" spans="5:43" ht="14.25" customHeight="1" x14ac:dyDescent="0.45">
      <c r="E215" s="3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</row>
    <row r="216" spans="5:43" ht="14.25" customHeight="1" x14ac:dyDescent="0.45">
      <c r="E216" s="3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</row>
    <row r="217" spans="5:43" ht="14.25" customHeight="1" x14ac:dyDescent="0.45">
      <c r="E217" s="3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</row>
    <row r="218" spans="5:43" ht="14.25" customHeight="1" x14ac:dyDescent="0.45">
      <c r="E218" s="3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</row>
    <row r="219" spans="5:43" ht="14.25" customHeight="1" x14ac:dyDescent="0.45">
      <c r="E219" s="3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</row>
    <row r="220" spans="5:43" ht="14.25" customHeight="1" x14ac:dyDescent="0.45">
      <c r="E220" s="3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</row>
    <row r="221" spans="5:43" ht="14.25" customHeight="1" x14ac:dyDescent="0.45">
      <c r="E221" s="3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</row>
    <row r="222" spans="5:43" ht="14.25" customHeight="1" x14ac:dyDescent="0.45">
      <c r="E222" s="3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</row>
    <row r="223" spans="5:43" ht="14.25" customHeight="1" x14ac:dyDescent="0.45">
      <c r="E223" s="3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</row>
    <row r="224" spans="5:43" ht="14.25" customHeight="1" x14ac:dyDescent="0.45">
      <c r="E224" s="3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</row>
    <row r="225" spans="5:43" ht="14.25" customHeight="1" x14ac:dyDescent="0.45">
      <c r="E225" s="3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</row>
    <row r="226" spans="5:43" ht="14.25" customHeight="1" x14ac:dyDescent="0.45">
      <c r="E226" s="3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</row>
    <row r="227" spans="5:43" ht="14.25" customHeight="1" x14ac:dyDescent="0.45">
      <c r="E227" s="3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</row>
    <row r="228" spans="5:43" ht="14.25" customHeight="1" x14ac:dyDescent="0.45">
      <c r="E228" s="3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</row>
    <row r="229" spans="5:43" ht="14.25" customHeight="1" x14ac:dyDescent="0.45">
      <c r="E229" s="3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</row>
    <row r="230" spans="5:43" ht="14.25" customHeight="1" x14ac:dyDescent="0.45">
      <c r="E230" s="3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</row>
    <row r="231" spans="5:43" ht="14.25" customHeight="1" x14ac:dyDescent="0.45">
      <c r="E231" s="3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</row>
    <row r="232" spans="5:43" ht="14.25" customHeight="1" x14ac:dyDescent="0.45">
      <c r="E232" s="3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</row>
    <row r="233" spans="5:43" ht="14.25" customHeight="1" x14ac:dyDescent="0.45">
      <c r="E233" s="3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</row>
    <row r="234" spans="5:43" ht="14.25" customHeight="1" x14ac:dyDescent="0.45">
      <c r="E234" s="3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</row>
    <row r="235" spans="5:43" ht="14.25" customHeight="1" x14ac:dyDescent="0.45">
      <c r="E235" s="3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</row>
    <row r="236" spans="5:43" ht="14.25" customHeight="1" x14ac:dyDescent="0.45">
      <c r="E236" s="3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</row>
    <row r="237" spans="5:43" ht="14.25" customHeight="1" x14ac:dyDescent="0.45">
      <c r="E237" s="3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</row>
    <row r="238" spans="5:43" ht="14.25" customHeight="1" x14ac:dyDescent="0.45">
      <c r="E238" s="3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</row>
    <row r="239" spans="5:43" ht="14.25" customHeight="1" x14ac:dyDescent="0.45">
      <c r="E239" s="3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</row>
    <row r="240" spans="5:43" ht="14.25" customHeight="1" x14ac:dyDescent="0.45">
      <c r="E240" s="3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</row>
    <row r="241" spans="5:43" ht="14.25" customHeight="1" x14ac:dyDescent="0.45">
      <c r="E241" s="3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</row>
    <row r="242" spans="5:43" ht="14.25" customHeight="1" x14ac:dyDescent="0.45">
      <c r="E242" s="3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</row>
    <row r="243" spans="5:43" ht="14.25" customHeight="1" x14ac:dyDescent="0.45">
      <c r="E243" s="3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</row>
    <row r="244" spans="5:43" ht="14.25" customHeight="1" x14ac:dyDescent="0.45">
      <c r="E244" s="3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</row>
    <row r="245" spans="5:43" ht="14.25" customHeight="1" x14ac:dyDescent="0.45">
      <c r="E245" s="3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</row>
    <row r="246" spans="5:43" ht="14.25" customHeight="1" x14ac:dyDescent="0.45">
      <c r="E246" s="3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</row>
    <row r="247" spans="5:43" ht="14.25" customHeight="1" x14ac:dyDescent="0.45">
      <c r="E247" s="3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</row>
    <row r="248" spans="5:43" ht="14.25" customHeight="1" x14ac:dyDescent="0.45">
      <c r="E248" s="3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</row>
    <row r="249" spans="5:43" ht="14.25" customHeight="1" x14ac:dyDescent="0.45">
      <c r="E249" s="3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</row>
    <row r="250" spans="5:43" ht="14.25" customHeight="1" x14ac:dyDescent="0.45">
      <c r="E250" s="3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</row>
    <row r="251" spans="5:43" ht="14.25" customHeight="1" x14ac:dyDescent="0.45">
      <c r="E251" s="3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</row>
    <row r="252" spans="5:43" ht="14.25" customHeight="1" x14ac:dyDescent="0.45">
      <c r="E252" s="3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</row>
    <row r="253" spans="5:43" ht="14.25" customHeight="1" x14ac:dyDescent="0.45">
      <c r="E253" s="3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</row>
    <row r="254" spans="5:43" ht="14.25" customHeight="1" x14ac:dyDescent="0.45">
      <c r="E254" s="3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</row>
    <row r="255" spans="5:43" ht="14.25" customHeight="1" x14ac:dyDescent="0.45">
      <c r="E255" s="3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</row>
    <row r="256" spans="5:43" ht="14.25" customHeight="1" x14ac:dyDescent="0.45">
      <c r="E256" s="3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</row>
    <row r="257" spans="5:43" ht="14.25" customHeight="1" x14ac:dyDescent="0.45">
      <c r="E257" s="3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</row>
    <row r="258" spans="5:43" ht="14.25" customHeight="1" x14ac:dyDescent="0.45">
      <c r="E258" s="3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</row>
    <row r="259" spans="5:43" ht="14.25" customHeight="1" x14ac:dyDescent="0.45">
      <c r="E259" s="3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</row>
    <row r="260" spans="5:43" ht="14.25" customHeight="1" x14ac:dyDescent="0.45">
      <c r="E260" s="3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</row>
    <row r="261" spans="5:43" ht="14.25" customHeight="1" x14ac:dyDescent="0.45">
      <c r="E261" s="3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</row>
    <row r="262" spans="5:43" ht="14.25" customHeight="1" x14ac:dyDescent="0.45">
      <c r="E262" s="3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</row>
    <row r="263" spans="5:43" ht="14.25" customHeight="1" x14ac:dyDescent="0.45">
      <c r="E263" s="3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</row>
    <row r="264" spans="5:43" ht="14.25" customHeight="1" x14ac:dyDescent="0.45">
      <c r="E264" s="3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</row>
    <row r="265" spans="5:43" ht="14.25" customHeight="1" x14ac:dyDescent="0.45">
      <c r="E265" s="3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</row>
    <row r="266" spans="5:43" ht="14.25" customHeight="1" x14ac:dyDescent="0.45">
      <c r="E266" s="3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</row>
    <row r="267" spans="5:43" ht="14.25" customHeight="1" x14ac:dyDescent="0.45">
      <c r="E267" s="3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</row>
    <row r="268" spans="5:43" ht="14.25" customHeight="1" x14ac:dyDescent="0.45">
      <c r="E268" s="3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</row>
    <row r="269" spans="5:43" ht="14.25" customHeight="1" x14ac:dyDescent="0.45">
      <c r="E269" s="3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</row>
    <row r="270" spans="5:43" ht="14.25" customHeight="1" x14ac:dyDescent="0.45">
      <c r="E270" s="3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</row>
    <row r="271" spans="5:43" ht="14.25" customHeight="1" x14ac:dyDescent="0.45">
      <c r="E271" s="3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</row>
    <row r="272" spans="5:43" ht="14.25" customHeight="1" x14ac:dyDescent="0.45">
      <c r="E272" s="3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</row>
    <row r="273" spans="5:43" ht="14.25" customHeight="1" x14ac:dyDescent="0.45">
      <c r="E273" s="3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</row>
    <row r="274" spans="5:43" ht="14.25" customHeight="1" x14ac:dyDescent="0.45">
      <c r="E274" s="3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</row>
    <row r="275" spans="5:43" ht="14.25" customHeight="1" x14ac:dyDescent="0.45">
      <c r="E275" s="3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</row>
    <row r="276" spans="5:43" ht="14.25" customHeight="1" x14ac:dyDescent="0.45">
      <c r="E276" s="3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</row>
    <row r="277" spans="5:43" ht="14.25" customHeight="1" x14ac:dyDescent="0.45">
      <c r="E277" s="3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</row>
    <row r="278" spans="5:43" ht="14.25" customHeight="1" x14ac:dyDescent="0.45">
      <c r="E278" s="3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</row>
    <row r="279" spans="5:43" ht="14.25" customHeight="1" x14ac:dyDescent="0.45">
      <c r="E279" s="3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</row>
    <row r="280" spans="5:43" ht="14.25" customHeight="1" x14ac:dyDescent="0.45">
      <c r="E280" s="3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</row>
    <row r="281" spans="5:43" ht="14.25" customHeight="1" x14ac:dyDescent="0.45">
      <c r="E281" s="3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</row>
    <row r="282" spans="5:43" ht="14.25" customHeight="1" x14ac:dyDescent="0.45">
      <c r="E282" s="3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</row>
    <row r="283" spans="5:43" ht="14.25" customHeight="1" x14ac:dyDescent="0.45">
      <c r="E283" s="3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</row>
    <row r="284" spans="5:43" ht="14.25" customHeight="1" x14ac:dyDescent="0.45">
      <c r="E284" s="3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</row>
    <row r="285" spans="5:43" ht="14.25" customHeight="1" x14ac:dyDescent="0.45">
      <c r="E285" s="3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</row>
    <row r="286" spans="5:43" ht="14.25" customHeight="1" x14ac:dyDescent="0.45">
      <c r="E286" s="3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</row>
    <row r="287" spans="5:43" ht="14.25" customHeight="1" x14ac:dyDescent="0.45">
      <c r="E287" s="3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</row>
    <row r="288" spans="5:43" ht="14.25" customHeight="1" x14ac:dyDescent="0.45">
      <c r="E288" s="3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</row>
    <row r="289" spans="5:43" ht="14.25" customHeight="1" x14ac:dyDescent="0.45">
      <c r="E289" s="3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</row>
    <row r="290" spans="5:43" ht="14.25" customHeight="1" x14ac:dyDescent="0.45">
      <c r="E290" s="3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</row>
    <row r="291" spans="5:43" ht="14.25" customHeight="1" x14ac:dyDescent="0.45">
      <c r="E291" s="3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</row>
    <row r="292" spans="5:43" ht="14.25" customHeight="1" x14ac:dyDescent="0.45">
      <c r="E292" s="3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</row>
    <row r="293" spans="5:43" ht="14.25" customHeight="1" x14ac:dyDescent="0.45">
      <c r="E293" s="3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</row>
    <row r="294" spans="5:43" ht="14.25" customHeight="1" x14ac:dyDescent="0.45">
      <c r="E294" s="3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</row>
    <row r="295" spans="5:43" ht="14.25" customHeight="1" x14ac:dyDescent="0.45">
      <c r="E295" s="3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</row>
    <row r="296" spans="5:43" ht="14.25" customHeight="1" x14ac:dyDescent="0.45">
      <c r="E296" s="3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</row>
    <row r="297" spans="5:43" ht="14.25" customHeight="1" x14ac:dyDescent="0.45">
      <c r="E297" s="3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</row>
    <row r="298" spans="5:43" ht="14.25" customHeight="1" x14ac:dyDescent="0.45">
      <c r="E298" s="3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</row>
    <row r="299" spans="5:43" ht="14.25" customHeight="1" x14ac:dyDescent="0.45">
      <c r="E299" s="3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</row>
    <row r="300" spans="5:43" ht="14.25" customHeight="1" x14ac:dyDescent="0.45">
      <c r="E300" s="3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</row>
    <row r="301" spans="5:43" ht="14.25" customHeight="1" x14ac:dyDescent="0.45">
      <c r="E301" s="3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</row>
    <row r="302" spans="5:43" ht="14.25" customHeight="1" x14ac:dyDescent="0.45">
      <c r="E302" s="3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</row>
    <row r="303" spans="5:43" ht="14.25" customHeight="1" x14ac:dyDescent="0.45">
      <c r="E303" s="3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</row>
    <row r="304" spans="5:43" ht="14.25" customHeight="1" x14ac:dyDescent="0.45">
      <c r="E304" s="3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</row>
    <row r="305" spans="5:43" ht="14.25" customHeight="1" x14ac:dyDescent="0.45">
      <c r="E305" s="3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</row>
    <row r="306" spans="5:43" ht="14.25" customHeight="1" x14ac:dyDescent="0.45">
      <c r="E306" s="3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</row>
    <row r="307" spans="5:43" ht="14.25" customHeight="1" x14ac:dyDescent="0.45">
      <c r="E307" s="3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</row>
    <row r="308" spans="5:43" ht="14.25" customHeight="1" x14ac:dyDescent="0.45">
      <c r="E308" s="3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</row>
    <row r="309" spans="5:43" ht="14.25" customHeight="1" x14ac:dyDescent="0.45">
      <c r="E309" s="3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</row>
    <row r="310" spans="5:43" ht="14.25" customHeight="1" x14ac:dyDescent="0.45">
      <c r="E310" s="3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</row>
    <row r="311" spans="5:43" ht="14.25" customHeight="1" x14ac:dyDescent="0.45">
      <c r="E311" s="3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</row>
    <row r="312" spans="5:43" ht="14.25" customHeight="1" x14ac:dyDescent="0.45">
      <c r="E312" s="3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</row>
    <row r="313" spans="5:43" ht="14.25" customHeight="1" x14ac:dyDescent="0.45">
      <c r="E313" s="3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</row>
    <row r="314" spans="5:43" ht="14.25" customHeight="1" x14ac:dyDescent="0.45">
      <c r="E314" s="3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</row>
    <row r="315" spans="5:43" ht="14.25" customHeight="1" x14ac:dyDescent="0.45">
      <c r="E315" s="3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</row>
    <row r="316" spans="5:43" ht="14.25" customHeight="1" x14ac:dyDescent="0.45">
      <c r="E316" s="3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</row>
    <row r="317" spans="5:43" ht="14.25" customHeight="1" x14ac:dyDescent="0.45">
      <c r="E317" s="3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</row>
    <row r="318" spans="5:43" ht="14.25" customHeight="1" x14ac:dyDescent="0.45">
      <c r="E318" s="3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</row>
    <row r="319" spans="5:43" ht="14.25" customHeight="1" x14ac:dyDescent="0.45">
      <c r="E319" s="3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</row>
    <row r="320" spans="5:43" ht="14.25" customHeight="1" x14ac:dyDescent="0.45">
      <c r="E320" s="3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</row>
    <row r="321" spans="5:43" ht="14.25" customHeight="1" x14ac:dyDescent="0.45">
      <c r="E321" s="3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</row>
    <row r="322" spans="5:43" ht="14.25" customHeight="1" x14ac:dyDescent="0.45">
      <c r="E322" s="3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</row>
    <row r="323" spans="5:43" ht="14.25" customHeight="1" x14ac:dyDescent="0.45">
      <c r="E323" s="3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</row>
    <row r="324" spans="5:43" ht="14.25" customHeight="1" x14ac:dyDescent="0.45">
      <c r="E324" s="3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</row>
    <row r="325" spans="5:43" ht="14.25" customHeight="1" x14ac:dyDescent="0.45">
      <c r="E325" s="3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</row>
    <row r="326" spans="5:43" ht="14.25" customHeight="1" x14ac:dyDescent="0.45">
      <c r="E326" s="3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</row>
    <row r="327" spans="5:43" ht="14.25" customHeight="1" x14ac:dyDescent="0.45">
      <c r="E327" s="3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</row>
    <row r="328" spans="5:43" ht="14.25" customHeight="1" x14ac:dyDescent="0.45">
      <c r="E328" s="3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</row>
    <row r="329" spans="5:43" ht="14.25" customHeight="1" x14ac:dyDescent="0.45">
      <c r="E329" s="3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</row>
    <row r="330" spans="5:43" ht="14.25" customHeight="1" x14ac:dyDescent="0.45">
      <c r="E330" s="3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</row>
    <row r="331" spans="5:43" ht="14.25" customHeight="1" x14ac:dyDescent="0.45">
      <c r="E331" s="3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</row>
    <row r="332" spans="5:43" ht="14.25" customHeight="1" x14ac:dyDescent="0.45">
      <c r="E332" s="3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</row>
    <row r="333" spans="5:43" ht="14.25" customHeight="1" x14ac:dyDescent="0.45">
      <c r="E333" s="3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</row>
    <row r="334" spans="5:43" ht="14.25" customHeight="1" x14ac:dyDescent="0.45">
      <c r="E334" s="3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</row>
    <row r="335" spans="5:43" ht="14.25" customHeight="1" x14ac:dyDescent="0.45">
      <c r="E335" s="3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</row>
    <row r="336" spans="5:43" ht="14.25" customHeight="1" x14ac:dyDescent="0.45">
      <c r="E336" s="3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</row>
    <row r="337" spans="5:43" ht="14.25" customHeight="1" x14ac:dyDescent="0.45">
      <c r="E337" s="3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</row>
    <row r="338" spans="5:43" ht="14.25" customHeight="1" x14ac:dyDescent="0.45">
      <c r="E338" s="3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</row>
    <row r="339" spans="5:43" ht="14.25" customHeight="1" x14ac:dyDescent="0.45">
      <c r="E339" s="3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</row>
    <row r="340" spans="5:43" ht="14.25" customHeight="1" x14ac:dyDescent="0.45">
      <c r="E340" s="3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</row>
    <row r="341" spans="5:43" ht="14.25" customHeight="1" x14ac:dyDescent="0.45">
      <c r="E341" s="3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</row>
    <row r="342" spans="5:43" ht="14.25" customHeight="1" x14ac:dyDescent="0.45">
      <c r="E342" s="3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</row>
    <row r="343" spans="5:43" ht="14.25" customHeight="1" x14ac:dyDescent="0.45">
      <c r="E343" s="3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</row>
    <row r="344" spans="5:43" ht="14.25" customHeight="1" x14ac:dyDescent="0.45">
      <c r="E344" s="3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</row>
    <row r="345" spans="5:43" ht="14.25" customHeight="1" x14ac:dyDescent="0.45">
      <c r="E345" s="3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</row>
    <row r="346" spans="5:43" ht="14.25" customHeight="1" x14ac:dyDescent="0.45">
      <c r="E346" s="3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</row>
    <row r="347" spans="5:43" ht="14.25" customHeight="1" x14ac:dyDescent="0.45">
      <c r="E347" s="3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</row>
    <row r="348" spans="5:43" ht="14.25" customHeight="1" x14ac:dyDescent="0.45">
      <c r="E348" s="3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</row>
    <row r="349" spans="5:43" ht="14.25" customHeight="1" x14ac:dyDescent="0.45">
      <c r="E349" s="3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</row>
    <row r="350" spans="5:43" ht="14.25" customHeight="1" x14ac:dyDescent="0.45">
      <c r="E350" s="3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</row>
    <row r="351" spans="5:43" ht="14.25" customHeight="1" x14ac:dyDescent="0.45">
      <c r="E351" s="3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</row>
    <row r="352" spans="5:43" ht="14.25" customHeight="1" x14ac:dyDescent="0.45">
      <c r="E352" s="3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</row>
    <row r="353" spans="5:43" ht="14.25" customHeight="1" x14ac:dyDescent="0.45">
      <c r="E353" s="3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</row>
    <row r="354" spans="5:43" ht="14.25" customHeight="1" x14ac:dyDescent="0.45">
      <c r="E354" s="3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</row>
    <row r="355" spans="5:43" ht="14.25" customHeight="1" x14ac:dyDescent="0.45">
      <c r="E355" s="3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</row>
    <row r="356" spans="5:43" ht="14.25" customHeight="1" x14ac:dyDescent="0.45">
      <c r="E356" s="3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</row>
    <row r="357" spans="5:43" ht="14.25" customHeight="1" x14ac:dyDescent="0.45">
      <c r="E357" s="3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</row>
    <row r="358" spans="5:43" ht="14.25" customHeight="1" x14ac:dyDescent="0.45">
      <c r="E358" s="3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</row>
    <row r="359" spans="5:43" ht="14.25" customHeight="1" x14ac:dyDescent="0.45">
      <c r="E359" s="3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</row>
    <row r="360" spans="5:43" ht="14.25" customHeight="1" x14ac:dyDescent="0.45">
      <c r="E360" s="3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</row>
    <row r="361" spans="5:43" ht="14.25" customHeight="1" x14ac:dyDescent="0.45">
      <c r="E361" s="3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</row>
    <row r="362" spans="5:43" ht="14.25" customHeight="1" x14ac:dyDescent="0.45">
      <c r="E362" s="3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</row>
    <row r="363" spans="5:43" ht="14.25" customHeight="1" x14ac:dyDescent="0.45">
      <c r="E363" s="3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</row>
    <row r="364" spans="5:43" ht="14.25" customHeight="1" x14ac:dyDescent="0.45">
      <c r="E364" s="3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</row>
    <row r="365" spans="5:43" ht="14.25" customHeight="1" x14ac:dyDescent="0.45">
      <c r="E365" s="3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</row>
    <row r="366" spans="5:43" ht="14.25" customHeight="1" x14ac:dyDescent="0.45">
      <c r="E366" s="3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</row>
    <row r="367" spans="5:43" ht="14.25" customHeight="1" x14ac:dyDescent="0.45">
      <c r="E367" s="3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</row>
    <row r="368" spans="5:43" ht="14.25" customHeight="1" x14ac:dyDescent="0.45">
      <c r="E368" s="3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</row>
    <row r="369" spans="5:43" ht="14.25" customHeight="1" x14ac:dyDescent="0.45">
      <c r="E369" s="3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</row>
    <row r="370" spans="5:43" ht="14.25" customHeight="1" x14ac:dyDescent="0.45">
      <c r="E370" s="3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</row>
    <row r="371" spans="5:43" ht="14.25" customHeight="1" x14ac:dyDescent="0.45">
      <c r="E371" s="3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</row>
    <row r="372" spans="5:43" ht="14.25" customHeight="1" x14ac:dyDescent="0.45">
      <c r="E372" s="3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</row>
    <row r="373" spans="5:43" ht="14.25" customHeight="1" x14ac:dyDescent="0.45">
      <c r="E373" s="3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</row>
    <row r="374" spans="5:43" ht="14.25" customHeight="1" x14ac:dyDescent="0.45">
      <c r="E374" s="3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</row>
    <row r="375" spans="5:43" ht="14.25" customHeight="1" x14ac:dyDescent="0.45">
      <c r="E375" s="3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</row>
    <row r="376" spans="5:43" ht="14.25" customHeight="1" x14ac:dyDescent="0.45">
      <c r="E376" s="3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</row>
    <row r="377" spans="5:43" ht="14.25" customHeight="1" x14ac:dyDescent="0.45">
      <c r="E377" s="3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</row>
    <row r="378" spans="5:43" ht="14.25" customHeight="1" x14ac:dyDescent="0.45">
      <c r="E378" s="3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</row>
    <row r="379" spans="5:43" ht="14.25" customHeight="1" x14ac:dyDescent="0.45">
      <c r="E379" s="3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</row>
    <row r="380" spans="5:43" ht="14.25" customHeight="1" x14ac:dyDescent="0.45">
      <c r="E380" s="3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</row>
    <row r="381" spans="5:43" ht="14.25" customHeight="1" x14ac:dyDescent="0.45">
      <c r="E381" s="3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</row>
    <row r="382" spans="5:43" ht="14.25" customHeight="1" x14ac:dyDescent="0.45">
      <c r="E382" s="3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</row>
    <row r="383" spans="5:43" ht="14.25" customHeight="1" x14ac:dyDescent="0.45">
      <c r="E383" s="3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</row>
    <row r="384" spans="5:43" ht="14.25" customHeight="1" x14ac:dyDescent="0.45">
      <c r="E384" s="3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</row>
    <row r="385" spans="5:43" ht="14.25" customHeight="1" x14ac:dyDescent="0.45">
      <c r="E385" s="3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</row>
    <row r="386" spans="5:43" ht="14.25" customHeight="1" x14ac:dyDescent="0.45">
      <c r="E386" s="3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</row>
    <row r="387" spans="5:43" ht="14.25" customHeight="1" x14ac:dyDescent="0.45">
      <c r="E387" s="3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</row>
    <row r="388" spans="5:43" ht="14.25" customHeight="1" x14ac:dyDescent="0.45">
      <c r="E388" s="3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</row>
    <row r="389" spans="5:43" ht="14.25" customHeight="1" x14ac:dyDescent="0.45">
      <c r="E389" s="3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</row>
    <row r="390" spans="5:43" ht="14.25" customHeight="1" x14ac:dyDescent="0.45">
      <c r="E390" s="3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</row>
    <row r="391" spans="5:43" ht="14.25" customHeight="1" x14ac:dyDescent="0.45">
      <c r="E391" s="3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</row>
    <row r="392" spans="5:43" ht="14.25" customHeight="1" x14ac:dyDescent="0.45">
      <c r="E392" s="3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</row>
    <row r="393" spans="5:43" ht="14.25" customHeight="1" x14ac:dyDescent="0.45">
      <c r="E393" s="3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</row>
    <row r="394" spans="5:43" ht="14.25" customHeight="1" x14ac:dyDescent="0.45">
      <c r="E394" s="3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</row>
    <row r="395" spans="5:43" ht="14.25" customHeight="1" x14ac:dyDescent="0.45">
      <c r="E395" s="3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</row>
    <row r="396" spans="5:43" ht="14.25" customHeight="1" x14ac:dyDescent="0.45">
      <c r="E396" s="3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</row>
    <row r="397" spans="5:43" ht="14.25" customHeight="1" x14ac:dyDescent="0.45">
      <c r="E397" s="3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</row>
    <row r="398" spans="5:43" ht="14.25" customHeight="1" x14ac:dyDescent="0.45">
      <c r="E398" s="3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</row>
    <row r="399" spans="5:43" ht="14.25" customHeight="1" x14ac:dyDescent="0.45">
      <c r="E399" s="3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</row>
    <row r="400" spans="5:43" ht="14.25" customHeight="1" x14ac:dyDescent="0.45">
      <c r="E400" s="3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</row>
    <row r="401" spans="5:43" ht="14.25" customHeight="1" x14ac:dyDescent="0.45">
      <c r="E401" s="3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</row>
    <row r="402" spans="5:43" ht="14.25" customHeight="1" x14ac:dyDescent="0.45">
      <c r="E402" s="3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</row>
    <row r="403" spans="5:43" ht="14.25" customHeight="1" x14ac:dyDescent="0.45">
      <c r="E403" s="3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</row>
    <row r="404" spans="5:43" ht="14.25" customHeight="1" x14ac:dyDescent="0.45">
      <c r="E404" s="3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</row>
    <row r="405" spans="5:43" ht="14.25" customHeight="1" x14ac:dyDescent="0.45">
      <c r="E405" s="3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</row>
    <row r="406" spans="5:43" ht="14.25" customHeight="1" x14ac:dyDescent="0.45">
      <c r="E406" s="3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</row>
    <row r="407" spans="5:43" ht="14.25" customHeight="1" x14ac:dyDescent="0.45">
      <c r="E407" s="3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</row>
    <row r="408" spans="5:43" ht="14.25" customHeight="1" x14ac:dyDescent="0.45">
      <c r="E408" s="3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</row>
    <row r="409" spans="5:43" ht="14.25" customHeight="1" x14ac:dyDescent="0.45">
      <c r="E409" s="3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</row>
    <row r="410" spans="5:43" ht="14.25" customHeight="1" x14ac:dyDescent="0.45">
      <c r="E410" s="3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</row>
    <row r="411" spans="5:43" ht="14.25" customHeight="1" x14ac:dyDescent="0.45">
      <c r="E411" s="3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</row>
    <row r="412" spans="5:43" ht="14.25" customHeight="1" x14ac:dyDescent="0.45">
      <c r="E412" s="3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</row>
    <row r="413" spans="5:43" ht="14.25" customHeight="1" x14ac:dyDescent="0.45">
      <c r="E413" s="3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</row>
    <row r="414" spans="5:43" ht="14.25" customHeight="1" x14ac:dyDescent="0.45">
      <c r="E414" s="3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</row>
    <row r="415" spans="5:43" ht="14.25" customHeight="1" x14ac:dyDescent="0.45">
      <c r="E415" s="3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</row>
    <row r="416" spans="5:43" ht="14.25" customHeight="1" x14ac:dyDescent="0.45">
      <c r="E416" s="3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</row>
    <row r="417" spans="5:43" ht="14.25" customHeight="1" x14ac:dyDescent="0.45">
      <c r="E417" s="3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</row>
    <row r="418" spans="5:43" ht="14.25" customHeight="1" x14ac:dyDescent="0.45">
      <c r="E418" s="3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</row>
    <row r="419" spans="5:43" ht="14.25" customHeight="1" x14ac:dyDescent="0.45">
      <c r="E419" s="3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</row>
    <row r="420" spans="5:43" ht="14.25" customHeight="1" x14ac:dyDescent="0.45">
      <c r="E420" s="3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</row>
    <row r="421" spans="5:43" ht="14.25" customHeight="1" x14ac:dyDescent="0.45">
      <c r="E421" s="3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</row>
    <row r="422" spans="5:43" ht="14.25" customHeight="1" x14ac:dyDescent="0.45">
      <c r="E422" s="3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</row>
    <row r="423" spans="5:43" ht="14.25" customHeight="1" x14ac:dyDescent="0.45">
      <c r="E423" s="3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</row>
    <row r="424" spans="5:43" ht="14.25" customHeight="1" x14ac:dyDescent="0.45">
      <c r="E424" s="3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</row>
    <row r="425" spans="5:43" ht="14.25" customHeight="1" x14ac:dyDescent="0.45">
      <c r="E425" s="3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</row>
    <row r="426" spans="5:43" ht="14.25" customHeight="1" x14ac:dyDescent="0.45">
      <c r="E426" s="3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</row>
    <row r="427" spans="5:43" ht="14.25" customHeight="1" x14ac:dyDescent="0.45">
      <c r="E427" s="3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</row>
    <row r="428" spans="5:43" ht="14.25" customHeight="1" x14ac:dyDescent="0.45">
      <c r="E428" s="3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</row>
    <row r="429" spans="5:43" ht="14.25" customHeight="1" x14ac:dyDescent="0.45">
      <c r="E429" s="3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</row>
    <row r="430" spans="5:43" ht="14.25" customHeight="1" x14ac:dyDescent="0.45">
      <c r="E430" s="3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</row>
    <row r="431" spans="5:43" ht="14.25" customHeight="1" x14ac:dyDescent="0.45">
      <c r="E431" s="3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</row>
    <row r="432" spans="5:43" ht="14.25" customHeight="1" x14ac:dyDescent="0.45">
      <c r="E432" s="3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</row>
    <row r="433" spans="5:43" ht="14.25" customHeight="1" x14ac:dyDescent="0.45">
      <c r="E433" s="3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</row>
    <row r="434" spans="5:43" ht="14.25" customHeight="1" x14ac:dyDescent="0.45">
      <c r="E434" s="3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</row>
    <row r="435" spans="5:43" ht="14.25" customHeight="1" x14ac:dyDescent="0.45">
      <c r="E435" s="3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</row>
    <row r="436" spans="5:43" ht="14.25" customHeight="1" x14ac:dyDescent="0.45">
      <c r="E436" s="3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</row>
    <row r="437" spans="5:43" ht="14.25" customHeight="1" x14ac:dyDescent="0.45">
      <c r="E437" s="3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</row>
    <row r="438" spans="5:43" ht="14.25" customHeight="1" x14ac:dyDescent="0.45">
      <c r="E438" s="3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</row>
    <row r="439" spans="5:43" ht="14.25" customHeight="1" x14ac:dyDescent="0.45">
      <c r="E439" s="3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</row>
    <row r="440" spans="5:43" ht="14.25" customHeight="1" x14ac:dyDescent="0.45">
      <c r="E440" s="3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</row>
    <row r="441" spans="5:43" ht="14.25" customHeight="1" x14ac:dyDescent="0.45">
      <c r="E441" s="3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</row>
    <row r="442" spans="5:43" ht="14.25" customHeight="1" x14ac:dyDescent="0.45">
      <c r="E442" s="3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</row>
    <row r="443" spans="5:43" ht="14.25" customHeight="1" x14ac:dyDescent="0.45">
      <c r="E443" s="3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</row>
    <row r="444" spans="5:43" ht="14.25" customHeight="1" x14ac:dyDescent="0.45">
      <c r="E444" s="3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</row>
    <row r="445" spans="5:43" ht="14.25" customHeight="1" x14ac:dyDescent="0.45">
      <c r="E445" s="3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</row>
    <row r="446" spans="5:43" ht="14.25" customHeight="1" x14ac:dyDescent="0.45">
      <c r="E446" s="3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</row>
    <row r="447" spans="5:43" ht="14.25" customHeight="1" x14ac:dyDescent="0.45">
      <c r="E447" s="3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</row>
    <row r="448" spans="5:43" ht="14.25" customHeight="1" x14ac:dyDescent="0.45">
      <c r="E448" s="3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</row>
    <row r="449" spans="5:43" ht="14.25" customHeight="1" x14ac:dyDescent="0.45">
      <c r="E449" s="3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</row>
    <row r="450" spans="5:43" ht="14.25" customHeight="1" x14ac:dyDescent="0.45">
      <c r="E450" s="3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</row>
    <row r="451" spans="5:43" ht="14.25" customHeight="1" x14ac:dyDescent="0.45">
      <c r="E451" s="3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</row>
    <row r="452" spans="5:43" ht="14.25" customHeight="1" x14ac:dyDescent="0.45">
      <c r="E452" s="3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</row>
    <row r="453" spans="5:43" ht="14.25" customHeight="1" x14ac:dyDescent="0.45">
      <c r="E453" s="3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</row>
    <row r="454" spans="5:43" ht="14.25" customHeight="1" x14ac:dyDescent="0.45">
      <c r="E454" s="3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</row>
    <row r="455" spans="5:43" ht="14.25" customHeight="1" x14ac:dyDescent="0.45">
      <c r="E455" s="3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</row>
    <row r="456" spans="5:43" ht="14.25" customHeight="1" x14ac:dyDescent="0.45">
      <c r="E456" s="3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</row>
    <row r="457" spans="5:43" ht="14.25" customHeight="1" x14ac:dyDescent="0.45">
      <c r="E457" s="3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</row>
    <row r="458" spans="5:43" ht="14.25" customHeight="1" x14ac:dyDescent="0.45">
      <c r="E458" s="3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</row>
    <row r="459" spans="5:43" ht="14.25" customHeight="1" x14ac:dyDescent="0.45">
      <c r="E459" s="3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</row>
    <row r="460" spans="5:43" ht="14.25" customHeight="1" x14ac:dyDescent="0.45">
      <c r="E460" s="3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</row>
    <row r="461" spans="5:43" ht="14.25" customHeight="1" x14ac:dyDescent="0.45">
      <c r="E461" s="3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</row>
    <row r="462" spans="5:43" ht="14.25" customHeight="1" x14ac:dyDescent="0.45">
      <c r="E462" s="3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</row>
    <row r="463" spans="5:43" ht="14.25" customHeight="1" x14ac:dyDescent="0.45">
      <c r="E463" s="3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</row>
    <row r="464" spans="5:43" ht="14.25" customHeight="1" x14ac:dyDescent="0.45">
      <c r="E464" s="3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</row>
    <row r="465" spans="5:43" ht="14.25" customHeight="1" x14ac:dyDescent="0.45">
      <c r="E465" s="3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</row>
    <row r="466" spans="5:43" ht="14.25" customHeight="1" x14ac:dyDescent="0.45">
      <c r="E466" s="3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</row>
    <row r="467" spans="5:43" ht="14.25" customHeight="1" x14ac:dyDescent="0.45">
      <c r="E467" s="3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</row>
    <row r="468" spans="5:43" ht="14.25" customHeight="1" x14ac:dyDescent="0.45">
      <c r="E468" s="3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</row>
    <row r="469" spans="5:43" ht="14.25" customHeight="1" x14ac:dyDescent="0.45">
      <c r="E469" s="3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</row>
    <row r="470" spans="5:43" ht="14.25" customHeight="1" x14ac:dyDescent="0.45">
      <c r="E470" s="3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</row>
    <row r="471" spans="5:43" ht="14.25" customHeight="1" x14ac:dyDescent="0.45">
      <c r="E471" s="3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</row>
    <row r="472" spans="5:43" ht="14.25" customHeight="1" x14ac:dyDescent="0.45">
      <c r="E472" s="3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</row>
    <row r="473" spans="5:43" ht="14.25" customHeight="1" x14ac:dyDescent="0.45">
      <c r="E473" s="3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</row>
    <row r="474" spans="5:43" ht="14.25" customHeight="1" x14ac:dyDescent="0.45">
      <c r="E474" s="3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</row>
    <row r="475" spans="5:43" ht="14.25" customHeight="1" x14ac:dyDescent="0.45">
      <c r="E475" s="3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</row>
    <row r="476" spans="5:43" ht="14.25" customHeight="1" x14ac:dyDescent="0.45">
      <c r="E476" s="3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</row>
    <row r="477" spans="5:43" ht="14.25" customHeight="1" x14ac:dyDescent="0.45">
      <c r="E477" s="3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</row>
    <row r="478" spans="5:43" ht="14.25" customHeight="1" x14ac:dyDescent="0.45">
      <c r="E478" s="3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</row>
    <row r="479" spans="5:43" ht="14.25" customHeight="1" x14ac:dyDescent="0.45">
      <c r="E479" s="3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</row>
    <row r="480" spans="5:43" ht="14.25" customHeight="1" x14ac:dyDescent="0.45">
      <c r="E480" s="3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</row>
    <row r="481" spans="5:43" ht="14.25" customHeight="1" x14ac:dyDescent="0.45">
      <c r="E481" s="3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</row>
    <row r="482" spans="5:43" ht="14.25" customHeight="1" x14ac:dyDescent="0.45">
      <c r="E482" s="3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</row>
    <row r="483" spans="5:43" ht="14.25" customHeight="1" x14ac:dyDescent="0.45">
      <c r="E483" s="3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</row>
    <row r="484" spans="5:43" ht="14.25" customHeight="1" x14ac:dyDescent="0.45">
      <c r="E484" s="3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</row>
    <row r="485" spans="5:43" ht="14.25" customHeight="1" x14ac:dyDescent="0.45">
      <c r="E485" s="3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</row>
    <row r="486" spans="5:43" ht="14.25" customHeight="1" x14ac:dyDescent="0.45">
      <c r="E486" s="3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</row>
    <row r="487" spans="5:43" ht="14.25" customHeight="1" x14ac:dyDescent="0.45">
      <c r="E487" s="3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</row>
    <row r="488" spans="5:43" ht="14.25" customHeight="1" x14ac:dyDescent="0.45">
      <c r="E488" s="3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</row>
    <row r="489" spans="5:43" ht="14.25" customHeight="1" x14ac:dyDescent="0.45">
      <c r="E489" s="3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</row>
    <row r="490" spans="5:43" ht="14.25" customHeight="1" x14ac:dyDescent="0.45">
      <c r="E490" s="3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</row>
    <row r="491" spans="5:43" ht="14.25" customHeight="1" x14ac:dyDescent="0.45">
      <c r="E491" s="3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</row>
    <row r="492" spans="5:43" ht="14.25" customHeight="1" x14ac:dyDescent="0.45">
      <c r="E492" s="3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</row>
    <row r="493" spans="5:43" ht="14.25" customHeight="1" x14ac:dyDescent="0.45">
      <c r="E493" s="3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</row>
    <row r="494" spans="5:43" ht="14.25" customHeight="1" x14ac:dyDescent="0.45">
      <c r="E494" s="3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</row>
    <row r="495" spans="5:43" ht="14.25" customHeight="1" x14ac:dyDescent="0.45">
      <c r="E495" s="3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</row>
    <row r="496" spans="5:43" ht="14.25" customHeight="1" x14ac:dyDescent="0.45">
      <c r="E496" s="3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</row>
    <row r="497" spans="5:43" ht="14.25" customHeight="1" x14ac:dyDescent="0.45">
      <c r="E497" s="3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</row>
    <row r="498" spans="5:43" ht="14.25" customHeight="1" x14ac:dyDescent="0.45">
      <c r="E498" s="3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</row>
    <row r="499" spans="5:43" ht="14.25" customHeight="1" x14ac:dyDescent="0.45">
      <c r="E499" s="3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</row>
    <row r="500" spans="5:43" ht="14.25" customHeight="1" x14ac:dyDescent="0.45">
      <c r="E500" s="3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</row>
    <row r="501" spans="5:43" ht="14.25" customHeight="1" x14ac:dyDescent="0.45">
      <c r="E501" s="3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</row>
    <row r="502" spans="5:43" ht="14.25" customHeight="1" x14ac:dyDescent="0.45">
      <c r="E502" s="3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</row>
    <row r="503" spans="5:43" ht="14.25" customHeight="1" x14ac:dyDescent="0.45">
      <c r="E503" s="3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</row>
    <row r="504" spans="5:43" ht="14.25" customHeight="1" x14ac:dyDescent="0.45">
      <c r="E504" s="3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</row>
    <row r="505" spans="5:43" ht="14.25" customHeight="1" x14ac:dyDescent="0.45">
      <c r="E505" s="3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</row>
    <row r="506" spans="5:43" ht="14.25" customHeight="1" x14ac:dyDescent="0.45">
      <c r="E506" s="3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</row>
    <row r="507" spans="5:43" ht="14.25" customHeight="1" x14ac:dyDescent="0.45">
      <c r="E507" s="3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</row>
    <row r="508" spans="5:43" ht="14.25" customHeight="1" x14ac:dyDescent="0.45">
      <c r="E508" s="3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</row>
    <row r="509" spans="5:43" ht="14.25" customHeight="1" x14ac:dyDescent="0.45">
      <c r="E509" s="3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</row>
    <row r="510" spans="5:43" ht="14.25" customHeight="1" x14ac:dyDescent="0.45">
      <c r="E510" s="3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</row>
    <row r="511" spans="5:43" ht="14.25" customHeight="1" x14ac:dyDescent="0.45">
      <c r="E511" s="3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</row>
    <row r="512" spans="5:43" ht="14.25" customHeight="1" x14ac:dyDescent="0.45">
      <c r="E512" s="3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</row>
    <row r="513" spans="5:43" ht="14.25" customHeight="1" x14ac:dyDescent="0.45">
      <c r="E513" s="3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</row>
    <row r="514" spans="5:43" ht="14.25" customHeight="1" x14ac:dyDescent="0.45">
      <c r="E514" s="3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</row>
    <row r="515" spans="5:43" ht="14.25" customHeight="1" x14ac:dyDescent="0.45">
      <c r="E515" s="3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</row>
    <row r="516" spans="5:43" ht="14.25" customHeight="1" x14ac:dyDescent="0.45">
      <c r="E516" s="3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</row>
    <row r="517" spans="5:43" ht="14.25" customHeight="1" x14ac:dyDescent="0.45">
      <c r="E517" s="3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</row>
    <row r="518" spans="5:43" ht="14.25" customHeight="1" x14ac:dyDescent="0.45">
      <c r="E518" s="3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</row>
    <row r="519" spans="5:43" ht="14.25" customHeight="1" x14ac:dyDescent="0.45">
      <c r="E519" s="3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</row>
    <row r="520" spans="5:43" ht="14.25" customHeight="1" x14ac:dyDescent="0.45">
      <c r="E520" s="3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</row>
    <row r="521" spans="5:43" ht="14.25" customHeight="1" x14ac:dyDescent="0.45">
      <c r="E521" s="3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</row>
    <row r="522" spans="5:43" ht="14.25" customHeight="1" x14ac:dyDescent="0.45">
      <c r="E522" s="3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</row>
    <row r="523" spans="5:43" ht="14.25" customHeight="1" x14ac:dyDescent="0.45">
      <c r="E523" s="3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</row>
    <row r="524" spans="5:43" ht="14.25" customHeight="1" x14ac:dyDescent="0.45">
      <c r="E524" s="3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</row>
    <row r="525" spans="5:43" ht="14.25" customHeight="1" x14ac:dyDescent="0.45">
      <c r="E525" s="3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</row>
    <row r="526" spans="5:43" ht="14.25" customHeight="1" x14ac:dyDescent="0.45">
      <c r="E526" s="3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</row>
    <row r="527" spans="5:43" ht="14.25" customHeight="1" x14ac:dyDescent="0.45">
      <c r="E527" s="3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</row>
    <row r="528" spans="5:43" ht="14.25" customHeight="1" x14ac:dyDescent="0.45">
      <c r="E528" s="3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</row>
    <row r="529" spans="5:43" ht="14.25" customHeight="1" x14ac:dyDescent="0.45">
      <c r="E529" s="3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</row>
    <row r="530" spans="5:43" ht="14.25" customHeight="1" x14ac:dyDescent="0.45">
      <c r="E530" s="3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</row>
    <row r="531" spans="5:43" ht="14.25" customHeight="1" x14ac:dyDescent="0.45">
      <c r="E531" s="3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</row>
    <row r="532" spans="5:43" ht="14.25" customHeight="1" x14ac:dyDescent="0.45">
      <c r="E532" s="3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</row>
    <row r="533" spans="5:43" ht="14.25" customHeight="1" x14ac:dyDescent="0.45">
      <c r="E533" s="3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</row>
    <row r="534" spans="5:43" ht="14.25" customHeight="1" x14ac:dyDescent="0.45">
      <c r="E534" s="3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</row>
    <row r="535" spans="5:43" ht="14.25" customHeight="1" x14ac:dyDescent="0.45">
      <c r="E535" s="3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</row>
    <row r="536" spans="5:43" ht="14.25" customHeight="1" x14ac:dyDescent="0.45">
      <c r="E536" s="3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</row>
    <row r="537" spans="5:43" ht="14.25" customHeight="1" x14ac:dyDescent="0.45">
      <c r="E537" s="3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</row>
    <row r="538" spans="5:43" ht="14.25" customHeight="1" x14ac:dyDescent="0.45">
      <c r="E538" s="3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</row>
    <row r="539" spans="5:43" ht="14.25" customHeight="1" x14ac:dyDescent="0.45">
      <c r="E539" s="3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</row>
    <row r="540" spans="5:43" ht="14.25" customHeight="1" x14ac:dyDescent="0.45">
      <c r="E540" s="3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</row>
    <row r="541" spans="5:43" ht="14.25" customHeight="1" x14ac:dyDescent="0.45">
      <c r="E541" s="3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</row>
    <row r="542" spans="5:43" ht="14.25" customHeight="1" x14ac:dyDescent="0.45">
      <c r="E542" s="3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</row>
    <row r="543" spans="5:43" ht="14.25" customHeight="1" x14ac:dyDescent="0.45">
      <c r="E543" s="3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</row>
    <row r="544" spans="5:43" ht="14.25" customHeight="1" x14ac:dyDescent="0.45">
      <c r="E544" s="3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</row>
    <row r="545" spans="5:43" ht="14.25" customHeight="1" x14ac:dyDescent="0.45">
      <c r="E545" s="3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</row>
    <row r="546" spans="5:43" ht="14.25" customHeight="1" x14ac:dyDescent="0.45">
      <c r="E546" s="3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</row>
    <row r="547" spans="5:43" ht="14.25" customHeight="1" x14ac:dyDescent="0.45">
      <c r="E547" s="3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</row>
    <row r="548" spans="5:43" ht="14.25" customHeight="1" x14ac:dyDescent="0.45">
      <c r="E548" s="3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</row>
    <row r="549" spans="5:43" ht="14.25" customHeight="1" x14ac:dyDescent="0.45">
      <c r="E549" s="3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</row>
    <row r="550" spans="5:43" ht="14.25" customHeight="1" x14ac:dyDescent="0.45">
      <c r="E550" s="3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</row>
    <row r="551" spans="5:43" ht="14.25" customHeight="1" x14ac:dyDescent="0.45">
      <c r="E551" s="3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</row>
    <row r="552" spans="5:43" ht="14.25" customHeight="1" x14ac:dyDescent="0.45">
      <c r="E552" s="3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</row>
    <row r="553" spans="5:43" ht="14.25" customHeight="1" x14ac:dyDescent="0.45">
      <c r="E553" s="3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</row>
    <row r="554" spans="5:43" ht="14.25" customHeight="1" x14ac:dyDescent="0.45">
      <c r="E554" s="3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</row>
    <row r="555" spans="5:43" ht="14.25" customHeight="1" x14ac:dyDescent="0.45">
      <c r="E555" s="3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</row>
    <row r="556" spans="5:43" ht="14.25" customHeight="1" x14ac:dyDescent="0.45">
      <c r="E556" s="3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</row>
    <row r="557" spans="5:43" ht="14.25" customHeight="1" x14ac:dyDescent="0.45">
      <c r="E557" s="3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</row>
    <row r="558" spans="5:43" ht="14.25" customHeight="1" x14ac:dyDescent="0.45">
      <c r="E558" s="3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</row>
    <row r="559" spans="5:43" ht="14.25" customHeight="1" x14ac:dyDescent="0.45">
      <c r="E559" s="3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</row>
    <row r="560" spans="5:43" ht="14.25" customHeight="1" x14ac:dyDescent="0.45">
      <c r="E560" s="3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</row>
    <row r="561" spans="5:43" ht="14.25" customHeight="1" x14ac:dyDescent="0.45">
      <c r="E561" s="3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</row>
    <row r="562" spans="5:43" ht="14.25" customHeight="1" x14ac:dyDescent="0.45">
      <c r="E562" s="3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</row>
    <row r="563" spans="5:43" ht="14.25" customHeight="1" x14ac:dyDescent="0.45">
      <c r="E563" s="3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</row>
    <row r="564" spans="5:43" ht="14.25" customHeight="1" x14ac:dyDescent="0.45">
      <c r="E564" s="3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</row>
    <row r="565" spans="5:43" ht="14.25" customHeight="1" x14ac:dyDescent="0.45">
      <c r="E565" s="3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</row>
    <row r="566" spans="5:43" ht="14.25" customHeight="1" x14ac:dyDescent="0.45">
      <c r="E566" s="3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</row>
    <row r="567" spans="5:43" ht="14.25" customHeight="1" x14ac:dyDescent="0.45">
      <c r="E567" s="3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</row>
    <row r="568" spans="5:43" ht="14.25" customHeight="1" x14ac:dyDescent="0.45">
      <c r="E568" s="3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</row>
    <row r="569" spans="5:43" ht="14.25" customHeight="1" x14ac:dyDescent="0.45">
      <c r="E569" s="3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</row>
    <row r="570" spans="5:43" ht="14.25" customHeight="1" x14ac:dyDescent="0.45">
      <c r="E570" s="3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</row>
    <row r="571" spans="5:43" ht="14.25" customHeight="1" x14ac:dyDescent="0.45">
      <c r="E571" s="3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</row>
    <row r="572" spans="5:43" ht="14.25" customHeight="1" x14ac:dyDescent="0.45">
      <c r="E572" s="3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</row>
    <row r="573" spans="5:43" ht="14.25" customHeight="1" x14ac:dyDescent="0.45">
      <c r="E573" s="3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</row>
    <row r="574" spans="5:43" ht="14.25" customHeight="1" x14ac:dyDescent="0.45">
      <c r="E574" s="3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</row>
    <row r="575" spans="5:43" ht="14.25" customHeight="1" x14ac:dyDescent="0.45">
      <c r="E575" s="3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</row>
    <row r="576" spans="5:43" ht="14.25" customHeight="1" x14ac:dyDescent="0.45">
      <c r="E576" s="3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</row>
    <row r="577" spans="5:43" ht="14.25" customHeight="1" x14ac:dyDescent="0.45">
      <c r="E577" s="3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</row>
    <row r="578" spans="5:43" ht="14.25" customHeight="1" x14ac:dyDescent="0.45">
      <c r="E578" s="3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</row>
    <row r="579" spans="5:43" ht="14.25" customHeight="1" x14ac:dyDescent="0.45">
      <c r="E579" s="3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</row>
    <row r="580" spans="5:43" ht="14.25" customHeight="1" x14ac:dyDescent="0.45">
      <c r="E580" s="3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</row>
    <row r="581" spans="5:43" ht="14.25" customHeight="1" x14ac:dyDescent="0.45">
      <c r="E581" s="3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</row>
    <row r="582" spans="5:43" ht="14.25" customHeight="1" x14ac:dyDescent="0.45">
      <c r="E582" s="3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</row>
    <row r="583" spans="5:43" ht="14.25" customHeight="1" x14ac:dyDescent="0.45">
      <c r="E583" s="3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</row>
    <row r="584" spans="5:43" ht="14.25" customHeight="1" x14ac:dyDescent="0.45">
      <c r="E584" s="3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</row>
    <row r="585" spans="5:43" ht="14.25" customHeight="1" x14ac:dyDescent="0.45">
      <c r="E585" s="3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</row>
    <row r="586" spans="5:43" ht="14.25" customHeight="1" x14ac:dyDescent="0.45">
      <c r="E586" s="3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</row>
    <row r="587" spans="5:43" ht="14.25" customHeight="1" x14ac:dyDescent="0.45">
      <c r="E587" s="3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</row>
    <row r="588" spans="5:43" ht="14.25" customHeight="1" x14ac:dyDescent="0.45">
      <c r="E588" s="3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</row>
    <row r="589" spans="5:43" ht="14.25" customHeight="1" x14ac:dyDescent="0.45">
      <c r="E589" s="3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</row>
    <row r="590" spans="5:43" ht="14.25" customHeight="1" x14ac:dyDescent="0.45">
      <c r="E590" s="3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</row>
    <row r="591" spans="5:43" ht="14.25" customHeight="1" x14ac:dyDescent="0.45">
      <c r="E591" s="3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</row>
    <row r="592" spans="5:43" ht="14.25" customHeight="1" x14ac:dyDescent="0.45">
      <c r="E592" s="3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</row>
    <row r="593" spans="5:43" ht="14.25" customHeight="1" x14ac:dyDescent="0.45">
      <c r="E593" s="3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</row>
    <row r="594" spans="5:43" ht="14.25" customHeight="1" x14ac:dyDescent="0.45">
      <c r="E594" s="3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</row>
    <row r="595" spans="5:43" ht="14.25" customHeight="1" x14ac:dyDescent="0.45">
      <c r="E595" s="3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</row>
    <row r="596" spans="5:43" ht="14.25" customHeight="1" x14ac:dyDescent="0.45">
      <c r="E596" s="3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</row>
    <row r="597" spans="5:43" ht="14.25" customHeight="1" x14ac:dyDescent="0.45">
      <c r="E597" s="3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</row>
    <row r="598" spans="5:43" ht="14.25" customHeight="1" x14ac:dyDescent="0.45">
      <c r="E598" s="3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</row>
    <row r="599" spans="5:43" ht="14.25" customHeight="1" x14ac:dyDescent="0.45">
      <c r="E599" s="3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</row>
    <row r="600" spans="5:43" ht="14.25" customHeight="1" x14ac:dyDescent="0.45">
      <c r="E600" s="3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</row>
    <row r="601" spans="5:43" ht="14.25" customHeight="1" x14ac:dyDescent="0.45">
      <c r="E601" s="3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</row>
    <row r="602" spans="5:43" ht="14.25" customHeight="1" x14ac:dyDescent="0.45">
      <c r="E602" s="3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</row>
    <row r="603" spans="5:43" ht="14.25" customHeight="1" x14ac:dyDescent="0.45">
      <c r="E603" s="3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</row>
    <row r="604" spans="5:43" ht="14.25" customHeight="1" x14ac:dyDescent="0.45">
      <c r="E604" s="3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</row>
    <row r="605" spans="5:43" ht="14.25" customHeight="1" x14ac:dyDescent="0.45">
      <c r="E605" s="3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</row>
    <row r="606" spans="5:43" ht="14.25" customHeight="1" x14ac:dyDescent="0.45">
      <c r="E606" s="3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</row>
    <row r="607" spans="5:43" ht="14.25" customHeight="1" x14ac:dyDescent="0.45">
      <c r="E607" s="3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</row>
    <row r="608" spans="5:43" ht="14.25" customHeight="1" x14ac:dyDescent="0.45">
      <c r="E608" s="3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</row>
    <row r="609" spans="5:43" ht="14.25" customHeight="1" x14ac:dyDescent="0.45">
      <c r="E609" s="3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</row>
    <row r="610" spans="5:43" ht="14.25" customHeight="1" x14ac:dyDescent="0.45">
      <c r="E610" s="3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</row>
    <row r="611" spans="5:43" ht="14.25" customHeight="1" x14ac:dyDescent="0.45">
      <c r="E611" s="3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</row>
    <row r="612" spans="5:43" ht="14.25" customHeight="1" x14ac:dyDescent="0.45">
      <c r="E612" s="3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</row>
    <row r="613" spans="5:43" ht="14.25" customHeight="1" x14ac:dyDescent="0.45">
      <c r="E613" s="3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</row>
    <row r="614" spans="5:43" ht="14.25" customHeight="1" x14ac:dyDescent="0.45">
      <c r="E614" s="3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</row>
    <row r="615" spans="5:43" ht="14.25" customHeight="1" x14ac:dyDescent="0.45">
      <c r="E615" s="3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</row>
    <row r="616" spans="5:43" ht="14.25" customHeight="1" x14ac:dyDescent="0.45">
      <c r="E616" s="3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</row>
    <row r="617" spans="5:43" ht="14.25" customHeight="1" x14ac:dyDescent="0.45">
      <c r="E617" s="3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</row>
    <row r="618" spans="5:43" ht="14.25" customHeight="1" x14ac:dyDescent="0.45">
      <c r="E618" s="3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</row>
    <row r="619" spans="5:43" ht="14.25" customHeight="1" x14ac:dyDescent="0.45">
      <c r="E619" s="3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</row>
    <row r="620" spans="5:43" ht="14.25" customHeight="1" x14ac:dyDescent="0.45">
      <c r="E620" s="3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</row>
    <row r="621" spans="5:43" ht="14.25" customHeight="1" x14ac:dyDescent="0.45">
      <c r="E621" s="3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</row>
    <row r="622" spans="5:43" ht="14.25" customHeight="1" x14ac:dyDescent="0.45">
      <c r="E622" s="3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</row>
    <row r="623" spans="5:43" ht="14.25" customHeight="1" x14ac:dyDescent="0.45">
      <c r="E623" s="3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</row>
    <row r="624" spans="5:43" ht="14.25" customHeight="1" x14ac:dyDescent="0.45">
      <c r="E624" s="3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</row>
    <row r="625" spans="5:43" ht="14.25" customHeight="1" x14ac:dyDescent="0.45">
      <c r="E625" s="3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</row>
    <row r="626" spans="5:43" ht="14.25" customHeight="1" x14ac:dyDescent="0.45">
      <c r="E626" s="3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</row>
    <row r="627" spans="5:43" ht="14.25" customHeight="1" x14ac:dyDescent="0.45">
      <c r="E627" s="3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</row>
    <row r="628" spans="5:43" ht="14.25" customHeight="1" x14ac:dyDescent="0.45">
      <c r="E628" s="3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</row>
    <row r="629" spans="5:43" ht="14.25" customHeight="1" x14ac:dyDescent="0.45">
      <c r="E629" s="3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</row>
    <row r="630" spans="5:43" ht="14.25" customHeight="1" x14ac:dyDescent="0.45">
      <c r="E630" s="3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</row>
    <row r="631" spans="5:43" ht="14.25" customHeight="1" x14ac:dyDescent="0.45">
      <c r="E631" s="3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</row>
    <row r="632" spans="5:43" ht="14.25" customHeight="1" x14ac:dyDescent="0.45">
      <c r="E632" s="3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</row>
    <row r="633" spans="5:43" ht="14.25" customHeight="1" x14ac:dyDescent="0.45">
      <c r="E633" s="3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</row>
    <row r="634" spans="5:43" ht="14.25" customHeight="1" x14ac:dyDescent="0.45">
      <c r="E634" s="3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</row>
    <row r="635" spans="5:43" ht="14.25" customHeight="1" x14ac:dyDescent="0.45">
      <c r="E635" s="3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</row>
    <row r="636" spans="5:43" ht="14.25" customHeight="1" x14ac:dyDescent="0.45">
      <c r="E636" s="3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</row>
    <row r="637" spans="5:43" ht="14.25" customHeight="1" x14ac:dyDescent="0.45">
      <c r="E637" s="3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</row>
    <row r="638" spans="5:43" ht="14.25" customHeight="1" x14ac:dyDescent="0.45">
      <c r="E638" s="3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</row>
    <row r="639" spans="5:43" ht="14.25" customHeight="1" x14ac:dyDescent="0.45">
      <c r="E639" s="3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</row>
    <row r="640" spans="5:43" ht="14.25" customHeight="1" x14ac:dyDescent="0.45">
      <c r="E640" s="3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</row>
    <row r="641" spans="5:43" ht="14.25" customHeight="1" x14ac:dyDescent="0.45">
      <c r="E641" s="3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</row>
    <row r="642" spans="5:43" ht="14.25" customHeight="1" x14ac:dyDescent="0.45">
      <c r="E642" s="3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</row>
    <row r="643" spans="5:43" ht="14.25" customHeight="1" x14ac:dyDescent="0.45">
      <c r="E643" s="3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</row>
    <row r="644" spans="5:43" ht="14.25" customHeight="1" x14ac:dyDescent="0.45">
      <c r="E644" s="3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</row>
    <row r="645" spans="5:43" ht="14.25" customHeight="1" x14ac:dyDescent="0.45">
      <c r="E645" s="3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</row>
    <row r="646" spans="5:43" ht="14.25" customHeight="1" x14ac:dyDescent="0.45">
      <c r="E646" s="3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</row>
    <row r="647" spans="5:43" ht="14.25" customHeight="1" x14ac:dyDescent="0.45">
      <c r="E647" s="3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</row>
    <row r="648" spans="5:43" ht="14.25" customHeight="1" x14ac:dyDescent="0.45">
      <c r="E648" s="3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</row>
    <row r="649" spans="5:43" ht="14.25" customHeight="1" x14ac:dyDescent="0.45">
      <c r="E649" s="3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</row>
    <row r="650" spans="5:43" ht="14.25" customHeight="1" x14ac:dyDescent="0.45">
      <c r="E650" s="3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</row>
    <row r="651" spans="5:43" ht="14.25" customHeight="1" x14ac:dyDescent="0.45">
      <c r="E651" s="3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</row>
    <row r="652" spans="5:43" ht="14.25" customHeight="1" x14ac:dyDescent="0.45">
      <c r="E652" s="3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</row>
    <row r="653" spans="5:43" ht="14.25" customHeight="1" x14ac:dyDescent="0.45">
      <c r="E653" s="3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</row>
    <row r="654" spans="5:43" ht="14.25" customHeight="1" x14ac:dyDescent="0.45">
      <c r="E654" s="3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</row>
    <row r="655" spans="5:43" ht="14.25" customHeight="1" x14ac:dyDescent="0.45">
      <c r="E655" s="3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</row>
    <row r="656" spans="5:43" ht="14.25" customHeight="1" x14ac:dyDescent="0.45">
      <c r="E656" s="3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</row>
    <row r="657" spans="5:43" ht="14.25" customHeight="1" x14ac:dyDescent="0.45">
      <c r="E657" s="3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</row>
    <row r="658" spans="5:43" ht="14.25" customHeight="1" x14ac:dyDescent="0.45">
      <c r="E658" s="3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</row>
    <row r="659" spans="5:43" ht="14.25" customHeight="1" x14ac:dyDescent="0.45">
      <c r="E659" s="3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</row>
    <row r="660" spans="5:43" ht="14.25" customHeight="1" x14ac:dyDescent="0.45">
      <c r="E660" s="3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</row>
    <row r="661" spans="5:43" ht="14.25" customHeight="1" x14ac:dyDescent="0.45">
      <c r="E661" s="3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</row>
    <row r="662" spans="5:43" ht="14.25" customHeight="1" x14ac:dyDescent="0.45">
      <c r="E662" s="3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</row>
    <row r="663" spans="5:43" ht="14.25" customHeight="1" x14ac:dyDescent="0.45">
      <c r="E663" s="3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</row>
    <row r="664" spans="5:43" ht="14.25" customHeight="1" x14ac:dyDescent="0.45">
      <c r="E664" s="3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</row>
    <row r="665" spans="5:43" ht="14.25" customHeight="1" x14ac:dyDescent="0.45">
      <c r="E665" s="3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</row>
    <row r="666" spans="5:43" ht="14.25" customHeight="1" x14ac:dyDescent="0.45">
      <c r="E666" s="3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</row>
    <row r="667" spans="5:43" ht="14.25" customHeight="1" x14ac:dyDescent="0.45">
      <c r="E667" s="3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</row>
    <row r="668" spans="5:43" ht="14.25" customHeight="1" x14ac:dyDescent="0.45">
      <c r="E668" s="3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</row>
    <row r="669" spans="5:43" ht="14.25" customHeight="1" x14ac:dyDescent="0.45">
      <c r="E669" s="3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</row>
    <row r="670" spans="5:43" ht="14.25" customHeight="1" x14ac:dyDescent="0.45">
      <c r="E670" s="3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</row>
    <row r="671" spans="5:43" ht="14.25" customHeight="1" x14ac:dyDescent="0.45">
      <c r="E671" s="3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</row>
    <row r="672" spans="5:43" ht="14.25" customHeight="1" x14ac:dyDescent="0.45">
      <c r="E672" s="3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</row>
    <row r="673" spans="5:43" ht="14.25" customHeight="1" x14ac:dyDescent="0.45">
      <c r="E673" s="3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</row>
    <row r="674" spans="5:43" ht="14.25" customHeight="1" x14ac:dyDescent="0.45">
      <c r="E674" s="3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</row>
    <row r="675" spans="5:43" ht="14.25" customHeight="1" x14ac:dyDescent="0.45">
      <c r="E675" s="3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</row>
    <row r="676" spans="5:43" ht="14.25" customHeight="1" x14ac:dyDescent="0.45">
      <c r="E676" s="3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</row>
    <row r="677" spans="5:43" ht="14.25" customHeight="1" x14ac:dyDescent="0.45">
      <c r="E677" s="3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</row>
    <row r="678" spans="5:43" ht="14.25" customHeight="1" x14ac:dyDescent="0.45">
      <c r="E678" s="3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</row>
    <row r="679" spans="5:43" ht="14.25" customHeight="1" x14ac:dyDescent="0.45">
      <c r="E679" s="3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</row>
    <row r="680" spans="5:43" ht="14.25" customHeight="1" x14ac:dyDescent="0.45">
      <c r="E680" s="3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</row>
    <row r="681" spans="5:43" ht="14.25" customHeight="1" x14ac:dyDescent="0.45">
      <c r="E681" s="3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</row>
    <row r="682" spans="5:43" ht="14.25" customHeight="1" x14ac:dyDescent="0.45">
      <c r="E682" s="3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</row>
    <row r="683" spans="5:43" ht="14.25" customHeight="1" x14ac:dyDescent="0.45">
      <c r="E683" s="3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</row>
    <row r="684" spans="5:43" ht="14.25" customHeight="1" x14ac:dyDescent="0.45">
      <c r="E684" s="3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</row>
    <row r="685" spans="5:43" ht="14.25" customHeight="1" x14ac:dyDescent="0.45">
      <c r="E685" s="3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</row>
    <row r="686" spans="5:43" ht="14.25" customHeight="1" x14ac:dyDescent="0.45">
      <c r="E686" s="3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</row>
    <row r="687" spans="5:43" ht="14.25" customHeight="1" x14ac:dyDescent="0.45">
      <c r="E687" s="3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</row>
    <row r="688" spans="5:43" ht="14.25" customHeight="1" x14ac:dyDescent="0.45">
      <c r="E688" s="3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</row>
    <row r="689" spans="5:43" ht="14.25" customHeight="1" x14ac:dyDescent="0.45">
      <c r="E689" s="3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</row>
    <row r="690" spans="5:43" ht="14.25" customHeight="1" x14ac:dyDescent="0.45">
      <c r="E690" s="3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</row>
    <row r="691" spans="5:43" ht="14.25" customHeight="1" x14ac:dyDescent="0.45">
      <c r="E691" s="3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</row>
    <row r="692" spans="5:43" ht="14.25" customHeight="1" x14ac:dyDescent="0.45">
      <c r="E692" s="3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</row>
    <row r="693" spans="5:43" ht="14.25" customHeight="1" x14ac:dyDescent="0.45">
      <c r="E693" s="3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</row>
    <row r="694" spans="5:43" ht="14.25" customHeight="1" x14ac:dyDescent="0.45">
      <c r="E694" s="3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</row>
    <row r="695" spans="5:43" ht="14.25" customHeight="1" x14ac:dyDescent="0.45">
      <c r="E695" s="3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</row>
    <row r="696" spans="5:43" ht="14.25" customHeight="1" x14ac:dyDescent="0.45">
      <c r="E696" s="3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</row>
    <row r="697" spans="5:43" ht="14.25" customHeight="1" x14ac:dyDescent="0.45">
      <c r="E697" s="3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</row>
    <row r="698" spans="5:43" ht="14.25" customHeight="1" x14ac:dyDescent="0.45">
      <c r="E698" s="3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</row>
    <row r="699" spans="5:43" ht="14.25" customHeight="1" x14ac:dyDescent="0.45">
      <c r="E699" s="3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</row>
    <row r="700" spans="5:43" ht="14.25" customHeight="1" x14ac:dyDescent="0.45">
      <c r="E700" s="3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</row>
    <row r="701" spans="5:43" ht="14.25" customHeight="1" x14ac:dyDescent="0.45">
      <c r="E701" s="3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</row>
    <row r="702" spans="5:43" ht="14.25" customHeight="1" x14ac:dyDescent="0.45">
      <c r="E702" s="3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</row>
    <row r="703" spans="5:43" ht="14.25" customHeight="1" x14ac:dyDescent="0.45">
      <c r="E703" s="3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</row>
    <row r="704" spans="5:43" ht="14.25" customHeight="1" x14ac:dyDescent="0.45">
      <c r="E704" s="3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</row>
    <row r="705" spans="5:43" ht="14.25" customHeight="1" x14ac:dyDescent="0.45">
      <c r="E705" s="3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</row>
    <row r="706" spans="5:43" ht="14.25" customHeight="1" x14ac:dyDescent="0.45">
      <c r="E706" s="3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</row>
    <row r="707" spans="5:43" ht="14.25" customHeight="1" x14ac:dyDescent="0.45">
      <c r="E707" s="3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</row>
    <row r="708" spans="5:43" ht="14.25" customHeight="1" x14ac:dyDescent="0.45">
      <c r="E708" s="3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</row>
    <row r="709" spans="5:43" ht="14.25" customHeight="1" x14ac:dyDescent="0.45">
      <c r="E709" s="3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</row>
    <row r="710" spans="5:43" ht="14.25" customHeight="1" x14ac:dyDescent="0.45">
      <c r="E710" s="3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</row>
    <row r="711" spans="5:43" ht="14.25" customHeight="1" x14ac:dyDescent="0.45">
      <c r="E711" s="3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</row>
    <row r="712" spans="5:43" ht="14.25" customHeight="1" x14ac:dyDescent="0.45">
      <c r="E712" s="3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</row>
    <row r="713" spans="5:43" ht="14.25" customHeight="1" x14ac:dyDescent="0.45">
      <c r="E713" s="3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</row>
    <row r="714" spans="5:43" ht="14.25" customHeight="1" x14ac:dyDescent="0.45">
      <c r="E714" s="3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</row>
    <row r="715" spans="5:43" ht="14.25" customHeight="1" x14ac:dyDescent="0.45">
      <c r="E715" s="3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</row>
    <row r="716" spans="5:43" ht="14.25" customHeight="1" x14ac:dyDescent="0.45">
      <c r="E716" s="3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</row>
    <row r="717" spans="5:43" ht="14.25" customHeight="1" x14ac:dyDescent="0.45">
      <c r="E717" s="3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</row>
    <row r="718" spans="5:43" ht="14.25" customHeight="1" x14ac:dyDescent="0.45">
      <c r="E718" s="3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</row>
    <row r="719" spans="5:43" ht="14.25" customHeight="1" x14ac:dyDescent="0.45">
      <c r="E719" s="3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</row>
    <row r="720" spans="5:43" ht="14.25" customHeight="1" x14ac:dyDescent="0.45">
      <c r="E720" s="3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</row>
    <row r="721" spans="5:43" ht="14.25" customHeight="1" x14ac:dyDescent="0.45">
      <c r="E721" s="3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</row>
    <row r="722" spans="5:43" ht="14.25" customHeight="1" x14ac:dyDescent="0.45">
      <c r="E722" s="3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</row>
    <row r="723" spans="5:43" ht="14.25" customHeight="1" x14ac:dyDescent="0.45">
      <c r="E723" s="3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</row>
    <row r="724" spans="5:43" ht="14.25" customHeight="1" x14ac:dyDescent="0.45">
      <c r="E724" s="3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</row>
    <row r="725" spans="5:43" ht="14.25" customHeight="1" x14ac:dyDescent="0.45">
      <c r="E725" s="3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</row>
    <row r="726" spans="5:43" ht="14.25" customHeight="1" x14ac:dyDescent="0.45">
      <c r="E726" s="3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</row>
    <row r="727" spans="5:43" ht="14.25" customHeight="1" x14ac:dyDescent="0.45">
      <c r="E727" s="3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</row>
    <row r="728" spans="5:43" ht="14.25" customHeight="1" x14ac:dyDescent="0.45">
      <c r="E728" s="3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</row>
    <row r="729" spans="5:43" ht="14.25" customHeight="1" x14ac:dyDescent="0.45">
      <c r="E729" s="3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</row>
    <row r="730" spans="5:43" ht="14.25" customHeight="1" x14ac:dyDescent="0.45">
      <c r="E730" s="3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</row>
    <row r="731" spans="5:43" ht="14.25" customHeight="1" x14ac:dyDescent="0.45">
      <c r="E731" s="3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</row>
    <row r="732" spans="5:43" ht="14.25" customHeight="1" x14ac:dyDescent="0.45">
      <c r="E732" s="3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</row>
    <row r="733" spans="5:43" ht="14.25" customHeight="1" x14ac:dyDescent="0.45">
      <c r="E733" s="3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</row>
    <row r="734" spans="5:43" ht="14.25" customHeight="1" x14ac:dyDescent="0.45">
      <c r="E734" s="3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</row>
    <row r="735" spans="5:43" ht="14.25" customHeight="1" x14ac:dyDescent="0.45">
      <c r="E735" s="3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</row>
    <row r="736" spans="5:43" ht="14.25" customHeight="1" x14ac:dyDescent="0.45">
      <c r="E736" s="3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</row>
    <row r="737" spans="5:43" ht="14.25" customHeight="1" x14ac:dyDescent="0.45">
      <c r="E737" s="3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</row>
    <row r="738" spans="5:43" ht="14.25" customHeight="1" x14ac:dyDescent="0.45">
      <c r="E738" s="3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</row>
    <row r="739" spans="5:43" ht="14.25" customHeight="1" x14ac:dyDescent="0.45">
      <c r="E739" s="3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</row>
    <row r="740" spans="5:43" ht="14.25" customHeight="1" x14ac:dyDescent="0.45">
      <c r="E740" s="3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</row>
    <row r="741" spans="5:43" ht="14.25" customHeight="1" x14ac:dyDescent="0.45">
      <c r="E741" s="3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</row>
    <row r="742" spans="5:43" ht="14.25" customHeight="1" x14ac:dyDescent="0.45">
      <c r="E742" s="3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</row>
    <row r="743" spans="5:43" ht="14.25" customHeight="1" x14ac:dyDescent="0.45">
      <c r="E743" s="3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</row>
    <row r="744" spans="5:43" ht="14.25" customHeight="1" x14ac:dyDescent="0.45">
      <c r="E744" s="3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</row>
    <row r="745" spans="5:43" ht="14.25" customHeight="1" x14ac:dyDescent="0.45">
      <c r="E745" s="3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</row>
    <row r="746" spans="5:43" ht="14.25" customHeight="1" x14ac:dyDescent="0.45">
      <c r="E746" s="3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</row>
    <row r="747" spans="5:43" ht="14.25" customHeight="1" x14ac:dyDescent="0.45">
      <c r="E747" s="3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</row>
    <row r="748" spans="5:43" ht="14.25" customHeight="1" x14ac:dyDescent="0.45">
      <c r="E748" s="3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</row>
    <row r="749" spans="5:43" ht="14.25" customHeight="1" x14ac:dyDescent="0.45">
      <c r="E749" s="3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</row>
    <row r="750" spans="5:43" ht="14.25" customHeight="1" x14ac:dyDescent="0.45">
      <c r="E750" s="3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</row>
    <row r="751" spans="5:43" ht="14.25" customHeight="1" x14ac:dyDescent="0.45">
      <c r="E751" s="3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</row>
    <row r="752" spans="5:43" ht="14.25" customHeight="1" x14ac:dyDescent="0.45">
      <c r="E752" s="3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</row>
    <row r="753" spans="5:43" ht="14.25" customHeight="1" x14ac:dyDescent="0.45">
      <c r="E753" s="3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</row>
    <row r="754" spans="5:43" ht="14.25" customHeight="1" x14ac:dyDescent="0.45">
      <c r="E754" s="3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</row>
    <row r="755" spans="5:43" ht="14.25" customHeight="1" x14ac:dyDescent="0.45">
      <c r="E755" s="3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</row>
    <row r="756" spans="5:43" ht="14.25" customHeight="1" x14ac:dyDescent="0.45">
      <c r="E756" s="3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</row>
    <row r="757" spans="5:43" ht="14.25" customHeight="1" x14ac:dyDescent="0.45">
      <c r="E757" s="3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</row>
    <row r="758" spans="5:43" ht="14.25" customHeight="1" x14ac:dyDescent="0.45">
      <c r="E758" s="3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</row>
    <row r="759" spans="5:43" ht="14.25" customHeight="1" x14ac:dyDescent="0.45">
      <c r="E759" s="3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</row>
    <row r="760" spans="5:43" ht="14.25" customHeight="1" x14ac:dyDescent="0.45">
      <c r="E760" s="3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</row>
    <row r="761" spans="5:43" ht="14.25" customHeight="1" x14ac:dyDescent="0.45">
      <c r="E761" s="3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</row>
    <row r="762" spans="5:43" ht="14.25" customHeight="1" x14ac:dyDescent="0.45">
      <c r="E762" s="3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</row>
    <row r="763" spans="5:43" ht="14.25" customHeight="1" x14ac:dyDescent="0.45">
      <c r="E763" s="3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</row>
    <row r="764" spans="5:43" ht="14.25" customHeight="1" x14ac:dyDescent="0.45">
      <c r="E764" s="3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</row>
    <row r="765" spans="5:43" ht="14.25" customHeight="1" x14ac:dyDescent="0.45">
      <c r="E765" s="3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</row>
    <row r="766" spans="5:43" ht="14.25" customHeight="1" x14ac:dyDescent="0.45">
      <c r="E766" s="3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</row>
    <row r="767" spans="5:43" ht="14.25" customHeight="1" x14ac:dyDescent="0.45">
      <c r="E767" s="3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</row>
    <row r="768" spans="5:43" ht="14.25" customHeight="1" x14ac:dyDescent="0.45">
      <c r="E768" s="3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</row>
    <row r="769" spans="5:43" ht="14.25" customHeight="1" x14ac:dyDescent="0.45">
      <c r="E769" s="3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</row>
    <row r="770" spans="5:43" ht="14.25" customHeight="1" x14ac:dyDescent="0.45">
      <c r="E770" s="3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</row>
    <row r="771" spans="5:43" ht="14.25" customHeight="1" x14ac:dyDescent="0.45">
      <c r="E771" s="3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</row>
    <row r="772" spans="5:43" ht="14.25" customHeight="1" x14ac:dyDescent="0.45">
      <c r="E772" s="3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</row>
    <row r="773" spans="5:43" ht="14.25" customHeight="1" x14ac:dyDescent="0.45">
      <c r="E773" s="3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</row>
    <row r="774" spans="5:43" ht="14.25" customHeight="1" x14ac:dyDescent="0.45">
      <c r="E774" s="3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</row>
    <row r="775" spans="5:43" ht="14.25" customHeight="1" x14ac:dyDescent="0.45">
      <c r="E775" s="3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</row>
    <row r="776" spans="5:43" ht="14.25" customHeight="1" x14ac:dyDescent="0.45">
      <c r="E776" s="3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</row>
    <row r="777" spans="5:43" ht="14.25" customHeight="1" x14ac:dyDescent="0.45">
      <c r="E777" s="3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</row>
    <row r="778" spans="5:43" ht="14.25" customHeight="1" x14ac:dyDescent="0.45">
      <c r="E778" s="3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</row>
    <row r="779" spans="5:43" ht="14.25" customHeight="1" x14ac:dyDescent="0.45">
      <c r="E779" s="3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</row>
    <row r="780" spans="5:43" ht="14.25" customHeight="1" x14ac:dyDescent="0.45">
      <c r="E780" s="3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</row>
    <row r="781" spans="5:43" ht="14.25" customHeight="1" x14ac:dyDescent="0.45">
      <c r="E781" s="3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</row>
    <row r="782" spans="5:43" ht="14.25" customHeight="1" x14ac:dyDescent="0.45">
      <c r="E782" s="3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</row>
    <row r="783" spans="5:43" ht="14.25" customHeight="1" x14ac:dyDescent="0.45">
      <c r="E783" s="3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</row>
    <row r="784" spans="5:43" ht="14.25" customHeight="1" x14ac:dyDescent="0.45">
      <c r="E784" s="3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</row>
    <row r="785" spans="5:43" ht="14.25" customHeight="1" x14ac:dyDescent="0.45">
      <c r="E785" s="3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</row>
    <row r="786" spans="5:43" ht="14.25" customHeight="1" x14ac:dyDescent="0.45">
      <c r="E786" s="3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</row>
    <row r="787" spans="5:43" ht="14.25" customHeight="1" x14ac:dyDescent="0.45">
      <c r="E787" s="3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</row>
    <row r="788" spans="5:43" ht="14.25" customHeight="1" x14ac:dyDescent="0.45">
      <c r="E788" s="3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</row>
    <row r="789" spans="5:43" ht="14.25" customHeight="1" x14ac:dyDescent="0.45">
      <c r="E789" s="3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</row>
    <row r="790" spans="5:43" ht="14.25" customHeight="1" x14ac:dyDescent="0.45">
      <c r="E790" s="3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</row>
    <row r="791" spans="5:43" ht="14.25" customHeight="1" x14ac:dyDescent="0.45">
      <c r="E791" s="3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</row>
    <row r="792" spans="5:43" ht="14.25" customHeight="1" x14ac:dyDescent="0.45">
      <c r="E792" s="3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</row>
    <row r="793" spans="5:43" ht="14.25" customHeight="1" x14ac:dyDescent="0.45">
      <c r="E793" s="3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</row>
    <row r="794" spans="5:43" ht="14.25" customHeight="1" x14ac:dyDescent="0.45">
      <c r="E794" s="3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</row>
    <row r="795" spans="5:43" ht="14.25" customHeight="1" x14ac:dyDescent="0.45">
      <c r="E795" s="3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</row>
    <row r="796" spans="5:43" ht="14.25" customHeight="1" x14ac:dyDescent="0.45">
      <c r="E796" s="3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</row>
    <row r="797" spans="5:43" ht="14.25" customHeight="1" x14ac:dyDescent="0.45">
      <c r="E797" s="3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</row>
    <row r="798" spans="5:43" ht="14.25" customHeight="1" x14ac:dyDescent="0.45">
      <c r="E798" s="3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</row>
    <row r="799" spans="5:43" ht="14.25" customHeight="1" x14ac:dyDescent="0.45">
      <c r="E799" s="3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</row>
    <row r="800" spans="5:43" ht="14.25" customHeight="1" x14ac:dyDescent="0.45">
      <c r="E800" s="3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</row>
    <row r="801" spans="5:43" ht="14.25" customHeight="1" x14ac:dyDescent="0.45">
      <c r="E801" s="3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</row>
    <row r="802" spans="5:43" ht="14.25" customHeight="1" x14ac:dyDescent="0.45">
      <c r="E802" s="3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</row>
    <row r="803" spans="5:43" ht="14.25" customHeight="1" x14ac:dyDescent="0.45">
      <c r="E803" s="3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</row>
    <row r="804" spans="5:43" ht="14.25" customHeight="1" x14ac:dyDescent="0.45">
      <c r="E804" s="3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</row>
    <row r="805" spans="5:43" ht="14.25" customHeight="1" x14ac:dyDescent="0.45">
      <c r="E805" s="3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</row>
    <row r="806" spans="5:43" ht="14.25" customHeight="1" x14ac:dyDescent="0.45">
      <c r="E806" s="3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</row>
    <row r="807" spans="5:43" ht="14.25" customHeight="1" x14ac:dyDescent="0.45">
      <c r="E807" s="3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</row>
    <row r="808" spans="5:43" ht="14.25" customHeight="1" x14ac:dyDescent="0.45">
      <c r="E808" s="3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</row>
    <row r="809" spans="5:43" ht="14.25" customHeight="1" x14ac:dyDescent="0.45">
      <c r="E809" s="3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</row>
    <row r="810" spans="5:43" ht="14.25" customHeight="1" x14ac:dyDescent="0.45">
      <c r="E810" s="3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</row>
    <row r="811" spans="5:43" ht="14.25" customHeight="1" x14ac:dyDescent="0.45">
      <c r="E811" s="3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</row>
    <row r="812" spans="5:43" ht="14.25" customHeight="1" x14ac:dyDescent="0.45">
      <c r="E812" s="3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</row>
    <row r="813" spans="5:43" ht="14.25" customHeight="1" x14ac:dyDescent="0.45">
      <c r="E813" s="3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</row>
    <row r="814" spans="5:43" ht="14.25" customHeight="1" x14ac:dyDescent="0.45">
      <c r="E814" s="3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</row>
    <row r="815" spans="5:43" ht="14.25" customHeight="1" x14ac:dyDescent="0.45">
      <c r="E815" s="3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</row>
    <row r="816" spans="5:43" ht="14.25" customHeight="1" x14ac:dyDescent="0.45">
      <c r="E816" s="3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</row>
    <row r="817" spans="5:43" ht="14.25" customHeight="1" x14ac:dyDescent="0.45">
      <c r="E817" s="3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</row>
    <row r="818" spans="5:43" ht="14.25" customHeight="1" x14ac:dyDescent="0.45">
      <c r="E818" s="3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</row>
    <row r="819" spans="5:43" ht="14.25" customHeight="1" x14ac:dyDescent="0.45">
      <c r="E819" s="3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</row>
    <row r="820" spans="5:43" ht="14.25" customHeight="1" x14ac:dyDescent="0.45">
      <c r="E820" s="3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</row>
    <row r="821" spans="5:43" ht="14.25" customHeight="1" x14ac:dyDescent="0.45">
      <c r="E821" s="3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</row>
    <row r="822" spans="5:43" ht="14.25" customHeight="1" x14ac:dyDescent="0.45">
      <c r="E822" s="3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</row>
    <row r="823" spans="5:43" ht="14.25" customHeight="1" x14ac:dyDescent="0.45">
      <c r="E823" s="3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</row>
    <row r="824" spans="5:43" ht="14.25" customHeight="1" x14ac:dyDescent="0.45">
      <c r="E824" s="3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</row>
    <row r="825" spans="5:43" ht="14.25" customHeight="1" x14ac:dyDescent="0.45">
      <c r="E825" s="3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</row>
    <row r="826" spans="5:43" ht="14.25" customHeight="1" x14ac:dyDescent="0.45">
      <c r="E826" s="3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</row>
    <row r="827" spans="5:43" ht="14.25" customHeight="1" x14ac:dyDescent="0.45">
      <c r="E827" s="3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</row>
    <row r="828" spans="5:43" ht="14.25" customHeight="1" x14ac:dyDescent="0.45">
      <c r="E828" s="3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</row>
    <row r="829" spans="5:43" ht="14.25" customHeight="1" x14ac:dyDescent="0.45">
      <c r="E829" s="3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</row>
    <row r="830" spans="5:43" ht="14.25" customHeight="1" x14ac:dyDescent="0.45">
      <c r="E830" s="3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</row>
    <row r="831" spans="5:43" ht="14.25" customHeight="1" x14ac:dyDescent="0.45">
      <c r="E831" s="3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</row>
    <row r="832" spans="5:43" ht="14.25" customHeight="1" x14ac:dyDescent="0.45">
      <c r="E832" s="3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</row>
    <row r="833" spans="5:43" ht="14.25" customHeight="1" x14ac:dyDescent="0.45">
      <c r="E833" s="3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</row>
    <row r="834" spans="5:43" ht="14.25" customHeight="1" x14ac:dyDescent="0.45">
      <c r="E834" s="3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</row>
    <row r="835" spans="5:43" ht="14.25" customHeight="1" x14ac:dyDescent="0.45">
      <c r="E835" s="3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</row>
    <row r="836" spans="5:43" ht="14.25" customHeight="1" x14ac:dyDescent="0.45">
      <c r="E836" s="3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</row>
    <row r="837" spans="5:43" ht="14.25" customHeight="1" x14ac:dyDescent="0.45">
      <c r="E837" s="3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</row>
    <row r="838" spans="5:43" ht="14.25" customHeight="1" x14ac:dyDescent="0.45">
      <c r="E838" s="3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</row>
    <row r="839" spans="5:43" ht="14.25" customHeight="1" x14ac:dyDescent="0.45">
      <c r="E839" s="3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</row>
    <row r="840" spans="5:43" ht="14.25" customHeight="1" x14ac:dyDescent="0.45">
      <c r="E840" s="3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</row>
    <row r="841" spans="5:43" ht="14.25" customHeight="1" x14ac:dyDescent="0.45">
      <c r="E841" s="3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</row>
    <row r="842" spans="5:43" ht="14.25" customHeight="1" x14ac:dyDescent="0.45">
      <c r="E842" s="3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</row>
    <row r="843" spans="5:43" ht="14.25" customHeight="1" x14ac:dyDescent="0.45">
      <c r="E843" s="3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</row>
    <row r="844" spans="5:43" ht="14.25" customHeight="1" x14ac:dyDescent="0.45">
      <c r="E844" s="3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</row>
    <row r="845" spans="5:43" ht="14.25" customHeight="1" x14ac:dyDescent="0.45">
      <c r="E845" s="3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</row>
    <row r="846" spans="5:43" ht="14.25" customHeight="1" x14ac:dyDescent="0.45">
      <c r="E846" s="3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</row>
    <row r="847" spans="5:43" ht="14.25" customHeight="1" x14ac:dyDescent="0.45">
      <c r="E847" s="3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</row>
    <row r="848" spans="5:43" ht="14.25" customHeight="1" x14ac:dyDescent="0.45">
      <c r="E848" s="3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</row>
    <row r="849" spans="5:43" ht="14.25" customHeight="1" x14ac:dyDescent="0.45">
      <c r="E849" s="3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</row>
    <row r="850" spans="5:43" ht="14.25" customHeight="1" x14ac:dyDescent="0.45">
      <c r="E850" s="3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</row>
    <row r="851" spans="5:43" ht="14.25" customHeight="1" x14ac:dyDescent="0.45">
      <c r="E851" s="3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</row>
    <row r="852" spans="5:43" ht="14.25" customHeight="1" x14ac:dyDescent="0.45">
      <c r="E852" s="3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</row>
    <row r="853" spans="5:43" ht="14.25" customHeight="1" x14ac:dyDescent="0.45">
      <c r="E853" s="3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</row>
    <row r="854" spans="5:43" ht="14.25" customHeight="1" x14ac:dyDescent="0.45">
      <c r="E854" s="3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</row>
    <row r="855" spans="5:43" ht="14.25" customHeight="1" x14ac:dyDescent="0.45">
      <c r="E855" s="3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</row>
    <row r="856" spans="5:43" ht="14.25" customHeight="1" x14ac:dyDescent="0.45">
      <c r="E856" s="3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</row>
    <row r="857" spans="5:43" ht="14.25" customHeight="1" x14ac:dyDescent="0.45">
      <c r="E857" s="3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</row>
    <row r="858" spans="5:43" ht="14.25" customHeight="1" x14ac:dyDescent="0.45">
      <c r="E858" s="3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</row>
    <row r="859" spans="5:43" ht="14.25" customHeight="1" x14ac:dyDescent="0.45">
      <c r="E859" s="3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</row>
    <row r="860" spans="5:43" ht="14.25" customHeight="1" x14ac:dyDescent="0.45">
      <c r="E860" s="3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</row>
    <row r="861" spans="5:43" ht="14.25" customHeight="1" x14ac:dyDescent="0.45">
      <c r="E861" s="3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</row>
    <row r="862" spans="5:43" ht="14.25" customHeight="1" x14ac:dyDescent="0.45">
      <c r="E862" s="3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</row>
    <row r="863" spans="5:43" ht="14.25" customHeight="1" x14ac:dyDescent="0.45">
      <c r="E863" s="3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</row>
    <row r="864" spans="5:43" ht="14.25" customHeight="1" x14ac:dyDescent="0.45">
      <c r="E864" s="3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</row>
    <row r="865" spans="5:43" ht="14.25" customHeight="1" x14ac:dyDescent="0.45">
      <c r="E865" s="3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</row>
    <row r="866" spans="5:43" ht="14.25" customHeight="1" x14ac:dyDescent="0.45">
      <c r="E866" s="3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</row>
    <row r="867" spans="5:43" ht="14.25" customHeight="1" x14ac:dyDescent="0.45">
      <c r="E867" s="3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</row>
    <row r="868" spans="5:43" ht="14.25" customHeight="1" x14ac:dyDescent="0.45">
      <c r="E868" s="3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</row>
    <row r="869" spans="5:43" ht="14.25" customHeight="1" x14ac:dyDescent="0.45">
      <c r="E869" s="3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</row>
    <row r="870" spans="5:43" ht="14.25" customHeight="1" x14ac:dyDescent="0.45">
      <c r="E870" s="3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</row>
    <row r="871" spans="5:43" ht="14.25" customHeight="1" x14ac:dyDescent="0.45">
      <c r="E871" s="3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</row>
    <row r="872" spans="5:43" ht="14.25" customHeight="1" x14ac:dyDescent="0.45">
      <c r="E872" s="3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</row>
    <row r="873" spans="5:43" ht="14.25" customHeight="1" x14ac:dyDescent="0.45">
      <c r="E873" s="3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</row>
    <row r="874" spans="5:43" ht="14.25" customHeight="1" x14ac:dyDescent="0.45">
      <c r="E874" s="3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</row>
    <row r="875" spans="5:43" ht="14.25" customHeight="1" x14ac:dyDescent="0.45">
      <c r="E875" s="3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</row>
    <row r="876" spans="5:43" ht="14.25" customHeight="1" x14ac:dyDescent="0.45">
      <c r="E876" s="3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</row>
    <row r="877" spans="5:43" ht="14.25" customHeight="1" x14ac:dyDescent="0.45">
      <c r="E877" s="3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</row>
    <row r="878" spans="5:43" ht="14.25" customHeight="1" x14ac:dyDescent="0.45">
      <c r="E878" s="3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</row>
    <row r="879" spans="5:43" ht="14.25" customHeight="1" x14ac:dyDescent="0.45">
      <c r="E879" s="3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</row>
    <row r="880" spans="5:43" ht="14.25" customHeight="1" x14ac:dyDescent="0.45">
      <c r="E880" s="3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</row>
    <row r="881" spans="5:43" ht="14.25" customHeight="1" x14ac:dyDescent="0.45">
      <c r="E881" s="3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</row>
    <row r="882" spans="5:43" ht="14.25" customHeight="1" x14ac:dyDescent="0.45">
      <c r="E882" s="3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</row>
    <row r="883" spans="5:43" ht="14.25" customHeight="1" x14ac:dyDescent="0.45">
      <c r="E883" s="3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</row>
    <row r="884" spans="5:43" ht="14.25" customHeight="1" x14ac:dyDescent="0.45">
      <c r="E884" s="3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</row>
    <row r="885" spans="5:43" ht="14.25" customHeight="1" x14ac:dyDescent="0.45">
      <c r="E885" s="3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</row>
    <row r="886" spans="5:43" ht="14.25" customHeight="1" x14ac:dyDescent="0.45">
      <c r="E886" s="3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</row>
    <row r="887" spans="5:43" ht="14.25" customHeight="1" x14ac:dyDescent="0.45">
      <c r="E887" s="3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</row>
    <row r="888" spans="5:43" ht="14.25" customHeight="1" x14ac:dyDescent="0.45">
      <c r="E888" s="3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</row>
    <row r="889" spans="5:43" ht="14.25" customHeight="1" x14ac:dyDescent="0.45">
      <c r="E889" s="3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</row>
    <row r="890" spans="5:43" ht="14.25" customHeight="1" x14ac:dyDescent="0.45">
      <c r="E890" s="3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</row>
    <row r="891" spans="5:43" ht="14.25" customHeight="1" x14ac:dyDescent="0.45">
      <c r="E891" s="3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</row>
    <row r="892" spans="5:43" ht="14.25" customHeight="1" x14ac:dyDescent="0.45">
      <c r="E892" s="3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</row>
    <row r="893" spans="5:43" ht="14.25" customHeight="1" x14ac:dyDescent="0.45">
      <c r="E893" s="3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</row>
    <row r="894" spans="5:43" ht="14.25" customHeight="1" x14ac:dyDescent="0.45">
      <c r="E894" s="3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</row>
    <row r="895" spans="5:43" ht="14.25" customHeight="1" x14ac:dyDescent="0.45">
      <c r="E895" s="3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</row>
    <row r="896" spans="5:43" ht="14.25" customHeight="1" x14ac:dyDescent="0.45">
      <c r="E896" s="3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</row>
    <row r="897" spans="5:43" ht="14.25" customHeight="1" x14ac:dyDescent="0.45">
      <c r="E897" s="3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</row>
    <row r="898" spans="5:43" ht="14.25" customHeight="1" x14ac:dyDescent="0.45">
      <c r="E898" s="3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</row>
    <row r="899" spans="5:43" ht="14.25" customHeight="1" x14ac:dyDescent="0.45">
      <c r="E899" s="3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</row>
    <row r="900" spans="5:43" ht="14.25" customHeight="1" x14ac:dyDescent="0.45">
      <c r="E900" s="3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</row>
    <row r="901" spans="5:43" ht="14.25" customHeight="1" x14ac:dyDescent="0.45">
      <c r="E901" s="3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</row>
    <row r="902" spans="5:43" ht="14.25" customHeight="1" x14ac:dyDescent="0.45">
      <c r="E902" s="3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</row>
    <row r="903" spans="5:43" ht="14.25" customHeight="1" x14ac:dyDescent="0.45">
      <c r="E903" s="3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</row>
    <row r="904" spans="5:43" ht="14.25" customHeight="1" x14ac:dyDescent="0.45">
      <c r="E904" s="3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</row>
    <row r="905" spans="5:43" ht="14.25" customHeight="1" x14ac:dyDescent="0.45">
      <c r="E905" s="3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</row>
    <row r="906" spans="5:43" ht="14.25" customHeight="1" x14ac:dyDescent="0.45">
      <c r="E906" s="3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</row>
    <row r="907" spans="5:43" ht="14.25" customHeight="1" x14ac:dyDescent="0.45">
      <c r="E907" s="3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</row>
    <row r="908" spans="5:43" ht="14.25" customHeight="1" x14ac:dyDescent="0.45">
      <c r="E908" s="3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</row>
    <row r="909" spans="5:43" ht="14.25" customHeight="1" x14ac:dyDescent="0.45">
      <c r="E909" s="3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</row>
    <row r="910" spans="5:43" ht="14.25" customHeight="1" x14ac:dyDescent="0.45">
      <c r="E910" s="3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</row>
    <row r="911" spans="5:43" ht="14.25" customHeight="1" x14ac:dyDescent="0.45">
      <c r="E911" s="3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</row>
    <row r="912" spans="5:43" ht="14.25" customHeight="1" x14ac:dyDescent="0.45">
      <c r="E912" s="3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</row>
    <row r="913" spans="5:43" ht="14.25" customHeight="1" x14ac:dyDescent="0.45">
      <c r="E913" s="3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</row>
    <row r="914" spans="5:43" ht="14.25" customHeight="1" x14ac:dyDescent="0.45">
      <c r="E914" s="3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</row>
    <row r="915" spans="5:43" ht="14.25" customHeight="1" x14ac:dyDescent="0.45">
      <c r="E915" s="3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</row>
    <row r="916" spans="5:43" ht="14.25" customHeight="1" x14ac:dyDescent="0.45">
      <c r="E916" s="3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</row>
    <row r="917" spans="5:43" ht="14.25" customHeight="1" x14ac:dyDescent="0.45">
      <c r="E917" s="3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</row>
    <row r="918" spans="5:43" ht="14.25" customHeight="1" x14ac:dyDescent="0.45">
      <c r="E918" s="3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</row>
    <row r="919" spans="5:43" ht="14.25" customHeight="1" x14ac:dyDescent="0.45">
      <c r="E919" s="3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</row>
    <row r="920" spans="5:43" ht="14.25" customHeight="1" x14ac:dyDescent="0.45">
      <c r="E920" s="3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</row>
    <row r="921" spans="5:43" ht="14.25" customHeight="1" x14ac:dyDescent="0.45">
      <c r="E921" s="3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</row>
    <row r="922" spans="5:43" ht="14.25" customHeight="1" x14ac:dyDescent="0.45">
      <c r="E922" s="3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</row>
    <row r="923" spans="5:43" ht="14.25" customHeight="1" x14ac:dyDescent="0.45">
      <c r="E923" s="3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</row>
    <row r="924" spans="5:43" ht="14.25" customHeight="1" x14ac:dyDescent="0.45">
      <c r="E924" s="3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</row>
    <row r="925" spans="5:43" ht="14.25" customHeight="1" x14ac:dyDescent="0.45">
      <c r="E925" s="3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</row>
    <row r="926" spans="5:43" ht="14.25" customHeight="1" x14ac:dyDescent="0.45">
      <c r="E926" s="3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</row>
    <row r="927" spans="5:43" ht="14.25" customHeight="1" x14ac:dyDescent="0.45">
      <c r="E927" s="3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</row>
    <row r="928" spans="5:43" ht="14.25" customHeight="1" x14ac:dyDescent="0.45">
      <c r="E928" s="3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</row>
    <row r="929" spans="5:43" ht="14.25" customHeight="1" x14ac:dyDescent="0.45">
      <c r="E929" s="3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</row>
    <row r="930" spans="5:43" ht="14.25" customHeight="1" x14ac:dyDescent="0.45">
      <c r="E930" s="3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</row>
    <row r="931" spans="5:43" ht="14.25" customHeight="1" x14ac:dyDescent="0.45">
      <c r="E931" s="3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</row>
    <row r="932" spans="5:43" ht="14.25" customHeight="1" x14ac:dyDescent="0.45">
      <c r="E932" s="3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</row>
    <row r="933" spans="5:43" ht="14.25" customHeight="1" x14ac:dyDescent="0.45">
      <c r="E933" s="3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</row>
    <row r="934" spans="5:43" ht="14.25" customHeight="1" x14ac:dyDescent="0.45">
      <c r="E934" s="3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</row>
    <row r="935" spans="5:43" ht="14.25" customHeight="1" x14ac:dyDescent="0.45">
      <c r="E935" s="3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</row>
    <row r="936" spans="5:43" ht="14.25" customHeight="1" x14ac:dyDescent="0.45">
      <c r="E936" s="3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</row>
    <row r="937" spans="5:43" ht="14.25" customHeight="1" x14ac:dyDescent="0.45">
      <c r="E937" s="3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</row>
    <row r="938" spans="5:43" ht="14.25" customHeight="1" x14ac:dyDescent="0.45">
      <c r="E938" s="3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</row>
    <row r="939" spans="5:43" ht="14.25" customHeight="1" x14ac:dyDescent="0.45">
      <c r="E939" s="3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</row>
    <row r="940" spans="5:43" ht="14.25" customHeight="1" x14ac:dyDescent="0.45">
      <c r="E940" s="3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</row>
    <row r="941" spans="5:43" ht="14.25" customHeight="1" x14ac:dyDescent="0.45">
      <c r="E941" s="3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</row>
    <row r="942" spans="5:43" ht="14.25" customHeight="1" x14ac:dyDescent="0.45">
      <c r="E942" s="3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</row>
    <row r="943" spans="5:43" ht="14.25" customHeight="1" x14ac:dyDescent="0.45">
      <c r="E943" s="3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</row>
    <row r="944" spans="5:43" ht="14.25" customHeight="1" x14ac:dyDescent="0.45">
      <c r="E944" s="3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</row>
    <row r="945" spans="5:43" ht="14.25" customHeight="1" x14ac:dyDescent="0.45">
      <c r="E945" s="3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</row>
    <row r="946" spans="5:43" ht="14.25" customHeight="1" x14ac:dyDescent="0.45">
      <c r="E946" s="3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</row>
    <row r="947" spans="5:43" ht="14.25" customHeight="1" x14ac:dyDescent="0.45">
      <c r="E947" s="3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</row>
    <row r="948" spans="5:43" ht="14.25" customHeight="1" x14ac:dyDescent="0.45">
      <c r="E948" s="3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</row>
    <row r="949" spans="5:43" ht="14.25" customHeight="1" x14ac:dyDescent="0.45">
      <c r="E949" s="3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</row>
    <row r="950" spans="5:43" ht="14.25" customHeight="1" x14ac:dyDescent="0.45">
      <c r="E950" s="3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</row>
    <row r="951" spans="5:43" ht="14.25" customHeight="1" x14ac:dyDescent="0.45">
      <c r="E951" s="3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</row>
    <row r="952" spans="5:43" ht="14.25" customHeight="1" x14ac:dyDescent="0.45">
      <c r="E952" s="3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</row>
    <row r="953" spans="5:43" ht="14.25" customHeight="1" x14ac:dyDescent="0.45">
      <c r="E953" s="3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</row>
    <row r="954" spans="5:43" ht="14.25" customHeight="1" x14ac:dyDescent="0.45">
      <c r="E954" s="3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</row>
    <row r="955" spans="5:43" ht="14.25" customHeight="1" x14ac:dyDescent="0.45">
      <c r="E955" s="3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</row>
    <row r="956" spans="5:43" ht="14.25" customHeight="1" x14ac:dyDescent="0.45">
      <c r="E956" s="3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</row>
    <row r="957" spans="5:43" ht="14.25" customHeight="1" x14ac:dyDescent="0.45">
      <c r="E957" s="3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</row>
    <row r="958" spans="5:43" ht="14.25" customHeight="1" x14ac:dyDescent="0.45">
      <c r="E958" s="3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</row>
    <row r="959" spans="5:43" ht="14.25" customHeight="1" x14ac:dyDescent="0.45">
      <c r="E959" s="3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</row>
    <row r="960" spans="5:43" ht="14.25" customHeight="1" x14ac:dyDescent="0.45">
      <c r="E960" s="3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</row>
    <row r="961" spans="5:43" ht="14.25" customHeight="1" x14ac:dyDescent="0.45">
      <c r="E961" s="3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</row>
    <row r="962" spans="5:43" ht="14.25" customHeight="1" x14ac:dyDescent="0.45">
      <c r="E962" s="3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</row>
    <row r="963" spans="5:43" ht="14.25" customHeight="1" x14ac:dyDescent="0.45">
      <c r="E963" s="3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</row>
    <row r="964" spans="5:43" ht="14.25" customHeight="1" x14ac:dyDescent="0.45">
      <c r="E964" s="3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</row>
    <row r="965" spans="5:43" ht="14.25" customHeight="1" x14ac:dyDescent="0.45">
      <c r="E965" s="3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</row>
    <row r="966" spans="5:43" ht="14.25" customHeight="1" x14ac:dyDescent="0.45">
      <c r="E966" s="3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</row>
    <row r="967" spans="5:43" ht="14.25" customHeight="1" x14ac:dyDescent="0.45">
      <c r="E967" s="3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</row>
    <row r="968" spans="5:43" ht="14.25" customHeight="1" x14ac:dyDescent="0.45">
      <c r="E968" s="3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</row>
    <row r="969" spans="5:43" ht="14.25" customHeight="1" x14ac:dyDescent="0.45">
      <c r="E969" s="3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</row>
    <row r="970" spans="5:43" ht="14.25" customHeight="1" x14ac:dyDescent="0.45">
      <c r="E970" s="3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</row>
    <row r="971" spans="5:43" ht="14.25" customHeight="1" x14ac:dyDescent="0.45">
      <c r="E971" s="3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</row>
    <row r="972" spans="5:43" ht="14.25" customHeight="1" x14ac:dyDescent="0.45">
      <c r="E972" s="3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</row>
    <row r="973" spans="5:43" ht="14.25" customHeight="1" x14ac:dyDescent="0.45">
      <c r="E973" s="3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</row>
    <row r="974" spans="5:43" ht="14.25" customHeight="1" x14ac:dyDescent="0.45">
      <c r="E974" s="3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</row>
    <row r="975" spans="5:43" ht="14.25" customHeight="1" x14ac:dyDescent="0.45">
      <c r="E975" s="3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</row>
    <row r="976" spans="5:43" ht="14.25" customHeight="1" x14ac:dyDescent="0.45">
      <c r="E976" s="3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</row>
    <row r="977" spans="5:43" ht="14.25" customHeight="1" x14ac:dyDescent="0.45">
      <c r="E977" s="3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</row>
    <row r="978" spans="5:43" ht="14.25" customHeight="1" x14ac:dyDescent="0.45">
      <c r="E978" s="3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</row>
    <row r="979" spans="5:43" ht="14.25" customHeight="1" x14ac:dyDescent="0.45">
      <c r="E979" s="3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</row>
    <row r="980" spans="5:43" ht="14.25" customHeight="1" x14ac:dyDescent="0.45">
      <c r="E980" s="3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</row>
    <row r="981" spans="5:43" ht="14.25" customHeight="1" x14ac:dyDescent="0.45">
      <c r="E981" s="3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</row>
    <row r="982" spans="5:43" ht="14.25" customHeight="1" x14ac:dyDescent="0.45">
      <c r="E982" s="3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</row>
    <row r="983" spans="5:43" ht="14.25" customHeight="1" x14ac:dyDescent="0.45">
      <c r="E983" s="3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</row>
    <row r="984" spans="5:43" ht="14.25" customHeight="1" x14ac:dyDescent="0.45">
      <c r="E984" s="3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</row>
    <row r="985" spans="5:43" ht="14.25" customHeight="1" x14ac:dyDescent="0.45">
      <c r="E985" s="3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</row>
    <row r="986" spans="5:43" ht="14.25" customHeight="1" x14ac:dyDescent="0.45">
      <c r="E986" s="3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</row>
    <row r="987" spans="5:43" ht="14.25" customHeight="1" x14ac:dyDescent="0.45">
      <c r="E987" s="3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</row>
    <row r="988" spans="5:43" ht="14.25" customHeight="1" x14ac:dyDescent="0.45">
      <c r="E988" s="3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</row>
    <row r="989" spans="5:43" ht="14.25" customHeight="1" x14ac:dyDescent="0.45">
      <c r="E989" s="3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</row>
    <row r="990" spans="5:43" ht="14.25" customHeight="1" x14ac:dyDescent="0.45">
      <c r="E990" s="3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</row>
    <row r="991" spans="5:43" ht="14.25" customHeight="1" x14ac:dyDescent="0.45">
      <c r="E991" s="3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</row>
    <row r="992" spans="5:43" ht="14.25" customHeight="1" x14ac:dyDescent="0.45">
      <c r="E992" s="3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</row>
    <row r="993" spans="5:43" ht="14.25" customHeight="1" x14ac:dyDescent="0.45">
      <c r="E993" s="3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</row>
    <row r="994" spans="5:43" ht="14.25" customHeight="1" x14ac:dyDescent="0.45">
      <c r="E994" s="3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</row>
    <row r="995" spans="5:43" ht="14.25" customHeight="1" x14ac:dyDescent="0.45">
      <c r="E995" s="3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</row>
    <row r="996" spans="5:43" ht="14.25" customHeight="1" x14ac:dyDescent="0.45">
      <c r="E996" s="3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</row>
    <row r="997" spans="5:43" ht="14.25" customHeight="1" x14ac:dyDescent="0.45">
      <c r="E997" s="3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</row>
    <row r="998" spans="5:43" ht="14.25" customHeight="1" x14ac:dyDescent="0.45">
      <c r="E998" s="3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</row>
    <row r="999" spans="5:43" ht="14.25" customHeight="1" x14ac:dyDescent="0.45">
      <c r="E999" s="3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</row>
    <row r="1000" spans="5:43" ht="14.25" customHeight="1" x14ac:dyDescent="0.45">
      <c r="E1000" s="3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</row>
  </sheetData>
  <mergeCells count="3">
    <mergeCell ref="H3:S3"/>
    <mergeCell ref="T3:AE3"/>
    <mergeCell ref="AF3:AQ3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1000"/>
  <sheetViews>
    <sheetView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ColWidth="14.3984375" defaultRowHeight="15" customHeight="1" x14ac:dyDescent="0.45"/>
  <cols>
    <col min="1" max="1" width="9.3984375" customWidth="1"/>
    <col min="2" max="2" width="39.265625" customWidth="1"/>
    <col min="3" max="3" width="15.1328125" customWidth="1"/>
    <col min="4" max="4" width="8.1328125" customWidth="1"/>
    <col min="5" max="5" width="15.265625" customWidth="1"/>
    <col min="6" max="7" width="14.86328125" customWidth="1"/>
    <col min="8" max="8" width="9.59765625" customWidth="1"/>
    <col min="9" max="13" width="9.86328125" customWidth="1"/>
    <col min="14" max="14" width="16.73046875" customWidth="1"/>
    <col min="15" max="41" width="16.3984375" customWidth="1"/>
    <col min="42" max="43" width="18" customWidth="1"/>
  </cols>
  <sheetData>
    <row r="1" spans="1:43" ht="14.25" customHeight="1" x14ac:dyDescent="0.45">
      <c r="E1" s="3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</row>
    <row r="2" spans="1:43" ht="14.25" customHeight="1" x14ac:dyDescent="0.45">
      <c r="B2" s="2" t="s">
        <v>33</v>
      </c>
      <c r="C2" s="2"/>
      <c r="D2" s="2"/>
      <c r="E2" s="16"/>
      <c r="F2" s="2"/>
      <c r="G2" s="2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</row>
    <row r="3" spans="1:43" ht="14.25" customHeight="1" x14ac:dyDescent="0.45">
      <c r="E3" s="3"/>
      <c r="H3" s="235" t="s">
        <v>83</v>
      </c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90"/>
      <c r="T3" s="236" t="s">
        <v>84</v>
      </c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90"/>
      <c r="AF3" s="237" t="s">
        <v>85</v>
      </c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90"/>
    </row>
    <row r="4" spans="1:43" ht="14.25" customHeight="1" x14ac:dyDescent="0.45">
      <c r="E4" s="3"/>
      <c r="H4" s="52" t="s">
        <v>14</v>
      </c>
      <c r="I4" s="52" t="s">
        <v>15</v>
      </c>
      <c r="J4" s="52" t="s">
        <v>16</v>
      </c>
      <c r="K4" s="52" t="s">
        <v>17</v>
      </c>
      <c r="L4" s="52" t="s">
        <v>18</v>
      </c>
      <c r="M4" s="52" t="s">
        <v>19</v>
      </c>
      <c r="N4" s="52" t="s">
        <v>20</v>
      </c>
      <c r="O4" s="52" t="s">
        <v>21</v>
      </c>
      <c r="P4" s="52" t="s">
        <v>22</v>
      </c>
      <c r="Q4" s="52" t="s">
        <v>23</v>
      </c>
      <c r="R4" s="52" t="s">
        <v>24</v>
      </c>
      <c r="S4" s="52" t="s">
        <v>25</v>
      </c>
      <c r="T4" s="53" t="s">
        <v>14</v>
      </c>
      <c r="U4" s="53" t="s">
        <v>15</v>
      </c>
      <c r="V4" s="53" t="s">
        <v>16</v>
      </c>
      <c r="W4" s="53" t="s">
        <v>17</v>
      </c>
      <c r="X4" s="53" t="s">
        <v>18</v>
      </c>
      <c r="Y4" s="53" t="s">
        <v>19</v>
      </c>
      <c r="Z4" s="53" t="s">
        <v>20</v>
      </c>
      <c r="AA4" s="53" t="s">
        <v>21</v>
      </c>
      <c r="AB4" s="53" t="s">
        <v>22</v>
      </c>
      <c r="AC4" s="53" t="s">
        <v>23</v>
      </c>
      <c r="AD4" s="53" t="s">
        <v>24</v>
      </c>
      <c r="AE4" s="53" t="s">
        <v>25</v>
      </c>
      <c r="AF4" s="54" t="s">
        <v>14</v>
      </c>
      <c r="AG4" s="54" t="s">
        <v>15</v>
      </c>
      <c r="AH4" s="54" t="s">
        <v>16</v>
      </c>
      <c r="AI4" s="54" t="s">
        <v>17</v>
      </c>
      <c r="AJ4" s="54" t="s">
        <v>18</v>
      </c>
      <c r="AK4" s="54" t="s">
        <v>19</v>
      </c>
      <c r="AL4" s="54" t="s">
        <v>20</v>
      </c>
      <c r="AM4" s="54" t="s">
        <v>21</v>
      </c>
      <c r="AN4" s="54" t="s">
        <v>22</v>
      </c>
      <c r="AO4" s="54" t="s">
        <v>23</v>
      </c>
      <c r="AP4" s="54" t="s">
        <v>24</v>
      </c>
      <c r="AQ4" s="54" t="s">
        <v>25</v>
      </c>
    </row>
    <row r="5" spans="1:43" ht="14.25" customHeight="1" x14ac:dyDescent="0.45">
      <c r="B5" s="2" t="s">
        <v>115</v>
      </c>
      <c r="C5" s="2"/>
      <c r="D5" s="2"/>
      <c r="E5" s="16" t="s">
        <v>6</v>
      </c>
      <c r="F5" s="2"/>
      <c r="G5" s="2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</row>
    <row r="6" spans="1:43" ht="14.25" customHeight="1" x14ac:dyDescent="0.45">
      <c r="B6" s="2"/>
      <c r="C6" s="2"/>
      <c r="E6" s="3"/>
      <c r="G6" s="1" t="s">
        <v>3</v>
      </c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</row>
    <row r="7" spans="1:43" ht="14.25" customHeight="1" x14ac:dyDescent="0.45">
      <c r="A7" s="1">
        <v>1</v>
      </c>
      <c r="B7" s="1" t="s">
        <v>116</v>
      </c>
      <c r="C7" s="1">
        <v>2</v>
      </c>
      <c r="D7" s="1">
        <v>34000</v>
      </c>
      <c r="E7" s="60">
        <v>68000</v>
      </c>
      <c r="F7" s="1" t="s">
        <v>6</v>
      </c>
      <c r="G7" s="34">
        <f t="shared" ref="G7:G15" si="0">$E7/3.7</f>
        <v>18378.378378378377</v>
      </c>
      <c r="H7" s="34">
        <v>0</v>
      </c>
      <c r="I7" s="34">
        <v>0</v>
      </c>
      <c r="J7" s="34">
        <f t="shared" ref="J7:J11" si="1">G7</f>
        <v>18378.378378378377</v>
      </c>
      <c r="K7" s="34">
        <v>0</v>
      </c>
      <c r="L7" s="34">
        <v>0</v>
      </c>
      <c r="M7" s="34">
        <v>0</v>
      </c>
      <c r="N7" s="34">
        <v>0</v>
      </c>
      <c r="O7" s="34">
        <v>0</v>
      </c>
      <c r="P7" s="34">
        <v>0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0</v>
      </c>
      <c r="AA7" s="34">
        <v>0</v>
      </c>
      <c r="AB7" s="34">
        <v>0</v>
      </c>
      <c r="AC7" s="34">
        <v>0</v>
      </c>
      <c r="AD7" s="34">
        <v>0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  <c r="AQ7" s="34">
        <v>0</v>
      </c>
    </row>
    <row r="8" spans="1:43" ht="14.25" customHeight="1" x14ac:dyDescent="0.45">
      <c r="A8" s="1">
        <v>2</v>
      </c>
      <c r="B8" s="1" t="s">
        <v>117</v>
      </c>
      <c r="D8" s="1">
        <v>90000</v>
      </c>
      <c r="E8" s="60">
        <v>90000</v>
      </c>
      <c r="F8" s="1" t="s">
        <v>6</v>
      </c>
      <c r="G8" s="34">
        <f t="shared" si="0"/>
        <v>24324.324324324323</v>
      </c>
      <c r="H8" s="34">
        <v>0</v>
      </c>
      <c r="I8" s="34">
        <v>0</v>
      </c>
      <c r="J8" s="34">
        <f t="shared" si="1"/>
        <v>24324.324324324323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0</v>
      </c>
      <c r="R8" s="34">
        <v>0</v>
      </c>
      <c r="S8" s="34">
        <v>0</v>
      </c>
      <c r="T8" s="34">
        <v>0</v>
      </c>
      <c r="U8" s="34">
        <v>0</v>
      </c>
      <c r="V8" s="34">
        <v>0</v>
      </c>
      <c r="W8" s="34">
        <v>0</v>
      </c>
      <c r="X8" s="34">
        <v>0</v>
      </c>
      <c r="Y8" s="34">
        <v>0</v>
      </c>
      <c r="Z8" s="34">
        <v>0</v>
      </c>
      <c r="AA8" s="34">
        <v>0</v>
      </c>
      <c r="AB8" s="34">
        <v>0</v>
      </c>
      <c r="AC8" s="34">
        <v>0</v>
      </c>
      <c r="AD8" s="34">
        <v>0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  <c r="AQ8" s="34">
        <v>0</v>
      </c>
    </row>
    <row r="9" spans="1:43" ht="14.25" customHeight="1" x14ac:dyDescent="0.45">
      <c r="A9" s="1">
        <v>3</v>
      </c>
      <c r="B9" s="1" t="s">
        <v>118</v>
      </c>
      <c r="C9" s="1">
        <v>16</v>
      </c>
      <c r="D9" s="1">
        <v>3000</v>
      </c>
      <c r="E9" s="60">
        <v>48000</v>
      </c>
      <c r="F9" s="1" t="s">
        <v>6</v>
      </c>
      <c r="G9" s="34">
        <f t="shared" si="0"/>
        <v>12972.972972972972</v>
      </c>
      <c r="H9" s="34">
        <v>0</v>
      </c>
      <c r="I9" s="34">
        <v>0</v>
      </c>
      <c r="J9" s="34">
        <f t="shared" si="1"/>
        <v>12972.972972972972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  <c r="AQ9" s="34">
        <v>0</v>
      </c>
    </row>
    <row r="10" spans="1:43" ht="14.25" customHeight="1" x14ac:dyDescent="0.45">
      <c r="E10" s="60"/>
      <c r="F10" s="1" t="s">
        <v>6</v>
      </c>
      <c r="G10" s="34">
        <f t="shared" si="0"/>
        <v>0</v>
      </c>
      <c r="H10" s="34">
        <v>0</v>
      </c>
      <c r="I10" s="34">
        <v>0</v>
      </c>
      <c r="J10" s="34">
        <f t="shared" si="1"/>
        <v>0</v>
      </c>
      <c r="K10" s="34">
        <f t="shared" ref="K10:AQ10" si="2">$G10/12</f>
        <v>0</v>
      </c>
      <c r="L10" s="34">
        <f t="shared" si="2"/>
        <v>0</v>
      </c>
      <c r="M10" s="34">
        <f t="shared" si="2"/>
        <v>0</v>
      </c>
      <c r="N10" s="34">
        <f t="shared" si="2"/>
        <v>0</v>
      </c>
      <c r="O10" s="34">
        <f t="shared" si="2"/>
        <v>0</v>
      </c>
      <c r="P10" s="34">
        <f t="shared" si="2"/>
        <v>0</v>
      </c>
      <c r="Q10" s="34">
        <f t="shared" si="2"/>
        <v>0</v>
      </c>
      <c r="R10" s="34">
        <f t="shared" si="2"/>
        <v>0</v>
      </c>
      <c r="S10" s="34">
        <f t="shared" si="2"/>
        <v>0</v>
      </c>
      <c r="T10" s="34">
        <f t="shared" si="2"/>
        <v>0</v>
      </c>
      <c r="U10" s="34">
        <f t="shared" si="2"/>
        <v>0</v>
      </c>
      <c r="V10" s="34">
        <f t="shared" si="2"/>
        <v>0</v>
      </c>
      <c r="W10" s="34">
        <f t="shared" si="2"/>
        <v>0</v>
      </c>
      <c r="X10" s="34">
        <f t="shared" si="2"/>
        <v>0</v>
      </c>
      <c r="Y10" s="34">
        <f t="shared" si="2"/>
        <v>0</v>
      </c>
      <c r="Z10" s="34">
        <f t="shared" si="2"/>
        <v>0</v>
      </c>
      <c r="AA10" s="34">
        <f t="shared" si="2"/>
        <v>0</v>
      </c>
      <c r="AB10" s="34">
        <f t="shared" si="2"/>
        <v>0</v>
      </c>
      <c r="AC10" s="34">
        <f t="shared" si="2"/>
        <v>0</v>
      </c>
      <c r="AD10" s="34">
        <f t="shared" si="2"/>
        <v>0</v>
      </c>
      <c r="AE10" s="34">
        <f t="shared" si="2"/>
        <v>0</v>
      </c>
      <c r="AF10" s="34">
        <f t="shared" si="2"/>
        <v>0</v>
      </c>
      <c r="AG10" s="34">
        <f t="shared" si="2"/>
        <v>0</v>
      </c>
      <c r="AH10" s="34">
        <f t="shared" si="2"/>
        <v>0</v>
      </c>
      <c r="AI10" s="34">
        <f t="shared" si="2"/>
        <v>0</v>
      </c>
      <c r="AJ10" s="34">
        <f t="shared" si="2"/>
        <v>0</v>
      </c>
      <c r="AK10" s="34">
        <f t="shared" si="2"/>
        <v>0</v>
      </c>
      <c r="AL10" s="34">
        <f t="shared" si="2"/>
        <v>0</v>
      </c>
      <c r="AM10" s="34">
        <f t="shared" si="2"/>
        <v>0</v>
      </c>
      <c r="AN10" s="34">
        <f t="shared" si="2"/>
        <v>0</v>
      </c>
      <c r="AO10" s="34">
        <f t="shared" si="2"/>
        <v>0</v>
      </c>
      <c r="AP10" s="34">
        <f t="shared" si="2"/>
        <v>0</v>
      </c>
      <c r="AQ10" s="34">
        <f t="shared" si="2"/>
        <v>0</v>
      </c>
    </row>
    <row r="11" spans="1:43" ht="14.25" customHeight="1" x14ac:dyDescent="0.45">
      <c r="E11" s="3">
        <v>0</v>
      </c>
      <c r="F11" s="1" t="s">
        <v>6</v>
      </c>
      <c r="G11" s="34">
        <f t="shared" si="0"/>
        <v>0</v>
      </c>
      <c r="H11" s="34">
        <v>0</v>
      </c>
      <c r="I11" s="34">
        <v>0</v>
      </c>
      <c r="J11" s="34">
        <f t="shared" si="1"/>
        <v>0</v>
      </c>
      <c r="K11" s="34">
        <v>0</v>
      </c>
      <c r="L11" s="34">
        <f t="shared" ref="L11:AQ11" si="3">$G11/12</f>
        <v>0</v>
      </c>
      <c r="M11" s="34">
        <f t="shared" si="3"/>
        <v>0</v>
      </c>
      <c r="N11" s="34">
        <f t="shared" si="3"/>
        <v>0</v>
      </c>
      <c r="O11" s="34">
        <f t="shared" si="3"/>
        <v>0</v>
      </c>
      <c r="P11" s="34">
        <f t="shared" si="3"/>
        <v>0</v>
      </c>
      <c r="Q11" s="34">
        <f t="shared" si="3"/>
        <v>0</v>
      </c>
      <c r="R11" s="34">
        <f t="shared" si="3"/>
        <v>0</v>
      </c>
      <c r="S11" s="34">
        <f t="shared" si="3"/>
        <v>0</v>
      </c>
      <c r="T11" s="34">
        <f t="shared" si="3"/>
        <v>0</v>
      </c>
      <c r="U11" s="34">
        <f t="shared" si="3"/>
        <v>0</v>
      </c>
      <c r="V11" s="34">
        <f t="shared" si="3"/>
        <v>0</v>
      </c>
      <c r="W11" s="34">
        <f t="shared" si="3"/>
        <v>0</v>
      </c>
      <c r="X11" s="34">
        <f t="shared" si="3"/>
        <v>0</v>
      </c>
      <c r="Y11" s="34">
        <f t="shared" si="3"/>
        <v>0</v>
      </c>
      <c r="Z11" s="34">
        <f t="shared" si="3"/>
        <v>0</v>
      </c>
      <c r="AA11" s="34">
        <f t="shared" si="3"/>
        <v>0</v>
      </c>
      <c r="AB11" s="34">
        <f t="shared" si="3"/>
        <v>0</v>
      </c>
      <c r="AC11" s="34">
        <f t="shared" si="3"/>
        <v>0</v>
      </c>
      <c r="AD11" s="34">
        <f t="shared" si="3"/>
        <v>0</v>
      </c>
      <c r="AE11" s="34">
        <f t="shared" si="3"/>
        <v>0</v>
      </c>
      <c r="AF11" s="34">
        <f t="shared" si="3"/>
        <v>0</v>
      </c>
      <c r="AG11" s="34">
        <f t="shared" si="3"/>
        <v>0</v>
      </c>
      <c r="AH11" s="34">
        <f t="shared" si="3"/>
        <v>0</v>
      </c>
      <c r="AI11" s="34">
        <f t="shared" si="3"/>
        <v>0</v>
      </c>
      <c r="AJ11" s="34">
        <f t="shared" si="3"/>
        <v>0</v>
      </c>
      <c r="AK11" s="34">
        <f t="shared" si="3"/>
        <v>0</v>
      </c>
      <c r="AL11" s="34">
        <f t="shared" si="3"/>
        <v>0</v>
      </c>
      <c r="AM11" s="34">
        <f t="shared" si="3"/>
        <v>0</v>
      </c>
      <c r="AN11" s="34">
        <f t="shared" si="3"/>
        <v>0</v>
      </c>
      <c r="AO11" s="34">
        <f t="shared" si="3"/>
        <v>0</v>
      </c>
      <c r="AP11" s="34">
        <f t="shared" si="3"/>
        <v>0</v>
      </c>
      <c r="AQ11" s="34">
        <f t="shared" si="3"/>
        <v>0</v>
      </c>
    </row>
    <row r="12" spans="1:43" ht="14.25" customHeight="1" x14ac:dyDescent="0.45">
      <c r="B12" s="2"/>
      <c r="C12" s="2"/>
      <c r="E12" s="3"/>
      <c r="F12" s="1" t="s">
        <v>6</v>
      </c>
      <c r="G12" s="34">
        <f t="shared" si="0"/>
        <v>0</v>
      </c>
      <c r="H12" s="34">
        <v>0</v>
      </c>
      <c r="I12" s="34">
        <v>0</v>
      </c>
      <c r="J12" s="34">
        <v>0</v>
      </c>
      <c r="K12" s="34">
        <v>0</v>
      </c>
      <c r="L12" s="34">
        <f t="shared" ref="L12:AQ12" si="4">$G12/12</f>
        <v>0</v>
      </c>
      <c r="M12" s="34">
        <f t="shared" si="4"/>
        <v>0</v>
      </c>
      <c r="N12" s="34">
        <f t="shared" si="4"/>
        <v>0</v>
      </c>
      <c r="O12" s="34">
        <f t="shared" si="4"/>
        <v>0</v>
      </c>
      <c r="P12" s="34">
        <f t="shared" si="4"/>
        <v>0</v>
      </c>
      <c r="Q12" s="34">
        <f t="shared" si="4"/>
        <v>0</v>
      </c>
      <c r="R12" s="34">
        <f t="shared" si="4"/>
        <v>0</v>
      </c>
      <c r="S12" s="34">
        <f t="shared" si="4"/>
        <v>0</v>
      </c>
      <c r="T12" s="34">
        <f t="shared" si="4"/>
        <v>0</v>
      </c>
      <c r="U12" s="34">
        <f t="shared" si="4"/>
        <v>0</v>
      </c>
      <c r="V12" s="34">
        <f t="shared" si="4"/>
        <v>0</v>
      </c>
      <c r="W12" s="34">
        <f t="shared" si="4"/>
        <v>0</v>
      </c>
      <c r="X12" s="34">
        <f t="shared" si="4"/>
        <v>0</v>
      </c>
      <c r="Y12" s="34">
        <f t="shared" si="4"/>
        <v>0</v>
      </c>
      <c r="Z12" s="34">
        <f t="shared" si="4"/>
        <v>0</v>
      </c>
      <c r="AA12" s="34">
        <f t="shared" si="4"/>
        <v>0</v>
      </c>
      <c r="AB12" s="34">
        <f t="shared" si="4"/>
        <v>0</v>
      </c>
      <c r="AC12" s="34">
        <f t="shared" si="4"/>
        <v>0</v>
      </c>
      <c r="AD12" s="34">
        <f t="shared" si="4"/>
        <v>0</v>
      </c>
      <c r="AE12" s="34">
        <f t="shared" si="4"/>
        <v>0</v>
      </c>
      <c r="AF12" s="34">
        <f t="shared" si="4"/>
        <v>0</v>
      </c>
      <c r="AG12" s="34">
        <f t="shared" si="4"/>
        <v>0</v>
      </c>
      <c r="AH12" s="34">
        <f t="shared" si="4"/>
        <v>0</v>
      </c>
      <c r="AI12" s="34">
        <f t="shared" si="4"/>
        <v>0</v>
      </c>
      <c r="AJ12" s="34">
        <f t="shared" si="4"/>
        <v>0</v>
      </c>
      <c r="AK12" s="34">
        <f t="shared" si="4"/>
        <v>0</v>
      </c>
      <c r="AL12" s="34">
        <f t="shared" si="4"/>
        <v>0</v>
      </c>
      <c r="AM12" s="34">
        <f t="shared" si="4"/>
        <v>0</v>
      </c>
      <c r="AN12" s="34">
        <f t="shared" si="4"/>
        <v>0</v>
      </c>
      <c r="AO12" s="34">
        <f t="shared" si="4"/>
        <v>0</v>
      </c>
      <c r="AP12" s="34">
        <f t="shared" si="4"/>
        <v>0</v>
      </c>
      <c r="AQ12" s="34">
        <f t="shared" si="4"/>
        <v>0</v>
      </c>
    </row>
    <row r="13" spans="1:43" ht="14.25" customHeight="1" x14ac:dyDescent="0.45">
      <c r="B13" s="2"/>
      <c r="C13" s="2"/>
      <c r="E13" s="3"/>
      <c r="F13" s="1" t="s">
        <v>6</v>
      </c>
      <c r="G13" s="34">
        <f t="shared" si="0"/>
        <v>0</v>
      </c>
      <c r="H13" s="34">
        <v>0</v>
      </c>
      <c r="I13" s="34">
        <v>0</v>
      </c>
      <c r="J13" s="34">
        <v>0</v>
      </c>
      <c r="K13" s="34">
        <f t="shared" ref="K13:AQ13" si="5">$G13/12</f>
        <v>0</v>
      </c>
      <c r="L13" s="34">
        <f t="shared" si="5"/>
        <v>0</v>
      </c>
      <c r="M13" s="34">
        <f t="shared" si="5"/>
        <v>0</v>
      </c>
      <c r="N13" s="34">
        <f t="shared" si="5"/>
        <v>0</v>
      </c>
      <c r="O13" s="34">
        <f t="shared" si="5"/>
        <v>0</v>
      </c>
      <c r="P13" s="34">
        <f t="shared" si="5"/>
        <v>0</v>
      </c>
      <c r="Q13" s="34">
        <f t="shared" si="5"/>
        <v>0</v>
      </c>
      <c r="R13" s="34">
        <f t="shared" si="5"/>
        <v>0</v>
      </c>
      <c r="S13" s="34">
        <f t="shared" si="5"/>
        <v>0</v>
      </c>
      <c r="T13" s="34">
        <f t="shared" si="5"/>
        <v>0</v>
      </c>
      <c r="U13" s="34">
        <f t="shared" si="5"/>
        <v>0</v>
      </c>
      <c r="V13" s="34">
        <f t="shared" si="5"/>
        <v>0</v>
      </c>
      <c r="W13" s="34">
        <f t="shared" si="5"/>
        <v>0</v>
      </c>
      <c r="X13" s="34">
        <f t="shared" si="5"/>
        <v>0</v>
      </c>
      <c r="Y13" s="34">
        <f t="shared" si="5"/>
        <v>0</v>
      </c>
      <c r="Z13" s="34">
        <f t="shared" si="5"/>
        <v>0</v>
      </c>
      <c r="AA13" s="34">
        <f t="shared" si="5"/>
        <v>0</v>
      </c>
      <c r="AB13" s="34">
        <f t="shared" si="5"/>
        <v>0</v>
      </c>
      <c r="AC13" s="34">
        <f t="shared" si="5"/>
        <v>0</v>
      </c>
      <c r="AD13" s="34">
        <f t="shared" si="5"/>
        <v>0</v>
      </c>
      <c r="AE13" s="34">
        <f t="shared" si="5"/>
        <v>0</v>
      </c>
      <c r="AF13" s="34">
        <f t="shared" si="5"/>
        <v>0</v>
      </c>
      <c r="AG13" s="34">
        <f t="shared" si="5"/>
        <v>0</v>
      </c>
      <c r="AH13" s="34">
        <f t="shared" si="5"/>
        <v>0</v>
      </c>
      <c r="AI13" s="34">
        <f t="shared" si="5"/>
        <v>0</v>
      </c>
      <c r="AJ13" s="34">
        <f t="shared" si="5"/>
        <v>0</v>
      </c>
      <c r="AK13" s="34">
        <f t="shared" si="5"/>
        <v>0</v>
      </c>
      <c r="AL13" s="34">
        <f t="shared" si="5"/>
        <v>0</v>
      </c>
      <c r="AM13" s="34">
        <f t="shared" si="5"/>
        <v>0</v>
      </c>
      <c r="AN13" s="34">
        <f t="shared" si="5"/>
        <v>0</v>
      </c>
      <c r="AO13" s="34">
        <f t="shared" si="5"/>
        <v>0</v>
      </c>
      <c r="AP13" s="34">
        <f t="shared" si="5"/>
        <v>0</v>
      </c>
      <c r="AQ13" s="34">
        <f t="shared" si="5"/>
        <v>0</v>
      </c>
    </row>
    <row r="14" spans="1:43" ht="14.25" customHeight="1" x14ac:dyDescent="0.45">
      <c r="B14" s="2"/>
      <c r="C14" s="2"/>
      <c r="D14" s="2"/>
      <c r="E14" s="16"/>
      <c r="F14" s="1" t="s">
        <v>6</v>
      </c>
      <c r="G14" s="34">
        <f t="shared" si="0"/>
        <v>0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f t="shared" ref="M14:AQ14" si="6">$G14/12</f>
        <v>0</v>
      </c>
      <c r="N14" s="34">
        <f t="shared" si="6"/>
        <v>0</v>
      </c>
      <c r="O14" s="34">
        <f t="shared" si="6"/>
        <v>0</v>
      </c>
      <c r="P14" s="34">
        <f t="shared" si="6"/>
        <v>0</v>
      </c>
      <c r="Q14" s="34">
        <f t="shared" si="6"/>
        <v>0</v>
      </c>
      <c r="R14" s="34">
        <f t="shared" si="6"/>
        <v>0</v>
      </c>
      <c r="S14" s="34">
        <f t="shared" si="6"/>
        <v>0</v>
      </c>
      <c r="T14" s="34">
        <f t="shared" si="6"/>
        <v>0</v>
      </c>
      <c r="U14" s="34">
        <f t="shared" si="6"/>
        <v>0</v>
      </c>
      <c r="V14" s="34">
        <f t="shared" si="6"/>
        <v>0</v>
      </c>
      <c r="W14" s="34">
        <f t="shared" si="6"/>
        <v>0</v>
      </c>
      <c r="X14" s="34">
        <f t="shared" si="6"/>
        <v>0</v>
      </c>
      <c r="Y14" s="34">
        <f t="shared" si="6"/>
        <v>0</v>
      </c>
      <c r="Z14" s="34">
        <f t="shared" si="6"/>
        <v>0</v>
      </c>
      <c r="AA14" s="34">
        <f t="shared" si="6"/>
        <v>0</v>
      </c>
      <c r="AB14" s="34">
        <f t="shared" si="6"/>
        <v>0</v>
      </c>
      <c r="AC14" s="34">
        <f t="shared" si="6"/>
        <v>0</v>
      </c>
      <c r="AD14" s="34">
        <f t="shared" si="6"/>
        <v>0</v>
      </c>
      <c r="AE14" s="34">
        <f t="shared" si="6"/>
        <v>0</v>
      </c>
      <c r="AF14" s="34">
        <f t="shared" si="6"/>
        <v>0</v>
      </c>
      <c r="AG14" s="34">
        <f t="shared" si="6"/>
        <v>0</v>
      </c>
      <c r="AH14" s="34">
        <f t="shared" si="6"/>
        <v>0</v>
      </c>
      <c r="AI14" s="34">
        <f t="shared" si="6"/>
        <v>0</v>
      </c>
      <c r="AJ14" s="34">
        <f t="shared" si="6"/>
        <v>0</v>
      </c>
      <c r="AK14" s="34">
        <f t="shared" si="6"/>
        <v>0</v>
      </c>
      <c r="AL14" s="34">
        <f t="shared" si="6"/>
        <v>0</v>
      </c>
      <c r="AM14" s="34">
        <f t="shared" si="6"/>
        <v>0</v>
      </c>
      <c r="AN14" s="34">
        <f t="shared" si="6"/>
        <v>0</v>
      </c>
      <c r="AO14" s="34">
        <f t="shared" si="6"/>
        <v>0</v>
      </c>
      <c r="AP14" s="34">
        <f t="shared" si="6"/>
        <v>0</v>
      </c>
      <c r="AQ14" s="34">
        <f t="shared" si="6"/>
        <v>0</v>
      </c>
    </row>
    <row r="15" spans="1:43" ht="14.25" customHeight="1" x14ac:dyDescent="0.45">
      <c r="B15" s="2"/>
      <c r="C15" s="2"/>
      <c r="D15" s="2"/>
      <c r="E15" s="16"/>
      <c r="F15" s="1" t="s">
        <v>6</v>
      </c>
      <c r="G15" s="34">
        <f t="shared" si="0"/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f t="shared" ref="T15:AQ15" si="7">$G15/12</f>
        <v>0</v>
      </c>
      <c r="U15" s="34">
        <f t="shared" si="7"/>
        <v>0</v>
      </c>
      <c r="V15" s="34">
        <f t="shared" si="7"/>
        <v>0</v>
      </c>
      <c r="W15" s="34">
        <f t="shared" si="7"/>
        <v>0</v>
      </c>
      <c r="X15" s="34">
        <f t="shared" si="7"/>
        <v>0</v>
      </c>
      <c r="Y15" s="34">
        <f t="shared" si="7"/>
        <v>0</v>
      </c>
      <c r="Z15" s="34">
        <f t="shared" si="7"/>
        <v>0</v>
      </c>
      <c r="AA15" s="34">
        <f t="shared" si="7"/>
        <v>0</v>
      </c>
      <c r="AB15" s="34">
        <f t="shared" si="7"/>
        <v>0</v>
      </c>
      <c r="AC15" s="34">
        <f t="shared" si="7"/>
        <v>0</v>
      </c>
      <c r="AD15" s="34">
        <f t="shared" si="7"/>
        <v>0</v>
      </c>
      <c r="AE15" s="34">
        <f t="shared" si="7"/>
        <v>0</v>
      </c>
      <c r="AF15" s="34">
        <f t="shared" si="7"/>
        <v>0</v>
      </c>
      <c r="AG15" s="34">
        <f t="shared" si="7"/>
        <v>0</v>
      </c>
      <c r="AH15" s="34">
        <f t="shared" si="7"/>
        <v>0</v>
      </c>
      <c r="AI15" s="34">
        <f t="shared" si="7"/>
        <v>0</v>
      </c>
      <c r="AJ15" s="34">
        <f t="shared" si="7"/>
        <v>0</v>
      </c>
      <c r="AK15" s="34">
        <f t="shared" si="7"/>
        <v>0</v>
      </c>
      <c r="AL15" s="34">
        <f t="shared" si="7"/>
        <v>0</v>
      </c>
      <c r="AM15" s="34">
        <f t="shared" si="7"/>
        <v>0</v>
      </c>
      <c r="AN15" s="34">
        <f t="shared" si="7"/>
        <v>0</v>
      </c>
      <c r="AO15" s="34">
        <f t="shared" si="7"/>
        <v>0</v>
      </c>
      <c r="AP15" s="34">
        <f t="shared" si="7"/>
        <v>0</v>
      </c>
      <c r="AQ15" s="34">
        <f t="shared" si="7"/>
        <v>0</v>
      </c>
    </row>
    <row r="16" spans="1:43" ht="14.25" customHeight="1" x14ac:dyDescent="0.45">
      <c r="E16" s="3"/>
      <c r="G16" s="34">
        <f>E16*NXZ_Project!$C$9</f>
        <v>0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</row>
    <row r="17" spans="2:43" ht="14.25" customHeight="1" x14ac:dyDescent="0.45">
      <c r="B17" s="2" t="s">
        <v>34</v>
      </c>
      <c r="C17" s="2"/>
      <c r="E17" s="3"/>
      <c r="H17" s="59">
        <f t="shared" ref="H17:AQ17" si="8">SUM(H7:H13)</f>
        <v>0</v>
      </c>
      <c r="I17" s="59">
        <f t="shared" si="8"/>
        <v>0</v>
      </c>
      <c r="J17" s="59">
        <f t="shared" si="8"/>
        <v>55675.675675675673</v>
      </c>
      <c r="K17" s="59">
        <f t="shared" si="8"/>
        <v>0</v>
      </c>
      <c r="L17" s="59">
        <f t="shared" si="8"/>
        <v>0</v>
      </c>
      <c r="M17" s="59">
        <f t="shared" si="8"/>
        <v>0</v>
      </c>
      <c r="N17" s="59">
        <f t="shared" si="8"/>
        <v>0</v>
      </c>
      <c r="O17" s="59">
        <f t="shared" si="8"/>
        <v>0</v>
      </c>
      <c r="P17" s="59">
        <f t="shared" si="8"/>
        <v>0</v>
      </c>
      <c r="Q17" s="59">
        <f t="shared" si="8"/>
        <v>0</v>
      </c>
      <c r="R17" s="59">
        <f t="shared" si="8"/>
        <v>0</v>
      </c>
      <c r="S17" s="59">
        <f t="shared" si="8"/>
        <v>0</v>
      </c>
      <c r="T17" s="59">
        <f t="shared" si="8"/>
        <v>0</v>
      </c>
      <c r="U17" s="59">
        <f t="shared" si="8"/>
        <v>0</v>
      </c>
      <c r="V17" s="59">
        <f t="shared" si="8"/>
        <v>0</v>
      </c>
      <c r="W17" s="59">
        <f t="shared" si="8"/>
        <v>0</v>
      </c>
      <c r="X17" s="59">
        <f t="shared" si="8"/>
        <v>0</v>
      </c>
      <c r="Y17" s="59">
        <f t="shared" si="8"/>
        <v>0</v>
      </c>
      <c r="Z17" s="59">
        <f t="shared" si="8"/>
        <v>0</v>
      </c>
      <c r="AA17" s="59">
        <f t="shared" si="8"/>
        <v>0</v>
      </c>
      <c r="AB17" s="59">
        <f t="shared" si="8"/>
        <v>0</v>
      </c>
      <c r="AC17" s="59">
        <f t="shared" si="8"/>
        <v>0</v>
      </c>
      <c r="AD17" s="59">
        <f t="shared" si="8"/>
        <v>0</v>
      </c>
      <c r="AE17" s="59">
        <f t="shared" si="8"/>
        <v>0</v>
      </c>
      <c r="AF17" s="59">
        <f t="shared" si="8"/>
        <v>0</v>
      </c>
      <c r="AG17" s="59">
        <f t="shared" si="8"/>
        <v>0</v>
      </c>
      <c r="AH17" s="59">
        <f t="shared" si="8"/>
        <v>0</v>
      </c>
      <c r="AI17" s="59">
        <f t="shared" si="8"/>
        <v>0</v>
      </c>
      <c r="AJ17" s="59">
        <f t="shared" si="8"/>
        <v>0</v>
      </c>
      <c r="AK17" s="59">
        <f t="shared" si="8"/>
        <v>0</v>
      </c>
      <c r="AL17" s="59">
        <f t="shared" si="8"/>
        <v>0</v>
      </c>
      <c r="AM17" s="59">
        <f t="shared" si="8"/>
        <v>0</v>
      </c>
      <c r="AN17" s="59">
        <f t="shared" si="8"/>
        <v>0</v>
      </c>
      <c r="AO17" s="59">
        <f t="shared" si="8"/>
        <v>0</v>
      </c>
      <c r="AP17" s="59">
        <f t="shared" si="8"/>
        <v>0</v>
      </c>
      <c r="AQ17" s="59">
        <f t="shared" si="8"/>
        <v>0</v>
      </c>
    </row>
    <row r="18" spans="2:43" ht="14.25" customHeight="1" x14ac:dyDescent="0.45">
      <c r="E18" s="3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</row>
    <row r="19" spans="2:43" ht="14.25" customHeight="1" x14ac:dyDescent="0.45">
      <c r="E19" s="3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</row>
    <row r="20" spans="2:43" ht="14.25" customHeight="1" x14ac:dyDescent="0.45">
      <c r="E20" s="3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</row>
    <row r="21" spans="2:43" ht="14.25" customHeight="1" x14ac:dyDescent="0.45">
      <c r="E21" s="3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</row>
    <row r="22" spans="2:43" ht="14.25" customHeight="1" x14ac:dyDescent="0.45">
      <c r="E22" s="3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</row>
    <row r="23" spans="2:43" ht="14.25" customHeight="1" x14ac:dyDescent="0.45">
      <c r="E23" s="3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</row>
    <row r="24" spans="2:43" ht="14.25" customHeight="1" x14ac:dyDescent="0.45">
      <c r="E24" s="3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</row>
    <row r="25" spans="2:43" ht="14.25" customHeight="1" x14ac:dyDescent="0.45">
      <c r="E25" s="3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</row>
    <row r="26" spans="2:43" ht="14.25" customHeight="1" x14ac:dyDescent="0.45">
      <c r="E26" s="3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</row>
    <row r="27" spans="2:43" ht="14.25" customHeight="1" x14ac:dyDescent="0.45">
      <c r="E27" s="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</row>
    <row r="28" spans="2:43" ht="14.25" customHeight="1" x14ac:dyDescent="0.45">
      <c r="E28" s="3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</row>
    <row r="29" spans="2:43" ht="14.25" customHeight="1" x14ac:dyDescent="0.45">
      <c r="E29" s="3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</row>
    <row r="30" spans="2:43" ht="14.25" customHeight="1" x14ac:dyDescent="0.45">
      <c r="E30" s="3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</row>
    <row r="31" spans="2:43" ht="14.25" customHeight="1" x14ac:dyDescent="0.45">
      <c r="E31" s="3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</row>
    <row r="32" spans="2:43" ht="14.25" customHeight="1" x14ac:dyDescent="0.45">
      <c r="E32" s="3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</row>
    <row r="33" spans="5:43" ht="14.25" customHeight="1" x14ac:dyDescent="0.45">
      <c r="E33" s="3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</row>
    <row r="34" spans="5:43" ht="14.25" customHeight="1" x14ac:dyDescent="0.45">
      <c r="E34" s="3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</row>
    <row r="35" spans="5:43" ht="14.25" customHeight="1" x14ac:dyDescent="0.45">
      <c r="E35" s="3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</row>
    <row r="36" spans="5:43" ht="14.25" customHeight="1" x14ac:dyDescent="0.45">
      <c r="E36" s="3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</row>
    <row r="37" spans="5:43" ht="14.25" customHeight="1" x14ac:dyDescent="0.45">
      <c r="E37" s="3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</row>
    <row r="38" spans="5:43" ht="14.25" customHeight="1" x14ac:dyDescent="0.45">
      <c r="E38" s="3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</row>
    <row r="39" spans="5:43" ht="14.25" customHeight="1" x14ac:dyDescent="0.45">
      <c r="E39" s="3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</row>
    <row r="40" spans="5:43" ht="14.25" customHeight="1" x14ac:dyDescent="0.45">
      <c r="E40" s="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</row>
    <row r="41" spans="5:43" ht="14.25" customHeight="1" x14ac:dyDescent="0.45">
      <c r="E41" s="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</row>
    <row r="42" spans="5:43" ht="14.25" customHeight="1" x14ac:dyDescent="0.45">
      <c r="E42" s="3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</row>
    <row r="43" spans="5:43" ht="14.25" customHeight="1" x14ac:dyDescent="0.45">
      <c r="E43" s="3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</row>
    <row r="44" spans="5:43" ht="14.25" customHeight="1" x14ac:dyDescent="0.45">
      <c r="E44" s="3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</row>
    <row r="45" spans="5:43" ht="14.25" customHeight="1" x14ac:dyDescent="0.45">
      <c r="E45" s="3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</row>
    <row r="46" spans="5:43" ht="14.25" customHeight="1" x14ac:dyDescent="0.45">
      <c r="E46" s="3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</row>
    <row r="47" spans="5:43" ht="14.25" customHeight="1" x14ac:dyDescent="0.45">
      <c r="E47" s="3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</row>
    <row r="48" spans="5:43" ht="14.25" customHeight="1" x14ac:dyDescent="0.45">
      <c r="E48" s="3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</row>
    <row r="49" spans="5:43" ht="14.25" customHeight="1" x14ac:dyDescent="0.45">
      <c r="E49" s="3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</row>
    <row r="50" spans="5:43" ht="14.25" customHeight="1" x14ac:dyDescent="0.45">
      <c r="E50" s="3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</row>
    <row r="51" spans="5:43" ht="14.25" customHeight="1" x14ac:dyDescent="0.45">
      <c r="E51" s="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</row>
    <row r="52" spans="5:43" ht="14.25" customHeight="1" x14ac:dyDescent="0.45">
      <c r="E52" s="3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</row>
    <row r="53" spans="5:43" ht="14.25" customHeight="1" x14ac:dyDescent="0.45">
      <c r="E53" s="3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</row>
    <row r="54" spans="5:43" ht="14.25" customHeight="1" x14ac:dyDescent="0.45">
      <c r="E54" s="3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</row>
    <row r="55" spans="5:43" ht="14.25" customHeight="1" x14ac:dyDescent="0.45">
      <c r="E55" s="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</row>
    <row r="56" spans="5:43" ht="14.25" customHeight="1" x14ac:dyDescent="0.45">
      <c r="E56" s="3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</row>
    <row r="57" spans="5:43" ht="14.25" customHeight="1" x14ac:dyDescent="0.45">
      <c r="E57" s="3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</row>
    <row r="58" spans="5:43" ht="14.25" customHeight="1" x14ac:dyDescent="0.45">
      <c r="E58" s="3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</row>
    <row r="59" spans="5:43" ht="14.25" customHeight="1" x14ac:dyDescent="0.45">
      <c r="E59" s="3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</row>
    <row r="60" spans="5:43" ht="14.25" customHeight="1" x14ac:dyDescent="0.45">
      <c r="E60" s="3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</row>
    <row r="61" spans="5:43" ht="14.25" customHeight="1" x14ac:dyDescent="0.45">
      <c r="E61" s="3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</row>
    <row r="62" spans="5:43" ht="14.25" customHeight="1" x14ac:dyDescent="0.45">
      <c r="E62" s="3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</row>
    <row r="63" spans="5:43" ht="14.25" customHeight="1" x14ac:dyDescent="0.45">
      <c r="E63" s="3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</row>
    <row r="64" spans="5:43" ht="14.25" customHeight="1" x14ac:dyDescent="0.45">
      <c r="E64" s="3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</row>
    <row r="65" spans="5:43" ht="14.25" customHeight="1" x14ac:dyDescent="0.45">
      <c r="E65" s="3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</row>
    <row r="66" spans="5:43" ht="14.25" customHeight="1" x14ac:dyDescent="0.45">
      <c r="E66" s="3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</row>
    <row r="67" spans="5:43" ht="14.25" customHeight="1" x14ac:dyDescent="0.45">
      <c r="E67" s="3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</row>
    <row r="68" spans="5:43" ht="14.25" customHeight="1" x14ac:dyDescent="0.45">
      <c r="E68" s="3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</row>
    <row r="69" spans="5:43" ht="14.25" customHeight="1" x14ac:dyDescent="0.45">
      <c r="E69" s="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</row>
    <row r="70" spans="5:43" ht="14.25" customHeight="1" x14ac:dyDescent="0.45">
      <c r="E70" s="3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</row>
    <row r="71" spans="5:43" ht="14.25" customHeight="1" x14ac:dyDescent="0.45">
      <c r="E71" s="3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</row>
    <row r="72" spans="5:43" ht="14.25" customHeight="1" x14ac:dyDescent="0.45">
      <c r="E72" s="3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</row>
    <row r="73" spans="5:43" ht="14.25" customHeight="1" x14ac:dyDescent="0.45">
      <c r="E73" s="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</row>
    <row r="74" spans="5:43" ht="14.25" customHeight="1" x14ac:dyDescent="0.45">
      <c r="E74" s="3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</row>
    <row r="75" spans="5:43" ht="14.25" customHeight="1" x14ac:dyDescent="0.45">
      <c r="E75" s="3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</row>
    <row r="76" spans="5:43" ht="14.25" customHeight="1" x14ac:dyDescent="0.45">
      <c r="E76" s="3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</row>
    <row r="77" spans="5:43" ht="14.25" customHeight="1" x14ac:dyDescent="0.45">
      <c r="E77" s="3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</row>
    <row r="78" spans="5:43" ht="14.25" customHeight="1" x14ac:dyDescent="0.45">
      <c r="E78" s="3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</row>
    <row r="79" spans="5:43" ht="14.25" customHeight="1" x14ac:dyDescent="0.45">
      <c r="E79" s="3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</row>
    <row r="80" spans="5:43" ht="14.25" customHeight="1" x14ac:dyDescent="0.45">
      <c r="E80" s="3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</row>
    <row r="81" spans="5:43" ht="14.25" customHeight="1" x14ac:dyDescent="0.45">
      <c r="E81" s="3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</row>
    <row r="82" spans="5:43" ht="14.25" customHeight="1" x14ac:dyDescent="0.45">
      <c r="E82" s="3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</row>
    <row r="83" spans="5:43" ht="14.25" customHeight="1" x14ac:dyDescent="0.45">
      <c r="E83" s="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</row>
    <row r="84" spans="5:43" ht="14.25" customHeight="1" x14ac:dyDescent="0.45">
      <c r="E84" s="3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</row>
    <row r="85" spans="5:43" ht="14.25" customHeight="1" x14ac:dyDescent="0.45">
      <c r="E85" s="3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</row>
    <row r="86" spans="5:43" ht="14.25" customHeight="1" x14ac:dyDescent="0.45">
      <c r="E86" s="3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</row>
    <row r="87" spans="5:43" ht="14.25" customHeight="1" x14ac:dyDescent="0.45">
      <c r="E87" s="3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</row>
    <row r="88" spans="5:43" ht="14.25" customHeight="1" x14ac:dyDescent="0.45">
      <c r="E88" s="3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</row>
    <row r="89" spans="5:43" ht="14.25" customHeight="1" x14ac:dyDescent="0.45">
      <c r="E89" s="3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</row>
    <row r="90" spans="5:43" ht="14.25" customHeight="1" x14ac:dyDescent="0.45">
      <c r="E90" s="3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</row>
    <row r="91" spans="5:43" ht="14.25" customHeight="1" x14ac:dyDescent="0.45">
      <c r="E91" s="3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</row>
    <row r="92" spans="5:43" ht="14.25" customHeight="1" x14ac:dyDescent="0.45">
      <c r="E92" s="3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</row>
    <row r="93" spans="5:43" ht="14.25" customHeight="1" x14ac:dyDescent="0.45">
      <c r="E93" s="3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</row>
    <row r="94" spans="5:43" ht="14.25" customHeight="1" x14ac:dyDescent="0.45">
      <c r="E94" s="3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</row>
    <row r="95" spans="5:43" ht="14.25" customHeight="1" x14ac:dyDescent="0.45">
      <c r="E95" s="3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</row>
    <row r="96" spans="5:43" ht="14.25" customHeight="1" x14ac:dyDescent="0.45">
      <c r="E96" s="3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</row>
    <row r="97" spans="5:43" ht="14.25" customHeight="1" x14ac:dyDescent="0.45">
      <c r="E97" s="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</row>
    <row r="98" spans="5:43" ht="14.25" customHeight="1" x14ac:dyDescent="0.45">
      <c r="E98" s="3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</row>
    <row r="99" spans="5:43" ht="14.25" customHeight="1" x14ac:dyDescent="0.45">
      <c r="E99" s="3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</row>
    <row r="100" spans="5:43" ht="14.25" customHeight="1" x14ac:dyDescent="0.45">
      <c r="E100" s="3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</row>
    <row r="101" spans="5:43" ht="14.25" customHeight="1" x14ac:dyDescent="0.45">
      <c r="E101" s="3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</row>
    <row r="102" spans="5:43" ht="14.25" customHeight="1" x14ac:dyDescent="0.45">
      <c r="E102" s="3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</row>
    <row r="103" spans="5:43" ht="14.25" customHeight="1" x14ac:dyDescent="0.45">
      <c r="E103" s="3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</row>
    <row r="104" spans="5:43" ht="14.25" customHeight="1" x14ac:dyDescent="0.45">
      <c r="E104" s="3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</row>
    <row r="105" spans="5:43" ht="14.25" customHeight="1" x14ac:dyDescent="0.45">
      <c r="E105" s="3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</row>
    <row r="106" spans="5:43" ht="14.25" customHeight="1" x14ac:dyDescent="0.45">
      <c r="E106" s="3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</row>
    <row r="107" spans="5:43" ht="14.25" customHeight="1" x14ac:dyDescent="0.45">
      <c r="E107" s="3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</row>
    <row r="108" spans="5:43" ht="14.25" customHeight="1" x14ac:dyDescent="0.45">
      <c r="E108" s="3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</row>
    <row r="109" spans="5:43" ht="14.25" customHeight="1" x14ac:dyDescent="0.45">
      <c r="E109" s="3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</row>
    <row r="110" spans="5:43" ht="14.25" customHeight="1" x14ac:dyDescent="0.45">
      <c r="E110" s="3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</row>
    <row r="111" spans="5:43" ht="14.25" customHeight="1" x14ac:dyDescent="0.45">
      <c r="E111" s="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</row>
    <row r="112" spans="5:43" ht="14.25" customHeight="1" x14ac:dyDescent="0.45">
      <c r="E112" s="3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</row>
    <row r="113" spans="5:43" ht="14.25" customHeight="1" x14ac:dyDescent="0.45">
      <c r="E113" s="3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</row>
    <row r="114" spans="5:43" ht="14.25" customHeight="1" x14ac:dyDescent="0.45">
      <c r="E114" s="3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</row>
    <row r="115" spans="5:43" ht="14.25" customHeight="1" x14ac:dyDescent="0.45">
      <c r="E115" s="3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</row>
    <row r="116" spans="5:43" ht="14.25" customHeight="1" x14ac:dyDescent="0.45">
      <c r="E116" s="3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</row>
    <row r="117" spans="5:43" ht="14.25" customHeight="1" x14ac:dyDescent="0.45">
      <c r="E117" s="3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</row>
    <row r="118" spans="5:43" ht="14.25" customHeight="1" x14ac:dyDescent="0.45">
      <c r="E118" s="3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</row>
    <row r="119" spans="5:43" ht="14.25" customHeight="1" x14ac:dyDescent="0.45">
      <c r="E119" s="3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</row>
    <row r="120" spans="5:43" ht="14.25" customHeight="1" x14ac:dyDescent="0.45">
      <c r="E120" s="3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</row>
    <row r="121" spans="5:43" ht="14.25" customHeight="1" x14ac:dyDescent="0.45">
      <c r="E121" s="3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</row>
    <row r="122" spans="5:43" ht="14.25" customHeight="1" x14ac:dyDescent="0.45">
      <c r="E122" s="3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</row>
    <row r="123" spans="5:43" ht="14.25" customHeight="1" x14ac:dyDescent="0.45">
      <c r="E123" s="3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</row>
    <row r="124" spans="5:43" ht="14.25" customHeight="1" x14ac:dyDescent="0.45">
      <c r="E124" s="3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</row>
    <row r="125" spans="5:43" ht="14.25" customHeight="1" x14ac:dyDescent="0.45">
      <c r="E125" s="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</row>
    <row r="126" spans="5:43" ht="14.25" customHeight="1" x14ac:dyDescent="0.45">
      <c r="E126" s="3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</row>
    <row r="127" spans="5:43" ht="14.25" customHeight="1" x14ac:dyDescent="0.45">
      <c r="E127" s="3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</row>
    <row r="128" spans="5:43" ht="14.25" customHeight="1" x14ac:dyDescent="0.45">
      <c r="E128" s="3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</row>
    <row r="129" spans="5:43" ht="14.25" customHeight="1" x14ac:dyDescent="0.45">
      <c r="E129" s="3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</row>
    <row r="130" spans="5:43" ht="14.25" customHeight="1" x14ac:dyDescent="0.45">
      <c r="E130" s="3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</row>
    <row r="131" spans="5:43" ht="14.25" customHeight="1" x14ac:dyDescent="0.45">
      <c r="E131" s="3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</row>
    <row r="132" spans="5:43" ht="14.25" customHeight="1" x14ac:dyDescent="0.45">
      <c r="E132" s="3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</row>
    <row r="133" spans="5:43" ht="14.25" customHeight="1" x14ac:dyDescent="0.45">
      <c r="E133" s="3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</row>
    <row r="134" spans="5:43" ht="14.25" customHeight="1" x14ac:dyDescent="0.45">
      <c r="E134" s="3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</row>
    <row r="135" spans="5:43" ht="14.25" customHeight="1" x14ac:dyDescent="0.45">
      <c r="E135" s="3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</row>
    <row r="136" spans="5:43" ht="14.25" customHeight="1" x14ac:dyDescent="0.45">
      <c r="E136" s="3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</row>
    <row r="137" spans="5:43" ht="14.25" customHeight="1" x14ac:dyDescent="0.45">
      <c r="E137" s="3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</row>
    <row r="138" spans="5:43" ht="14.25" customHeight="1" x14ac:dyDescent="0.45">
      <c r="E138" s="3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</row>
    <row r="139" spans="5:43" ht="14.25" customHeight="1" x14ac:dyDescent="0.45">
      <c r="E139" s="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</row>
    <row r="140" spans="5:43" ht="14.25" customHeight="1" x14ac:dyDescent="0.45">
      <c r="E140" s="3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</row>
    <row r="141" spans="5:43" ht="14.25" customHeight="1" x14ac:dyDescent="0.45">
      <c r="E141" s="3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</row>
    <row r="142" spans="5:43" ht="14.25" customHeight="1" x14ac:dyDescent="0.45">
      <c r="E142" s="3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</row>
    <row r="143" spans="5:43" ht="14.25" customHeight="1" x14ac:dyDescent="0.45">
      <c r="E143" s="3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</row>
    <row r="144" spans="5:43" ht="14.25" customHeight="1" x14ac:dyDescent="0.45">
      <c r="E144" s="3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</row>
    <row r="145" spans="5:43" ht="14.25" customHeight="1" x14ac:dyDescent="0.45">
      <c r="E145" s="3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</row>
    <row r="146" spans="5:43" ht="14.25" customHeight="1" x14ac:dyDescent="0.45">
      <c r="E146" s="3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</row>
    <row r="147" spans="5:43" ht="14.25" customHeight="1" x14ac:dyDescent="0.45">
      <c r="E147" s="3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</row>
    <row r="148" spans="5:43" ht="14.25" customHeight="1" x14ac:dyDescent="0.45">
      <c r="E148" s="3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</row>
    <row r="149" spans="5:43" ht="14.25" customHeight="1" x14ac:dyDescent="0.45">
      <c r="E149" s="3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</row>
    <row r="150" spans="5:43" ht="14.25" customHeight="1" x14ac:dyDescent="0.45">
      <c r="E150" s="3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</row>
    <row r="151" spans="5:43" ht="14.25" customHeight="1" x14ac:dyDescent="0.45">
      <c r="E151" s="3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</row>
    <row r="152" spans="5:43" ht="14.25" customHeight="1" x14ac:dyDescent="0.45">
      <c r="E152" s="3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</row>
    <row r="153" spans="5:43" ht="14.25" customHeight="1" x14ac:dyDescent="0.45">
      <c r="E153" s="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</row>
    <row r="154" spans="5:43" ht="14.25" customHeight="1" x14ac:dyDescent="0.45">
      <c r="E154" s="3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</row>
    <row r="155" spans="5:43" ht="14.25" customHeight="1" x14ac:dyDescent="0.45">
      <c r="E155" s="3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</row>
    <row r="156" spans="5:43" ht="14.25" customHeight="1" x14ac:dyDescent="0.45">
      <c r="E156" s="3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</row>
    <row r="157" spans="5:43" ht="14.25" customHeight="1" x14ac:dyDescent="0.45">
      <c r="E157" s="3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</row>
    <row r="158" spans="5:43" ht="14.25" customHeight="1" x14ac:dyDescent="0.45">
      <c r="E158" s="3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</row>
    <row r="159" spans="5:43" ht="14.25" customHeight="1" x14ac:dyDescent="0.45">
      <c r="E159" s="3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</row>
    <row r="160" spans="5:43" ht="14.25" customHeight="1" x14ac:dyDescent="0.45">
      <c r="E160" s="3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</row>
    <row r="161" spans="5:43" ht="14.25" customHeight="1" x14ac:dyDescent="0.45">
      <c r="E161" s="3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</row>
    <row r="162" spans="5:43" ht="14.25" customHeight="1" x14ac:dyDescent="0.45">
      <c r="E162" s="3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</row>
    <row r="163" spans="5:43" ht="14.25" customHeight="1" x14ac:dyDescent="0.45">
      <c r="E163" s="3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</row>
    <row r="164" spans="5:43" ht="14.25" customHeight="1" x14ac:dyDescent="0.45">
      <c r="E164" s="3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</row>
    <row r="165" spans="5:43" ht="14.25" customHeight="1" x14ac:dyDescent="0.45">
      <c r="E165" s="3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</row>
    <row r="166" spans="5:43" ht="14.25" customHeight="1" x14ac:dyDescent="0.45">
      <c r="E166" s="3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</row>
    <row r="167" spans="5:43" ht="14.25" customHeight="1" x14ac:dyDescent="0.45">
      <c r="E167" s="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</row>
    <row r="168" spans="5:43" ht="14.25" customHeight="1" x14ac:dyDescent="0.45">
      <c r="E168" s="3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</row>
    <row r="169" spans="5:43" ht="14.25" customHeight="1" x14ac:dyDescent="0.45">
      <c r="E169" s="3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</row>
    <row r="170" spans="5:43" ht="14.25" customHeight="1" x14ac:dyDescent="0.45">
      <c r="E170" s="3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</row>
    <row r="171" spans="5:43" ht="14.25" customHeight="1" x14ac:dyDescent="0.45">
      <c r="E171" s="3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</row>
    <row r="172" spans="5:43" ht="14.25" customHeight="1" x14ac:dyDescent="0.45">
      <c r="E172" s="3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</row>
    <row r="173" spans="5:43" ht="14.25" customHeight="1" x14ac:dyDescent="0.45">
      <c r="E173" s="3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</row>
    <row r="174" spans="5:43" ht="14.25" customHeight="1" x14ac:dyDescent="0.45">
      <c r="E174" s="3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</row>
    <row r="175" spans="5:43" ht="14.25" customHeight="1" x14ac:dyDescent="0.45">
      <c r="E175" s="3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</row>
    <row r="176" spans="5:43" ht="14.25" customHeight="1" x14ac:dyDescent="0.45">
      <c r="E176" s="3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</row>
    <row r="177" spans="5:43" ht="14.25" customHeight="1" x14ac:dyDescent="0.45">
      <c r="E177" s="3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</row>
    <row r="178" spans="5:43" ht="14.25" customHeight="1" x14ac:dyDescent="0.45">
      <c r="E178" s="3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</row>
    <row r="179" spans="5:43" ht="14.25" customHeight="1" x14ac:dyDescent="0.45">
      <c r="E179" s="3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</row>
    <row r="180" spans="5:43" ht="14.25" customHeight="1" x14ac:dyDescent="0.45">
      <c r="E180" s="3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</row>
    <row r="181" spans="5:43" ht="14.25" customHeight="1" x14ac:dyDescent="0.45">
      <c r="E181" s="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</row>
    <row r="182" spans="5:43" ht="14.25" customHeight="1" x14ac:dyDescent="0.45">
      <c r="E182" s="3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</row>
    <row r="183" spans="5:43" ht="14.25" customHeight="1" x14ac:dyDescent="0.45">
      <c r="E183" s="3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</row>
    <row r="184" spans="5:43" ht="14.25" customHeight="1" x14ac:dyDescent="0.45">
      <c r="E184" s="3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</row>
    <row r="185" spans="5:43" ht="14.25" customHeight="1" x14ac:dyDescent="0.45">
      <c r="E185" s="3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</row>
    <row r="186" spans="5:43" ht="14.25" customHeight="1" x14ac:dyDescent="0.45">
      <c r="E186" s="3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</row>
    <row r="187" spans="5:43" ht="14.25" customHeight="1" x14ac:dyDescent="0.45">
      <c r="E187" s="3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</row>
    <row r="188" spans="5:43" ht="14.25" customHeight="1" x14ac:dyDescent="0.45">
      <c r="E188" s="3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</row>
    <row r="189" spans="5:43" ht="14.25" customHeight="1" x14ac:dyDescent="0.45">
      <c r="E189" s="3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</row>
    <row r="190" spans="5:43" ht="14.25" customHeight="1" x14ac:dyDescent="0.45">
      <c r="E190" s="3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</row>
    <row r="191" spans="5:43" ht="14.25" customHeight="1" x14ac:dyDescent="0.45">
      <c r="E191" s="3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</row>
    <row r="192" spans="5:43" ht="14.25" customHeight="1" x14ac:dyDescent="0.45">
      <c r="E192" s="3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</row>
    <row r="193" spans="5:43" ht="14.25" customHeight="1" x14ac:dyDescent="0.45">
      <c r="E193" s="3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</row>
    <row r="194" spans="5:43" ht="14.25" customHeight="1" x14ac:dyDescent="0.45">
      <c r="E194" s="3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</row>
    <row r="195" spans="5:43" ht="14.25" customHeight="1" x14ac:dyDescent="0.45">
      <c r="E195" s="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</row>
    <row r="196" spans="5:43" ht="14.25" customHeight="1" x14ac:dyDescent="0.45">
      <c r="E196" s="3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</row>
    <row r="197" spans="5:43" ht="14.25" customHeight="1" x14ac:dyDescent="0.45">
      <c r="E197" s="3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</row>
    <row r="198" spans="5:43" ht="14.25" customHeight="1" x14ac:dyDescent="0.45">
      <c r="E198" s="3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</row>
    <row r="199" spans="5:43" ht="14.25" customHeight="1" x14ac:dyDescent="0.45">
      <c r="E199" s="3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</row>
    <row r="200" spans="5:43" ht="14.25" customHeight="1" x14ac:dyDescent="0.45">
      <c r="E200" s="3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</row>
    <row r="201" spans="5:43" ht="14.25" customHeight="1" x14ac:dyDescent="0.45">
      <c r="E201" s="3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</row>
    <row r="202" spans="5:43" ht="14.25" customHeight="1" x14ac:dyDescent="0.45">
      <c r="E202" s="3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</row>
    <row r="203" spans="5:43" ht="14.25" customHeight="1" x14ac:dyDescent="0.45">
      <c r="E203" s="3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</row>
    <row r="204" spans="5:43" ht="14.25" customHeight="1" x14ac:dyDescent="0.45">
      <c r="E204" s="3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</row>
    <row r="205" spans="5:43" ht="14.25" customHeight="1" x14ac:dyDescent="0.45">
      <c r="E205" s="3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</row>
    <row r="206" spans="5:43" ht="14.25" customHeight="1" x14ac:dyDescent="0.45">
      <c r="E206" s="3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</row>
    <row r="207" spans="5:43" ht="14.25" customHeight="1" x14ac:dyDescent="0.45">
      <c r="E207" s="3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</row>
    <row r="208" spans="5:43" ht="14.25" customHeight="1" x14ac:dyDescent="0.45">
      <c r="E208" s="3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</row>
    <row r="209" spans="5:43" ht="14.25" customHeight="1" x14ac:dyDescent="0.45">
      <c r="E209" s="3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</row>
    <row r="210" spans="5:43" ht="14.25" customHeight="1" x14ac:dyDescent="0.45">
      <c r="E210" s="3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</row>
    <row r="211" spans="5:43" ht="14.25" customHeight="1" x14ac:dyDescent="0.45">
      <c r="E211" s="3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</row>
    <row r="212" spans="5:43" ht="14.25" customHeight="1" x14ac:dyDescent="0.45">
      <c r="E212" s="3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</row>
    <row r="213" spans="5:43" ht="14.25" customHeight="1" x14ac:dyDescent="0.45">
      <c r="E213" s="3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</row>
    <row r="214" spans="5:43" ht="14.25" customHeight="1" x14ac:dyDescent="0.45">
      <c r="E214" s="3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</row>
    <row r="215" spans="5:43" ht="14.25" customHeight="1" x14ac:dyDescent="0.45">
      <c r="E215" s="3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</row>
    <row r="216" spans="5:43" ht="14.25" customHeight="1" x14ac:dyDescent="0.45">
      <c r="E216" s="3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</row>
    <row r="217" spans="5:43" ht="14.25" customHeight="1" x14ac:dyDescent="0.45">
      <c r="E217" s="3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</row>
    <row r="218" spans="5:43" ht="14.25" customHeight="1" x14ac:dyDescent="0.45">
      <c r="E218" s="3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</row>
    <row r="219" spans="5:43" ht="14.25" customHeight="1" x14ac:dyDescent="0.45">
      <c r="E219" s="3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</row>
    <row r="220" spans="5:43" ht="14.25" customHeight="1" x14ac:dyDescent="0.45">
      <c r="E220" s="3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</row>
    <row r="221" spans="5:43" ht="14.25" customHeight="1" x14ac:dyDescent="0.45">
      <c r="E221" s="3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</row>
    <row r="222" spans="5:43" ht="14.25" customHeight="1" x14ac:dyDescent="0.45">
      <c r="E222" s="3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</row>
    <row r="223" spans="5:43" ht="14.25" customHeight="1" x14ac:dyDescent="0.45">
      <c r="E223" s="3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</row>
    <row r="224" spans="5:43" ht="14.25" customHeight="1" x14ac:dyDescent="0.45">
      <c r="E224" s="3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</row>
    <row r="225" spans="5:43" ht="14.25" customHeight="1" x14ac:dyDescent="0.45">
      <c r="E225" s="3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</row>
    <row r="226" spans="5:43" ht="14.25" customHeight="1" x14ac:dyDescent="0.45">
      <c r="E226" s="3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</row>
    <row r="227" spans="5:43" ht="14.25" customHeight="1" x14ac:dyDescent="0.45">
      <c r="E227" s="3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</row>
    <row r="228" spans="5:43" ht="14.25" customHeight="1" x14ac:dyDescent="0.45">
      <c r="E228" s="3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</row>
    <row r="229" spans="5:43" ht="14.25" customHeight="1" x14ac:dyDescent="0.45">
      <c r="E229" s="3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</row>
    <row r="230" spans="5:43" ht="14.25" customHeight="1" x14ac:dyDescent="0.45">
      <c r="E230" s="3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</row>
    <row r="231" spans="5:43" ht="14.25" customHeight="1" x14ac:dyDescent="0.45">
      <c r="E231" s="3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</row>
    <row r="232" spans="5:43" ht="14.25" customHeight="1" x14ac:dyDescent="0.45">
      <c r="E232" s="3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</row>
    <row r="233" spans="5:43" ht="14.25" customHeight="1" x14ac:dyDescent="0.45">
      <c r="E233" s="3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</row>
    <row r="234" spans="5:43" ht="14.25" customHeight="1" x14ac:dyDescent="0.45">
      <c r="E234" s="3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</row>
    <row r="235" spans="5:43" ht="14.25" customHeight="1" x14ac:dyDescent="0.45">
      <c r="E235" s="3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</row>
    <row r="236" spans="5:43" ht="14.25" customHeight="1" x14ac:dyDescent="0.45">
      <c r="E236" s="3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</row>
    <row r="237" spans="5:43" ht="14.25" customHeight="1" x14ac:dyDescent="0.45">
      <c r="E237" s="3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</row>
    <row r="238" spans="5:43" ht="14.25" customHeight="1" x14ac:dyDescent="0.45">
      <c r="E238" s="3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</row>
    <row r="239" spans="5:43" ht="14.25" customHeight="1" x14ac:dyDescent="0.45">
      <c r="E239" s="3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</row>
    <row r="240" spans="5:43" ht="14.25" customHeight="1" x14ac:dyDescent="0.45">
      <c r="E240" s="3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</row>
    <row r="241" spans="5:43" ht="14.25" customHeight="1" x14ac:dyDescent="0.45">
      <c r="E241" s="3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</row>
    <row r="242" spans="5:43" ht="14.25" customHeight="1" x14ac:dyDescent="0.45">
      <c r="E242" s="3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</row>
    <row r="243" spans="5:43" ht="14.25" customHeight="1" x14ac:dyDescent="0.45">
      <c r="E243" s="3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</row>
    <row r="244" spans="5:43" ht="14.25" customHeight="1" x14ac:dyDescent="0.45">
      <c r="E244" s="3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</row>
    <row r="245" spans="5:43" ht="14.25" customHeight="1" x14ac:dyDescent="0.45">
      <c r="E245" s="3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</row>
    <row r="246" spans="5:43" ht="14.25" customHeight="1" x14ac:dyDescent="0.45">
      <c r="E246" s="3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</row>
    <row r="247" spans="5:43" ht="14.25" customHeight="1" x14ac:dyDescent="0.45">
      <c r="E247" s="3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</row>
    <row r="248" spans="5:43" ht="14.25" customHeight="1" x14ac:dyDescent="0.45">
      <c r="E248" s="3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</row>
    <row r="249" spans="5:43" ht="14.25" customHeight="1" x14ac:dyDescent="0.45">
      <c r="E249" s="3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</row>
    <row r="250" spans="5:43" ht="14.25" customHeight="1" x14ac:dyDescent="0.45">
      <c r="E250" s="3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</row>
    <row r="251" spans="5:43" ht="14.25" customHeight="1" x14ac:dyDescent="0.45">
      <c r="E251" s="3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</row>
    <row r="252" spans="5:43" ht="14.25" customHeight="1" x14ac:dyDescent="0.45">
      <c r="E252" s="3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</row>
    <row r="253" spans="5:43" ht="14.25" customHeight="1" x14ac:dyDescent="0.45">
      <c r="E253" s="3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</row>
    <row r="254" spans="5:43" ht="14.25" customHeight="1" x14ac:dyDescent="0.45">
      <c r="E254" s="3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</row>
    <row r="255" spans="5:43" ht="14.25" customHeight="1" x14ac:dyDescent="0.45">
      <c r="E255" s="3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</row>
    <row r="256" spans="5:43" ht="14.25" customHeight="1" x14ac:dyDescent="0.45">
      <c r="E256" s="3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</row>
    <row r="257" spans="5:43" ht="14.25" customHeight="1" x14ac:dyDescent="0.45">
      <c r="E257" s="3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</row>
    <row r="258" spans="5:43" ht="14.25" customHeight="1" x14ac:dyDescent="0.45">
      <c r="E258" s="3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</row>
    <row r="259" spans="5:43" ht="14.25" customHeight="1" x14ac:dyDescent="0.45">
      <c r="E259" s="3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</row>
    <row r="260" spans="5:43" ht="14.25" customHeight="1" x14ac:dyDescent="0.45">
      <c r="E260" s="3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</row>
    <row r="261" spans="5:43" ht="14.25" customHeight="1" x14ac:dyDescent="0.45">
      <c r="E261" s="3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</row>
    <row r="262" spans="5:43" ht="14.25" customHeight="1" x14ac:dyDescent="0.45">
      <c r="E262" s="3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</row>
    <row r="263" spans="5:43" ht="14.25" customHeight="1" x14ac:dyDescent="0.45">
      <c r="E263" s="3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</row>
    <row r="264" spans="5:43" ht="14.25" customHeight="1" x14ac:dyDescent="0.45">
      <c r="E264" s="3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</row>
    <row r="265" spans="5:43" ht="14.25" customHeight="1" x14ac:dyDescent="0.45">
      <c r="E265" s="3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</row>
    <row r="266" spans="5:43" ht="14.25" customHeight="1" x14ac:dyDescent="0.45">
      <c r="E266" s="3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</row>
    <row r="267" spans="5:43" ht="14.25" customHeight="1" x14ac:dyDescent="0.45">
      <c r="E267" s="3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</row>
    <row r="268" spans="5:43" ht="14.25" customHeight="1" x14ac:dyDescent="0.45">
      <c r="E268" s="3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</row>
    <row r="269" spans="5:43" ht="14.25" customHeight="1" x14ac:dyDescent="0.45">
      <c r="E269" s="3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</row>
    <row r="270" spans="5:43" ht="14.25" customHeight="1" x14ac:dyDescent="0.45">
      <c r="E270" s="3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</row>
    <row r="271" spans="5:43" ht="14.25" customHeight="1" x14ac:dyDescent="0.45">
      <c r="E271" s="3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</row>
    <row r="272" spans="5:43" ht="14.25" customHeight="1" x14ac:dyDescent="0.45">
      <c r="E272" s="3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</row>
    <row r="273" spans="5:43" ht="14.25" customHeight="1" x14ac:dyDescent="0.45">
      <c r="E273" s="3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</row>
    <row r="274" spans="5:43" ht="14.25" customHeight="1" x14ac:dyDescent="0.45">
      <c r="E274" s="3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</row>
    <row r="275" spans="5:43" ht="14.25" customHeight="1" x14ac:dyDescent="0.45">
      <c r="E275" s="3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</row>
    <row r="276" spans="5:43" ht="14.25" customHeight="1" x14ac:dyDescent="0.45">
      <c r="E276" s="3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</row>
    <row r="277" spans="5:43" ht="14.25" customHeight="1" x14ac:dyDescent="0.45">
      <c r="E277" s="3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</row>
    <row r="278" spans="5:43" ht="14.25" customHeight="1" x14ac:dyDescent="0.45">
      <c r="E278" s="3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</row>
    <row r="279" spans="5:43" ht="14.25" customHeight="1" x14ac:dyDescent="0.45">
      <c r="E279" s="3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</row>
    <row r="280" spans="5:43" ht="14.25" customHeight="1" x14ac:dyDescent="0.45">
      <c r="E280" s="3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</row>
    <row r="281" spans="5:43" ht="14.25" customHeight="1" x14ac:dyDescent="0.45">
      <c r="E281" s="3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</row>
    <row r="282" spans="5:43" ht="14.25" customHeight="1" x14ac:dyDescent="0.45">
      <c r="E282" s="3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</row>
    <row r="283" spans="5:43" ht="14.25" customHeight="1" x14ac:dyDescent="0.45">
      <c r="E283" s="3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</row>
    <row r="284" spans="5:43" ht="14.25" customHeight="1" x14ac:dyDescent="0.45">
      <c r="E284" s="3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</row>
    <row r="285" spans="5:43" ht="14.25" customHeight="1" x14ac:dyDescent="0.45">
      <c r="E285" s="3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</row>
    <row r="286" spans="5:43" ht="14.25" customHeight="1" x14ac:dyDescent="0.45">
      <c r="E286" s="3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</row>
    <row r="287" spans="5:43" ht="14.25" customHeight="1" x14ac:dyDescent="0.45">
      <c r="E287" s="3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</row>
    <row r="288" spans="5:43" ht="14.25" customHeight="1" x14ac:dyDescent="0.45">
      <c r="E288" s="3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</row>
    <row r="289" spans="5:43" ht="14.25" customHeight="1" x14ac:dyDescent="0.45">
      <c r="E289" s="3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</row>
    <row r="290" spans="5:43" ht="14.25" customHeight="1" x14ac:dyDescent="0.45">
      <c r="E290" s="3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</row>
    <row r="291" spans="5:43" ht="14.25" customHeight="1" x14ac:dyDescent="0.45">
      <c r="E291" s="3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</row>
    <row r="292" spans="5:43" ht="14.25" customHeight="1" x14ac:dyDescent="0.45">
      <c r="E292" s="3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</row>
    <row r="293" spans="5:43" ht="14.25" customHeight="1" x14ac:dyDescent="0.45">
      <c r="E293" s="3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</row>
    <row r="294" spans="5:43" ht="14.25" customHeight="1" x14ac:dyDescent="0.45">
      <c r="E294" s="3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</row>
    <row r="295" spans="5:43" ht="14.25" customHeight="1" x14ac:dyDescent="0.45">
      <c r="E295" s="3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</row>
    <row r="296" spans="5:43" ht="14.25" customHeight="1" x14ac:dyDescent="0.45">
      <c r="E296" s="3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</row>
    <row r="297" spans="5:43" ht="14.25" customHeight="1" x14ac:dyDescent="0.45">
      <c r="E297" s="3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</row>
    <row r="298" spans="5:43" ht="14.25" customHeight="1" x14ac:dyDescent="0.45">
      <c r="E298" s="3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</row>
    <row r="299" spans="5:43" ht="14.25" customHeight="1" x14ac:dyDescent="0.45">
      <c r="E299" s="3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</row>
    <row r="300" spans="5:43" ht="14.25" customHeight="1" x14ac:dyDescent="0.45">
      <c r="E300" s="3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</row>
    <row r="301" spans="5:43" ht="14.25" customHeight="1" x14ac:dyDescent="0.45">
      <c r="E301" s="3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</row>
    <row r="302" spans="5:43" ht="14.25" customHeight="1" x14ac:dyDescent="0.45">
      <c r="E302" s="3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</row>
    <row r="303" spans="5:43" ht="14.25" customHeight="1" x14ac:dyDescent="0.45">
      <c r="E303" s="3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</row>
    <row r="304" spans="5:43" ht="14.25" customHeight="1" x14ac:dyDescent="0.45">
      <c r="E304" s="3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</row>
    <row r="305" spans="5:43" ht="14.25" customHeight="1" x14ac:dyDescent="0.45">
      <c r="E305" s="3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</row>
    <row r="306" spans="5:43" ht="14.25" customHeight="1" x14ac:dyDescent="0.45">
      <c r="E306" s="3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</row>
    <row r="307" spans="5:43" ht="14.25" customHeight="1" x14ac:dyDescent="0.45">
      <c r="E307" s="3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</row>
    <row r="308" spans="5:43" ht="14.25" customHeight="1" x14ac:dyDescent="0.45">
      <c r="E308" s="3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</row>
    <row r="309" spans="5:43" ht="14.25" customHeight="1" x14ac:dyDescent="0.45">
      <c r="E309" s="3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</row>
    <row r="310" spans="5:43" ht="14.25" customHeight="1" x14ac:dyDescent="0.45">
      <c r="E310" s="3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</row>
    <row r="311" spans="5:43" ht="14.25" customHeight="1" x14ac:dyDescent="0.45">
      <c r="E311" s="3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</row>
    <row r="312" spans="5:43" ht="14.25" customHeight="1" x14ac:dyDescent="0.45">
      <c r="E312" s="3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</row>
    <row r="313" spans="5:43" ht="14.25" customHeight="1" x14ac:dyDescent="0.45">
      <c r="E313" s="3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</row>
    <row r="314" spans="5:43" ht="14.25" customHeight="1" x14ac:dyDescent="0.45">
      <c r="E314" s="3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</row>
    <row r="315" spans="5:43" ht="14.25" customHeight="1" x14ac:dyDescent="0.45">
      <c r="E315" s="3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</row>
    <row r="316" spans="5:43" ht="14.25" customHeight="1" x14ac:dyDescent="0.45">
      <c r="E316" s="3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</row>
    <row r="317" spans="5:43" ht="14.25" customHeight="1" x14ac:dyDescent="0.45">
      <c r="E317" s="3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</row>
    <row r="318" spans="5:43" ht="14.25" customHeight="1" x14ac:dyDescent="0.45">
      <c r="E318" s="3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</row>
    <row r="319" spans="5:43" ht="14.25" customHeight="1" x14ac:dyDescent="0.45">
      <c r="E319" s="3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</row>
    <row r="320" spans="5:43" ht="14.25" customHeight="1" x14ac:dyDescent="0.45">
      <c r="E320" s="3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</row>
    <row r="321" spans="5:43" ht="14.25" customHeight="1" x14ac:dyDescent="0.45">
      <c r="E321" s="3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</row>
    <row r="322" spans="5:43" ht="14.25" customHeight="1" x14ac:dyDescent="0.45">
      <c r="E322" s="3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</row>
    <row r="323" spans="5:43" ht="14.25" customHeight="1" x14ac:dyDescent="0.45">
      <c r="E323" s="3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</row>
    <row r="324" spans="5:43" ht="14.25" customHeight="1" x14ac:dyDescent="0.45">
      <c r="E324" s="3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</row>
    <row r="325" spans="5:43" ht="14.25" customHeight="1" x14ac:dyDescent="0.45">
      <c r="E325" s="3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</row>
    <row r="326" spans="5:43" ht="14.25" customHeight="1" x14ac:dyDescent="0.45">
      <c r="E326" s="3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</row>
    <row r="327" spans="5:43" ht="14.25" customHeight="1" x14ac:dyDescent="0.45">
      <c r="E327" s="3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</row>
    <row r="328" spans="5:43" ht="14.25" customHeight="1" x14ac:dyDescent="0.45">
      <c r="E328" s="3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</row>
    <row r="329" spans="5:43" ht="14.25" customHeight="1" x14ac:dyDescent="0.45">
      <c r="E329" s="3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</row>
    <row r="330" spans="5:43" ht="14.25" customHeight="1" x14ac:dyDescent="0.45">
      <c r="E330" s="3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</row>
    <row r="331" spans="5:43" ht="14.25" customHeight="1" x14ac:dyDescent="0.45">
      <c r="E331" s="3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</row>
    <row r="332" spans="5:43" ht="14.25" customHeight="1" x14ac:dyDescent="0.45">
      <c r="E332" s="3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</row>
    <row r="333" spans="5:43" ht="14.25" customHeight="1" x14ac:dyDescent="0.45">
      <c r="E333" s="3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</row>
    <row r="334" spans="5:43" ht="14.25" customHeight="1" x14ac:dyDescent="0.45">
      <c r="E334" s="3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</row>
    <row r="335" spans="5:43" ht="14.25" customHeight="1" x14ac:dyDescent="0.45">
      <c r="E335" s="3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</row>
    <row r="336" spans="5:43" ht="14.25" customHeight="1" x14ac:dyDescent="0.45">
      <c r="E336" s="3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</row>
    <row r="337" spans="5:43" ht="14.25" customHeight="1" x14ac:dyDescent="0.45">
      <c r="E337" s="3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</row>
    <row r="338" spans="5:43" ht="14.25" customHeight="1" x14ac:dyDescent="0.45">
      <c r="E338" s="3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</row>
    <row r="339" spans="5:43" ht="14.25" customHeight="1" x14ac:dyDescent="0.45">
      <c r="E339" s="3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</row>
    <row r="340" spans="5:43" ht="14.25" customHeight="1" x14ac:dyDescent="0.45">
      <c r="E340" s="3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</row>
    <row r="341" spans="5:43" ht="14.25" customHeight="1" x14ac:dyDescent="0.45">
      <c r="E341" s="3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</row>
    <row r="342" spans="5:43" ht="14.25" customHeight="1" x14ac:dyDescent="0.45">
      <c r="E342" s="3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</row>
    <row r="343" spans="5:43" ht="14.25" customHeight="1" x14ac:dyDescent="0.45">
      <c r="E343" s="3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</row>
    <row r="344" spans="5:43" ht="14.25" customHeight="1" x14ac:dyDescent="0.45">
      <c r="E344" s="3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</row>
    <row r="345" spans="5:43" ht="14.25" customHeight="1" x14ac:dyDescent="0.45">
      <c r="E345" s="3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</row>
    <row r="346" spans="5:43" ht="14.25" customHeight="1" x14ac:dyDescent="0.45">
      <c r="E346" s="3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</row>
    <row r="347" spans="5:43" ht="14.25" customHeight="1" x14ac:dyDescent="0.45">
      <c r="E347" s="3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</row>
    <row r="348" spans="5:43" ht="14.25" customHeight="1" x14ac:dyDescent="0.45">
      <c r="E348" s="3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</row>
    <row r="349" spans="5:43" ht="14.25" customHeight="1" x14ac:dyDescent="0.45">
      <c r="E349" s="3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</row>
    <row r="350" spans="5:43" ht="14.25" customHeight="1" x14ac:dyDescent="0.45">
      <c r="E350" s="3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</row>
    <row r="351" spans="5:43" ht="14.25" customHeight="1" x14ac:dyDescent="0.45">
      <c r="E351" s="3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</row>
    <row r="352" spans="5:43" ht="14.25" customHeight="1" x14ac:dyDescent="0.45">
      <c r="E352" s="3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</row>
    <row r="353" spans="5:43" ht="14.25" customHeight="1" x14ac:dyDescent="0.45">
      <c r="E353" s="3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</row>
    <row r="354" spans="5:43" ht="14.25" customHeight="1" x14ac:dyDescent="0.45">
      <c r="E354" s="3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</row>
    <row r="355" spans="5:43" ht="14.25" customHeight="1" x14ac:dyDescent="0.45">
      <c r="E355" s="3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</row>
    <row r="356" spans="5:43" ht="14.25" customHeight="1" x14ac:dyDescent="0.45">
      <c r="E356" s="3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</row>
    <row r="357" spans="5:43" ht="14.25" customHeight="1" x14ac:dyDescent="0.45">
      <c r="E357" s="3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</row>
    <row r="358" spans="5:43" ht="14.25" customHeight="1" x14ac:dyDescent="0.45">
      <c r="E358" s="3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</row>
    <row r="359" spans="5:43" ht="14.25" customHeight="1" x14ac:dyDescent="0.45">
      <c r="E359" s="3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</row>
    <row r="360" spans="5:43" ht="14.25" customHeight="1" x14ac:dyDescent="0.45">
      <c r="E360" s="3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</row>
    <row r="361" spans="5:43" ht="14.25" customHeight="1" x14ac:dyDescent="0.45">
      <c r="E361" s="3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</row>
    <row r="362" spans="5:43" ht="14.25" customHeight="1" x14ac:dyDescent="0.45">
      <c r="E362" s="3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</row>
    <row r="363" spans="5:43" ht="14.25" customHeight="1" x14ac:dyDescent="0.45">
      <c r="E363" s="3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</row>
    <row r="364" spans="5:43" ht="14.25" customHeight="1" x14ac:dyDescent="0.45">
      <c r="E364" s="3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</row>
    <row r="365" spans="5:43" ht="14.25" customHeight="1" x14ac:dyDescent="0.45">
      <c r="E365" s="3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</row>
    <row r="366" spans="5:43" ht="14.25" customHeight="1" x14ac:dyDescent="0.45">
      <c r="E366" s="3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</row>
    <row r="367" spans="5:43" ht="14.25" customHeight="1" x14ac:dyDescent="0.45">
      <c r="E367" s="3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</row>
    <row r="368" spans="5:43" ht="14.25" customHeight="1" x14ac:dyDescent="0.45">
      <c r="E368" s="3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</row>
    <row r="369" spans="5:43" ht="14.25" customHeight="1" x14ac:dyDescent="0.45">
      <c r="E369" s="3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</row>
    <row r="370" spans="5:43" ht="14.25" customHeight="1" x14ac:dyDescent="0.45">
      <c r="E370" s="3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</row>
    <row r="371" spans="5:43" ht="14.25" customHeight="1" x14ac:dyDescent="0.45">
      <c r="E371" s="3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</row>
    <row r="372" spans="5:43" ht="14.25" customHeight="1" x14ac:dyDescent="0.45">
      <c r="E372" s="3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</row>
    <row r="373" spans="5:43" ht="14.25" customHeight="1" x14ac:dyDescent="0.45">
      <c r="E373" s="3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</row>
    <row r="374" spans="5:43" ht="14.25" customHeight="1" x14ac:dyDescent="0.45">
      <c r="E374" s="3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</row>
    <row r="375" spans="5:43" ht="14.25" customHeight="1" x14ac:dyDescent="0.45">
      <c r="E375" s="3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</row>
    <row r="376" spans="5:43" ht="14.25" customHeight="1" x14ac:dyDescent="0.45">
      <c r="E376" s="3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</row>
    <row r="377" spans="5:43" ht="14.25" customHeight="1" x14ac:dyDescent="0.45">
      <c r="E377" s="3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</row>
    <row r="378" spans="5:43" ht="14.25" customHeight="1" x14ac:dyDescent="0.45">
      <c r="E378" s="3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</row>
    <row r="379" spans="5:43" ht="14.25" customHeight="1" x14ac:dyDescent="0.45">
      <c r="E379" s="3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</row>
    <row r="380" spans="5:43" ht="14.25" customHeight="1" x14ac:dyDescent="0.45">
      <c r="E380" s="3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</row>
    <row r="381" spans="5:43" ht="14.25" customHeight="1" x14ac:dyDescent="0.45">
      <c r="E381" s="3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</row>
    <row r="382" spans="5:43" ht="14.25" customHeight="1" x14ac:dyDescent="0.45">
      <c r="E382" s="3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</row>
    <row r="383" spans="5:43" ht="14.25" customHeight="1" x14ac:dyDescent="0.45">
      <c r="E383" s="3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</row>
    <row r="384" spans="5:43" ht="14.25" customHeight="1" x14ac:dyDescent="0.45">
      <c r="E384" s="3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</row>
    <row r="385" spans="5:43" ht="14.25" customHeight="1" x14ac:dyDescent="0.45">
      <c r="E385" s="3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</row>
    <row r="386" spans="5:43" ht="14.25" customHeight="1" x14ac:dyDescent="0.45">
      <c r="E386" s="3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</row>
    <row r="387" spans="5:43" ht="14.25" customHeight="1" x14ac:dyDescent="0.45">
      <c r="E387" s="3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</row>
    <row r="388" spans="5:43" ht="14.25" customHeight="1" x14ac:dyDescent="0.45">
      <c r="E388" s="3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</row>
    <row r="389" spans="5:43" ht="14.25" customHeight="1" x14ac:dyDescent="0.45">
      <c r="E389" s="3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</row>
    <row r="390" spans="5:43" ht="14.25" customHeight="1" x14ac:dyDescent="0.45">
      <c r="E390" s="3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</row>
    <row r="391" spans="5:43" ht="14.25" customHeight="1" x14ac:dyDescent="0.45">
      <c r="E391" s="3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</row>
    <row r="392" spans="5:43" ht="14.25" customHeight="1" x14ac:dyDescent="0.45">
      <c r="E392" s="3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</row>
    <row r="393" spans="5:43" ht="14.25" customHeight="1" x14ac:dyDescent="0.45">
      <c r="E393" s="3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</row>
    <row r="394" spans="5:43" ht="14.25" customHeight="1" x14ac:dyDescent="0.45">
      <c r="E394" s="3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</row>
    <row r="395" spans="5:43" ht="14.25" customHeight="1" x14ac:dyDescent="0.45">
      <c r="E395" s="3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</row>
    <row r="396" spans="5:43" ht="14.25" customHeight="1" x14ac:dyDescent="0.45">
      <c r="E396" s="3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</row>
    <row r="397" spans="5:43" ht="14.25" customHeight="1" x14ac:dyDescent="0.45">
      <c r="E397" s="3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</row>
    <row r="398" spans="5:43" ht="14.25" customHeight="1" x14ac:dyDescent="0.45">
      <c r="E398" s="3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</row>
    <row r="399" spans="5:43" ht="14.25" customHeight="1" x14ac:dyDescent="0.45">
      <c r="E399" s="3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</row>
    <row r="400" spans="5:43" ht="14.25" customHeight="1" x14ac:dyDescent="0.45">
      <c r="E400" s="3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</row>
    <row r="401" spans="5:43" ht="14.25" customHeight="1" x14ac:dyDescent="0.45">
      <c r="E401" s="3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</row>
    <row r="402" spans="5:43" ht="14.25" customHeight="1" x14ac:dyDescent="0.45">
      <c r="E402" s="3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</row>
    <row r="403" spans="5:43" ht="14.25" customHeight="1" x14ac:dyDescent="0.45">
      <c r="E403" s="3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</row>
    <row r="404" spans="5:43" ht="14.25" customHeight="1" x14ac:dyDescent="0.45">
      <c r="E404" s="3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</row>
    <row r="405" spans="5:43" ht="14.25" customHeight="1" x14ac:dyDescent="0.45">
      <c r="E405" s="3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</row>
    <row r="406" spans="5:43" ht="14.25" customHeight="1" x14ac:dyDescent="0.45">
      <c r="E406" s="3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</row>
    <row r="407" spans="5:43" ht="14.25" customHeight="1" x14ac:dyDescent="0.45">
      <c r="E407" s="3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</row>
    <row r="408" spans="5:43" ht="14.25" customHeight="1" x14ac:dyDescent="0.45">
      <c r="E408" s="3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</row>
    <row r="409" spans="5:43" ht="14.25" customHeight="1" x14ac:dyDescent="0.45">
      <c r="E409" s="3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</row>
    <row r="410" spans="5:43" ht="14.25" customHeight="1" x14ac:dyDescent="0.45">
      <c r="E410" s="3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</row>
    <row r="411" spans="5:43" ht="14.25" customHeight="1" x14ac:dyDescent="0.45">
      <c r="E411" s="3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</row>
    <row r="412" spans="5:43" ht="14.25" customHeight="1" x14ac:dyDescent="0.45">
      <c r="E412" s="3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</row>
    <row r="413" spans="5:43" ht="14.25" customHeight="1" x14ac:dyDescent="0.45">
      <c r="E413" s="3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</row>
    <row r="414" spans="5:43" ht="14.25" customHeight="1" x14ac:dyDescent="0.45">
      <c r="E414" s="3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</row>
    <row r="415" spans="5:43" ht="14.25" customHeight="1" x14ac:dyDescent="0.45">
      <c r="E415" s="3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</row>
    <row r="416" spans="5:43" ht="14.25" customHeight="1" x14ac:dyDescent="0.45">
      <c r="E416" s="3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</row>
    <row r="417" spans="5:43" ht="14.25" customHeight="1" x14ac:dyDescent="0.45">
      <c r="E417" s="3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</row>
    <row r="418" spans="5:43" ht="14.25" customHeight="1" x14ac:dyDescent="0.45">
      <c r="E418" s="3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</row>
    <row r="419" spans="5:43" ht="14.25" customHeight="1" x14ac:dyDescent="0.45">
      <c r="E419" s="3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</row>
    <row r="420" spans="5:43" ht="14.25" customHeight="1" x14ac:dyDescent="0.45">
      <c r="E420" s="3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</row>
    <row r="421" spans="5:43" ht="14.25" customHeight="1" x14ac:dyDescent="0.45">
      <c r="E421" s="3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</row>
    <row r="422" spans="5:43" ht="14.25" customHeight="1" x14ac:dyDescent="0.45">
      <c r="E422" s="3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</row>
    <row r="423" spans="5:43" ht="14.25" customHeight="1" x14ac:dyDescent="0.45">
      <c r="E423" s="3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</row>
    <row r="424" spans="5:43" ht="14.25" customHeight="1" x14ac:dyDescent="0.45">
      <c r="E424" s="3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</row>
    <row r="425" spans="5:43" ht="14.25" customHeight="1" x14ac:dyDescent="0.45">
      <c r="E425" s="3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</row>
    <row r="426" spans="5:43" ht="14.25" customHeight="1" x14ac:dyDescent="0.45">
      <c r="E426" s="3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</row>
    <row r="427" spans="5:43" ht="14.25" customHeight="1" x14ac:dyDescent="0.45">
      <c r="E427" s="3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</row>
    <row r="428" spans="5:43" ht="14.25" customHeight="1" x14ac:dyDescent="0.45">
      <c r="E428" s="3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</row>
    <row r="429" spans="5:43" ht="14.25" customHeight="1" x14ac:dyDescent="0.45">
      <c r="E429" s="3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</row>
    <row r="430" spans="5:43" ht="14.25" customHeight="1" x14ac:dyDescent="0.45">
      <c r="E430" s="3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</row>
    <row r="431" spans="5:43" ht="14.25" customHeight="1" x14ac:dyDescent="0.45">
      <c r="E431" s="3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</row>
    <row r="432" spans="5:43" ht="14.25" customHeight="1" x14ac:dyDescent="0.45">
      <c r="E432" s="3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</row>
    <row r="433" spans="5:43" ht="14.25" customHeight="1" x14ac:dyDescent="0.45">
      <c r="E433" s="3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</row>
    <row r="434" spans="5:43" ht="14.25" customHeight="1" x14ac:dyDescent="0.45">
      <c r="E434" s="3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</row>
    <row r="435" spans="5:43" ht="14.25" customHeight="1" x14ac:dyDescent="0.45">
      <c r="E435" s="3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</row>
    <row r="436" spans="5:43" ht="14.25" customHeight="1" x14ac:dyDescent="0.45">
      <c r="E436" s="3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</row>
    <row r="437" spans="5:43" ht="14.25" customHeight="1" x14ac:dyDescent="0.45">
      <c r="E437" s="3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</row>
    <row r="438" spans="5:43" ht="14.25" customHeight="1" x14ac:dyDescent="0.45">
      <c r="E438" s="3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</row>
    <row r="439" spans="5:43" ht="14.25" customHeight="1" x14ac:dyDescent="0.45">
      <c r="E439" s="3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</row>
    <row r="440" spans="5:43" ht="14.25" customHeight="1" x14ac:dyDescent="0.45">
      <c r="E440" s="3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</row>
    <row r="441" spans="5:43" ht="14.25" customHeight="1" x14ac:dyDescent="0.45">
      <c r="E441" s="3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</row>
    <row r="442" spans="5:43" ht="14.25" customHeight="1" x14ac:dyDescent="0.45">
      <c r="E442" s="3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</row>
    <row r="443" spans="5:43" ht="14.25" customHeight="1" x14ac:dyDescent="0.45">
      <c r="E443" s="3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</row>
    <row r="444" spans="5:43" ht="14.25" customHeight="1" x14ac:dyDescent="0.45">
      <c r="E444" s="3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</row>
    <row r="445" spans="5:43" ht="14.25" customHeight="1" x14ac:dyDescent="0.45">
      <c r="E445" s="3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</row>
    <row r="446" spans="5:43" ht="14.25" customHeight="1" x14ac:dyDescent="0.45">
      <c r="E446" s="3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</row>
    <row r="447" spans="5:43" ht="14.25" customHeight="1" x14ac:dyDescent="0.45">
      <c r="E447" s="3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</row>
    <row r="448" spans="5:43" ht="14.25" customHeight="1" x14ac:dyDescent="0.45">
      <c r="E448" s="3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</row>
    <row r="449" spans="5:43" ht="14.25" customHeight="1" x14ac:dyDescent="0.45">
      <c r="E449" s="3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</row>
    <row r="450" spans="5:43" ht="14.25" customHeight="1" x14ac:dyDescent="0.45">
      <c r="E450" s="3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</row>
    <row r="451" spans="5:43" ht="14.25" customHeight="1" x14ac:dyDescent="0.45">
      <c r="E451" s="3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</row>
    <row r="452" spans="5:43" ht="14.25" customHeight="1" x14ac:dyDescent="0.45">
      <c r="E452" s="3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</row>
    <row r="453" spans="5:43" ht="14.25" customHeight="1" x14ac:dyDescent="0.45">
      <c r="E453" s="3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</row>
    <row r="454" spans="5:43" ht="14.25" customHeight="1" x14ac:dyDescent="0.45">
      <c r="E454" s="3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</row>
    <row r="455" spans="5:43" ht="14.25" customHeight="1" x14ac:dyDescent="0.45">
      <c r="E455" s="3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</row>
    <row r="456" spans="5:43" ht="14.25" customHeight="1" x14ac:dyDescent="0.45">
      <c r="E456" s="3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</row>
    <row r="457" spans="5:43" ht="14.25" customHeight="1" x14ac:dyDescent="0.45">
      <c r="E457" s="3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</row>
    <row r="458" spans="5:43" ht="14.25" customHeight="1" x14ac:dyDescent="0.45">
      <c r="E458" s="3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</row>
    <row r="459" spans="5:43" ht="14.25" customHeight="1" x14ac:dyDescent="0.45">
      <c r="E459" s="3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</row>
    <row r="460" spans="5:43" ht="14.25" customHeight="1" x14ac:dyDescent="0.45">
      <c r="E460" s="3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</row>
    <row r="461" spans="5:43" ht="14.25" customHeight="1" x14ac:dyDescent="0.45">
      <c r="E461" s="3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</row>
    <row r="462" spans="5:43" ht="14.25" customHeight="1" x14ac:dyDescent="0.45">
      <c r="E462" s="3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</row>
    <row r="463" spans="5:43" ht="14.25" customHeight="1" x14ac:dyDescent="0.45">
      <c r="E463" s="3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</row>
    <row r="464" spans="5:43" ht="14.25" customHeight="1" x14ac:dyDescent="0.45">
      <c r="E464" s="3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</row>
    <row r="465" spans="5:43" ht="14.25" customHeight="1" x14ac:dyDescent="0.45">
      <c r="E465" s="3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</row>
    <row r="466" spans="5:43" ht="14.25" customHeight="1" x14ac:dyDescent="0.45">
      <c r="E466" s="3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</row>
    <row r="467" spans="5:43" ht="14.25" customHeight="1" x14ac:dyDescent="0.45">
      <c r="E467" s="3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</row>
    <row r="468" spans="5:43" ht="14.25" customHeight="1" x14ac:dyDescent="0.45">
      <c r="E468" s="3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</row>
    <row r="469" spans="5:43" ht="14.25" customHeight="1" x14ac:dyDescent="0.45">
      <c r="E469" s="3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</row>
    <row r="470" spans="5:43" ht="14.25" customHeight="1" x14ac:dyDescent="0.45">
      <c r="E470" s="3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</row>
    <row r="471" spans="5:43" ht="14.25" customHeight="1" x14ac:dyDescent="0.45">
      <c r="E471" s="3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</row>
    <row r="472" spans="5:43" ht="14.25" customHeight="1" x14ac:dyDescent="0.45">
      <c r="E472" s="3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</row>
    <row r="473" spans="5:43" ht="14.25" customHeight="1" x14ac:dyDescent="0.45">
      <c r="E473" s="3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</row>
    <row r="474" spans="5:43" ht="14.25" customHeight="1" x14ac:dyDescent="0.45">
      <c r="E474" s="3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</row>
    <row r="475" spans="5:43" ht="14.25" customHeight="1" x14ac:dyDescent="0.45">
      <c r="E475" s="3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</row>
    <row r="476" spans="5:43" ht="14.25" customHeight="1" x14ac:dyDescent="0.45">
      <c r="E476" s="3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</row>
    <row r="477" spans="5:43" ht="14.25" customHeight="1" x14ac:dyDescent="0.45">
      <c r="E477" s="3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</row>
    <row r="478" spans="5:43" ht="14.25" customHeight="1" x14ac:dyDescent="0.45">
      <c r="E478" s="3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</row>
    <row r="479" spans="5:43" ht="14.25" customHeight="1" x14ac:dyDescent="0.45">
      <c r="E479" s="3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</row>
    <row r="480" spans="5:43" ht="14.25" customHeight="1" x14ac:dyDescent="0.45">
      <c r="E480" s="3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</row>
    <row r="481" spans="5:43" ht="14.25" customHeight="1" x14ac:dyDescent="0.45">
      <c r="E481" s="3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</row>
    <row r="482" spans="5:43" ht="14.25" customHeight="1" x14ac:dyDescent="0.45">
      <c r="E482" s="3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</row>
    <row r="483" spans="5:43" ht="14.25" customHeight="1" x14ac:dyDescent="0.45">
      <c r="E483" s="3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</row>
    <row r="484" spans="5:43" ht="14.25" customHeight="1" x14ac:dyDescent="0.45">
      <c r="E484" s="3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</row>
    <row r="485" spans="5:43" ht="14.25" customHeight="1" x14ac:dyDescent="0.45">
      <c r="E485" s="3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</row>
    <row r="486" spans="5:43" ht="14.25" customHeight="1" x14ac:dyDescent="0.45">
      <c r="E486" s="3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</row>
    <row r="487" spans="5:43" ht="14.25" customHeight="1" x14ac:dyDescent="0.45">
      <c r="E487" s="3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</row>
    <row r="488" spans="5:43" ht="14.25" customHeight="1" x14ac:dyDescent="0.45">
      <c r="E488" s="3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</row>
    <row r="489" spans="5:43" ht="14.25" customHeight="1" x14ac:dyDescent="0.45">
      <c r="E489" s="3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</row>
    <row r="490" spans="5:43" ht="14.25" customHeight="1" x14ac:dyDescent="0.45">
      <c r="E490" s="3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</row>
    <row r="491" spans="5:43" ht="14.25" customHeight="1" x14ac:dyDescent="0.45">
      <c r="E491" s="3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</row>
    <row r="492" spans="5:43" ht="14.25" customHeight="1" x14ac:dyDescent="0.45">
      <c r="E492" s="3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</row>
    <row r="493" spans="5:43" ht="14.25" customHeight="1" x14ac:dyDescent="0.45">
      <c r="E493" s="3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</row>
    <row r="494" spans="5:43" ht="14.25" customHeight="1" x14ac:dyDescent="0.45">
      <c r="E494" s="3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</row>
    <row r="495" spans="5:43" ht="14.25" customHeight="1" x14ac:dyDescent="0.45">
      <c r="E495" s="3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</row>
    <row r="496" spans="5:43" ht="14.25" customHeight="1" x14ac:dyDescent="0.45">
      <c r="E496" s="3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</row>
    <row r="497" spans="5:43" ht="14.25" customHeight="1" x14ac:dyDescent="0.45">
      <c r="E497" s="3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</row>
    <row r="498" spans="5:43" ht="14.25" customHeight="1" x14ac:dyDescent="0.45">
      <c r="E498" s="3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</row>
    <row r="499" spans="5:43" ht="14.25" customHeight="1" x14ac:dyDescent="0.45">
      <c r="E499" s="3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</row>
    <row r="500" spans="5:43" ht="14.25" customHeight="1" x14ac:dyDescent="0.45">
      <c r="E500" s="3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</row>
    <row r="501" spans="5:43" ht="14.25" customHeight="1" x14ac:dyDescent="0.45">
      <c r="E501" s="3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</row>
    <row r="502" spans="5:43" ht="14.25" customHeight="1" x14ac:dyDescent="0.45">
      <c r="E502" s="3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</row>
    <row r="503" spans="5:43" ht="14.25" customHeight="1" x14ac:dyDescent="0.45">
      <c r="E503" s="3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</row>
    <row r="504" spans="5:43" ht="14.25" customHeight="1" x14ac:dyDescent="0.45">
      <c r="E504" s="3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</row>
    <row r="505" spans="5:43" ht="14.25" customHeight="1" x14ac:dyDescent="0.45">
      <c r="E505" s="3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</row>
    <row r="506" spans="5:43" ht="14.25" customHeight="1" x14ac:dyDescent="0.45">
      <c r="E506" s="3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</row>
    <row r="507" spans="5:43" ht="14.25" customHeight="1" x14ac:dyDescent="0.45">
      <c r="E507" s="3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</row>
    <row r="508" spans="5:43" ht="14.25" customHeight="1" x14ac:dyDescent="0.45">
      <c r="E508" s="3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</row>
    <row r="509" spans="5:43" ht="14.25" customHeight="1" x14ac:dyDescent="0.45">
      <c r="E509" s="3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</row>
    <row r="510" spans="5:43" ht="14.25" customHeight="1" x14ac:dyDescent="0.45">
      <c r="E510" s="3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</row>
    <row r="511" spans="5:43" ht="14.25" customHeight="1" x14ac:dyDescent="0.45">
      <c r="E511" s="3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</row>
    <row r="512" spans="5:43" ht="14.25" customHeight="1" x14ac:dyDescent="0.45">
      <c r="E512" s="3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</row>
    <row r="513" spans="5:43" ht="14.25" customHeight="1" x14ac:dyDescent="0.45">
      <c r="E513" s="3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</row>
    <row r="514" spans="5:43" ht="14.25" customHeight="1" x14ac:dyDescent="0.45">
      <c r="E514" s="3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</row>
    <row r="515" spans="5:43" ht="14.25" customHeight="1" x14ac:dyDescent="0.45">
      <c r="E515" s="3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</row>
    <row r="516" spans="5:43" ht="14.25" customHeight="1" x14ac:dyDescent="0.45">
      <c r="E516" s="3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</row>
    <row r="517" spans="5:43" ht="14.25" customHeight="1" x14ac:dyDescent="0.45">
      <c r="E517" s="3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</row>
    <row r="518" spans="5:43" ht="14.25" customHeight="1" x14ac:dyDescent="0.45">
      <c r="E518" s="3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</row>
    <row r="519" spans="5:43" ht="14.25" customHeight="1" x14ac:dyDescent="0.45">
      <c r="E519" s="3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</row>
    <row r="520" spans="5:43" ht="14.25" customHeight="1" x14ac:dyDescent="0.45">
      <c r="E520" s="3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</row>
    <row r="521" spans="5:43" ht="14.25" customHeight="1" x14ac:dyDescent="0.45">
      <c r="E521" s="3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</row>
    <row r="522" spans="5:43" ht="14.25" customHeight="1" x14ac:dyDescent="0.45">
      <c r="E522" s="3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</row>
    <row r="523" spans="5:43" ht="14.25" customHeight="1" x14ac:dyDescent="0.45">
      <c r="E523" s="3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</row>
    <row r="524" spans="5:43" ht="14.25" customHeight="1" x14ac:dyDescent="0.45">
      <c r="E524" s="3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</row>
    <row r="525" spans="5:43" ht="14.25" customHeight="1" x14ac:dyDescent="0.45">
      <c r="E525" s="3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</row>
    <row r="526" spans="5:43" ht="14.25" customHeight="1" x14ac:dyDescent="0.45">
      <c r="E526" s="3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</row>
    <row r="527" spans="5:43" ht="14.25" customHeight="1" x14ac:dyDescent="0.45">
      <c r="E527" s="3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</row>
    <row r="528" spans="5:43" ht="14.25" customHeight="1" x14ac:dyDescent="0.45">
      <c r="E528" s="3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</row>
    <row r="529" spans="5:43" ht="14.25" customHeight="1" x14ac:dyDescent="0.45">
      <c r="E529" s="3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</row>
    <row r="530" spans="5:43" ht="14.25" customHeight="1" x14ac:dyDescent="0.45">
      <c r="E530" s="3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</row>
    <row r="531" spans="5:43" ht="14.25" customHeight="1" x14ac:dyDescent="0.45">
      <c r="E531" s="3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</row>
    <row r="532" spans="5:43" ht="14.25" customHeight="1" x14ac:dyDescent="0.45">
      <c r="E532" s="3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</row>
    <row r="533" spans="5:43" ht="14.25" customHeight="1" x14ac:dyDescent="0.45">
      <c r="E533" s="3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</row>
    <row r="534" spans="5:43" ht="14.25" customHeight="1" x14ac:dyDescent="0.45">
      <c r="E534" s="3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</row>
    <row r="535" spans="5:43" ht="14.25" customHeight="1" x14ac:dyDescent="0.45">
      <c r="E535" s="3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</row>
    <row r="536" spans="5:43" ht="14.25" customHeight="1" x14ac:dyDescent="0.45">
      <c r="E536" s="3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</row>
    <row r="537" spans="5:43" ht="14.25" customHeight="1" x14ac:dyDescent="0.45">
      <c r="E537" s="3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</row>
    <row r="538" spans="5:43" ht="14.25" customHeight="1" x14ac:dyDescent="0.45">
      <c r="E538" s="3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</row>
    <row r="539" spans="5:43" ht="14.25" customHeight="1" x14ac:dyDescent="0.45">
      <c r="E539" s="3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</row>
    <row r="540" spans="5:43" ht="14.25" customHeight="1" x14ac:dyDescent="0.45">
      <c r="E540" s="3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</row>
    <row r="541" spans="5:43" ht="14.25" customHeight="1" x14ac:dyDescent="0.45">
      <c r="E541" s="3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</row>
    <row r="542" spans="5:43" ht="14.25" customHeight="1" x14ac:dyDescent="0.45">
      <c r="E542" s="3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</row>
    <row r="543" spans="5:43" ht="14.25" customHeight="1" x14ac:dyDescent="0.45">
      <c r="E543" s="3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</row>
    <row r="544" spans="5:43" ht="14.25" customHeight="1" x14ac:dyDescent="0.45">
      <c r="E544" s="3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</row>
    <row r="545" spans="5:43" ht="14.25" customHeight="1" x14ac:dyDescent="0.45">
      <c r="E545" s="3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</row>
    <row r="546" spans="5:43" ht="14.25" customHeight="1" x14ac:dyDescent="0.45">
      <c r="E546" s="3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</row>
    <row r="547" spans="5:43" ht="14.25" customHeight="1" x14ac:dyDescent="0.45">
      <c r="E547" s="3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</row>
    <row r="548" spans="5:43" ht="14.25" customHeight="1" x14ac:dyDescent="0.45">
      <c r="E548" s="3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</row>
    <row r="549" spans="5:43" ht="14.25" customHeight="1" x14ac:dyDescent="0.45">
      <c r="E549" s="3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</row>
    <row r="550" spans="5:43" ht="14.25" customHeight="1" x14ac:dyDescent="0.45">
      <c r="E550" s="3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</row>
    <row r="551" spans="5:43" ht="14.25" customHeight="1" x14ac:dyDescent="0.45">
      <c r="E551" s="3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</row>
    <row r="552" spans="5:43" ht="14.25" customHeight="1" x14ac:dyDescent="0.45">
      <c r="E552" s="3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</row>
    <row r="553" spans="5:43" ht="14.25" customHeight="1" x14ac:dyDescent="0.45">
      <c r="E553" s="3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</row>
    <row r="554" spans="5:43" ht="14.25" customHeight="1" x14ac:dyDescent="0.45">
      <c r="E554" s="3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</row>
    <row r="555" spans="5:43" ht="14.25" customHeight="1" x14ac:dyDescent="0.45">
      <c r="E555" s="3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</row>
    <row r="556" spans="5:43" ht="14.25" customHeight="1" x14ac:dyDescent="0.45">
      <c r="E556" s="3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</row>
    <row r="557" spans="5:43" ht="14.25" customHeight="1" x14ac:dyDescent="0.45">
      <c r="E557" s="3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</row>
    <row r="558" spans="5:43" ht="14.25" customHeight="1" x14ac:dyDescent="0.45">
      <c r="E558" s="3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</row>
    <row r="559" spans="5:43" ht="14.25" customHeight="1" x14ac:dyDescent="0.45">
      <c r="E559" s="3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</row>
    <row r="560" spans="5:43" ht="14.25" customHeight="1" x14ac:dyDescent="0.45">
      <c r="E560" s="3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</row>
    <row r="561" spans="5:43" ht="14.25" customHeight="1" x14ac:dyDescent="0.45">
      <c r="E561" s="3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</row>
    <row r="562" spans="5:43" ht="14.25" customHeight="1" x14ac:dyDescent="0.45">
      <c r="E562" s="3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</row>
    <row r="563" spans="5:43" ht="14.25" customHeight="1" x14ac:dyDescent="0.45">
      <c r="E563" s="3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</row>
    <row r="564" spans="5:43" ht="14.25" customHeight="1" x14ac:dyDescent="0.45">
      <c r="E564" s="3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</row>
    <row r="565" spans="5:43" ht="14.25" customHeight="1" x14ac:dyDescent="0.45">
      <c r="E565" s="3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</row>
    <row r="566" spans="5:43" ht="14.25" customHeight="1" x14ac:dyDescent="0.45">
      <c r="E566" s="3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</row>
    <row r="567" spans="5:43" ht="14.25" customHeight="1" x14ac:dyDescent="0.45">
      <c r="E567" s="3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</row>
    <row r="568" spans="5:43" ht="14.25" customHeight="1" x14ac:dyDescent="0.45">
      <c r="E568" s="3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</row>
    <row r="569" spans="5:43" ht="14.25" customHeight="1" x14ac:dyDescent="0.45">
      <c r="E569" s="3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</row>
    <row r="570" spans="5:43" ht="14.25" customHeight="1" x14ac:dyDescent="0.45">
      <c r="E570" s="3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</row>
    <row r="571" spans="5:43" ht="14.25" customHeight="1" x14ac:dyDescent="0.45">
      <c r="E571" s="3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</row>
    <row r="572" spans="5:43" ht="14.25" customHeight="1" x14ac:dyDescent="0.45">
      <c r="E572" s="3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</row>
    <row r="573" spans="5:43" ht="14.25" customHeight="1" x14ac:dyDescent="0.45">
      <c r="E573" s="3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</row>
    <row r="574" spans="5:43" ht="14.25" customHeight="1" x14ac:dyDescent="0.45">
      <c r="E574" s="3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</row>
    <row r="575" spans="5:43" ht="14.25" customHeight="1" x14ac:dyDescent="0.45">
      <c r="E575" s="3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</row>
    <row r="576" spans="5:43" ht="14.25" customHeight="1" x14ac:dyDescent="0.45">
      <c r="E576" s="3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</row>
    <row r="577" spans="5:43" ht="14.25" customHeight="1" x14ac:dyDescent="0.45">
      <c r="E577" s="3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</row>
    <row r="578" spans="5:43" ht="14.25" customHeight="1" x14ac:dyDescent="0.45">
      <c r="E578" s="3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</row>
    <row r="579" spans="5:43" ht="14.25" customHeight="1" x14ac:dyDescent="0.45">
      <c r="E579" s="3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</row>
    <row r="580" spans="5:43" ht="14.25" customHeight="1" x14ac:dyDescent="0.45">
      <c r="E580" s="3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</row>
    <row r="581" spans="5:43" ht="14.25" customHeight="1" x14ac:dyDescent="0.45">
      <c r="E581" s="3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</row>
    <row r="582" spans="5:43" ht="14.25" customHeight="1" x14ac:dyDescent="0.45">
      <c r="E582" s="3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</row>
    <row r="583" spans="5:43" ht="14.25" customHeight="1" x14ac:dyDescent="0.45">
      <c r="E583" s="3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</row>
    <row r="584" spans="5:43" ht="14.25" customHeight="1" x14ac:dyDescent="0.45">
      <c r="E584" s="3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</row>
    <row r="585" spans="5:43" ht="14.25" customHeight="1" x14ac:dyDescent="0.45">
      <c r="E585" s="3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</row>
    <row r="586" spans="5:43" ht="14.25" customHeight="1" x14ac:dyDescent="0.45">
      <c r="E586" s="3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</row>
    <row r="587" spans="5:43" ht="14.25" customHeight="1" x14ac:dyDescent="0.45">
      <c r="E587" s="3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</row>
    <row r="588" spans="5:43" ht="14.25" customHeight="1" x14ac:dyDescent="0.45">
      <c r="E588" s="3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</row>
    <row r="589" spans="5:43" ht="14.25" customHeight="1" x14ac:dyDescent="0.45">
      <c r="E589" s="3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</row>
    <row r="590" spans="5:43" ht="14.25" customHeight="1" x14ac:dyDescent="0.45">
      <c r="E590" s="3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</row>
    <row r="591" spans="5:43" ht="14.25" customHeight="1" x14ac:dyDescent="0.45">
      <c r="E591" s="3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</row>
    <row r="592" spans="5:43" ht="14.25" customHeight="1" x14ac:dyDescent="0.45">
      <c r="E592" s="3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</row>
    <row r="593" spans="5:43" ht="14.25" customHeight="1" x14ac:dyDescent="0.45">
      <c r="E593" s="3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</row>
    <row r="594" spans="5:43" ht="14.25" customHeight="1" x14ac:dyDescent="0.45">
      <c r="E594" s="3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</row>
    <row r="595" spans="5:43" ht="14.25" customHeight="1" x14ac:dyDescent="0.45">
      <c r="E595" s="3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</row>
    <row r="596" spans="5:43" ht="14.25" customHeight="1" x14ac:dyDescent="0.45">
      <c r="E596" s="3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</row>
    <row r="597" spans="5:43" ht="14.25" customHeight="1" x14ac:dyDescent="0.45">
      <c r="E597" s="3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</row>
    <row r="598" spans="5:43" ht="14.25" customHeight="1" x14ac:dyDescent="0.45">
      <c r="E598" s="3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</row>
    <row r="599" spans="5:43" ht="14.25" customHeight="1" x14ac:dyDescent="0.45">
      <c r="E599" s="3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</row>
    <row r="600" spans="5:43" ht="14.25" customHeight="1" x14ac:dyDescent="0.45">
      <c r="E600" s="3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</row>
    <row r="601" spans="5:43" ht="14.25" customHeight="1" x14ac:dyDescent="0.45">
      <c r="E601" s="3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</row>
    <row r="602" spans="5:43" ht="14.25" customHeight="1" x14ac:dyDescent="0.45">
      <c r="E602" s="3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</row>
    <row r="603" spans="5:43" ht="14.25" customHeight="1" x14ac:dyDescent="0.45">
      <c r="E603" s="3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</row>
    <row r="604" spans="5:43" ht="14.25" customHeight="1" x14ac:dyDescent="0.45">
      <c r="E604" s="3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</row>
    <row r="605" spans="5:43" ht="14.25" customHeight="1" x14ac:dyDescent="0.45">
      <c r="E605" s="3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</row>
    <row r="606" spans="5:43" ht="14.25" customHeight="1" x14ac:dyDescent="0.45">
      <c r="E606" s="3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</row>
    <row r="607" spans="5:43" ht="14.25" customHeight="1" x14ac:dyDescent="0.45">
      <c r="E607" s="3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</row>
    <row r="608" spans="5:43" ht="14.25" customHeight="1" x14ac:dyDescent="0.45">
      <c r="E608" s="3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</row>
    <row r="609" spans="5:43" ht="14.25" customHeight="1" x14ac:dyDescent="0.45">
      <c r="E609" s="3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</row>
    <row r="610" spans="5:43" ht="14.25" customHeight="1" x14ac:dyDescent="0.45">
      <c r="E610" s="3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</row>
    <row r="611" spans="5:43" ht="14.25" customHeight="1" x14ac:dyDescent="0.45">
      <c r="E611" s="3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</row>
    <row r="612" spans="5:43" ht="14.25" customHeight="1" x14ac:dyDescent="0.45">
      <c r="E612" s="3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</row>
    <row r="613" spans="5:43" ht="14.25" customHeight="1" x14ac:dyDescent="0.45">
      <c r="E613" s="3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</row>
    <row r="614" spans="5:43" ht="14.25" customHeight="1" x14ac:dyDescent="0.45">
      <c r="E614" s="3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</row>
    <row r="615" spans="5:43" ht="14.25" customHeight="1" x14ac:dyDescent="0.45">
      <c r="E615" s="3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</row>
    <row r="616" spans="5:43" ht="14.25" customHeight="1" x14ac:dyDescent="0.45">
      <c r="E616" s="3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</row>
    <row r="617" spans="5:43" ht="14.25" customHeight="1" x14ac:dyDescent="0.45">
      <c r="E617" s="3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</row>
    <row r="618" spans="5:43" ht="14.25" customHeight="1" x14ac:dyDescent="0.45">
      <c r="E618" s="3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</row>
    <row r="619" spans="5:43" ht="14.25" customHeight="1" x14ac:dyDescent="0.45">
      <c r="E619" s="3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</row>
    <row r="620" spans="5:43" ht="14.25" customHeight="1" x14ac:dyDescent="0.45">
      <c r="E620" s="3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</row>
    <row r="621" spans="5:43" ht="14.25" customHeight="1" x14ac:dyDescent="0.45">
      <c r="E621" s="3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</row>
    <row r="622" spans="5:43" ht="14.25" customHeight="1" x14ac:dyDescent="0.45">
      <c r="E622" s="3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</row>
    <row r="623" spans="5:43" ht="14.25" customHeight="1" x14ac:dyDescent="0.45">
      <c r="E623" s="3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</row>
    <row r="624" spans="5:43" ht="14.25" customHeight="1" x14ac:dyDescent="0.45">
      <c r="E624" s="3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</row>
    <row r="625" spans="5:43" ht="14.25" customHeight="1" x14ac:dyDescent="0.45">
      <c r="E625" s="3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</row>
    <row r="626" spans="5:43" ht="14.25" customHeight="1" x14ac:dyDescent="0.45">
      <c r="E626" s="3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</row>
    <row r="627" spans="5:43" ht="14.25" customHeight="1" x14ac:dyDescent="0.45">
      <c r="E627" s="3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</row>
    <row r="628" spans="5:43" ht="14.25" customHeight="1" x14ac:dyDescent="0.45">
      <c r="E628" s="3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</row>
    <row r="629" spans="5:43" ht="14.25" customHeight="1" x14ac:dyDescent="0.45">
      <c r="E629" s="3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</row>
    <row r="630" spans="5:43" ht="14.25" customHeight="1" x14ac:dyDescent="0.45">
      <c r="E630" s="3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</row>
    <row r="631" spans="5:43" ht="14.25" customHeight="1" x14ac:dyDescent="0.45">
      <c r="E631" s="3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</row>
    <row r="632" spans="5:43" ht="14.25" customHeight="1" x14ac:dyDescent="0.45">
      <c r="E632" s="3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</row>
    <row r="633" spans="5:43" ht="14.25" customHeight="1" x14ac:dyDescent="0.45">
      <c r="E633" s="3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</row>
    <row r="634" spans="5:43" ht="14.25" customHeight="1" x14ac:dyDescent="0.45">
      <c r="E634" s="3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</row>
    <row r="635" spans="5:43" ht="14.25" customHeight="1" x14ac:dyDescent="0.45">
      <c r="E635" s="3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</row>
    <row r="636" spans="5:43" ht="14.25" customHeight="1" x14ac:dyDescent="0.45">
      <c r="E636" s="3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</row>
    <row r="637" spans="5:43" ht="14.25" customHeight="1" x14ac:dyDescent="0.45">
      <c r="E637" s="3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</row>
    <row r="638" spans="5:43" ht="14.25" customHeight="1" x14ac:dyDescent="0.45">
      <c r="E638" s="3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</row>
    <row r="639" spans="5:43" ht="14.25" customHeight="1" x14ac:dyDescent="0.45">
      <c r="E639" s="3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</row>
    <row r="640" spans="5:43" ht="14.25" customHeight="1" x14ac:dyDescent="0.45">
      <c r="E640" s="3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</row>
    <row r="641" spans="5:43" ht="14.25" customHeight="1" x14ac:dyDescent="0.45">
      <c r="E641" s="3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</row>
    <row r="642" spans="5:43" ht="14.25" customHeight="1" x14ac:dyDescent="0.45">
      <c r="E642" s="3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</row>
    <row r="643" spans="5:43" ht="14.25" customHeight="1" x14ac:dyDescent="0.45">
      <c r="E643" s="3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</row>
    <row r="644" spans="5:43" ht="14.25" customHeight="1" x14ac:dyDescent="0.45">
      <c r="E644" s="3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</row>
    <row r="645" spans="5:43" ht="14.25" customHeight="1" x14ac:dyDescent="0.45">
      <c r="E645" s="3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</row>
    <row r="646" spans="5:43" ht="14.25" customHeight="1" x14ac:dyDescent="0.45">
      <c r="E646" s="3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</row>
    <row r="647" spans="5:43" ht="14.25" customHeight="1" x14ac:dyDescent="0.45">
      <c r="E647" s="3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</row>
    <row r="648" spans="5:43" ht="14.25" customHeight="1" x14ac:dyDescent="0.45">
      <c r="E648" s="3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</row>
    <row r="649" spans="5:43" ht="14.25" customHeight="1" x14ac:dyDescent="0.45">
      <c r="E649" s="3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</row>
    <row r="650" spans="5:43" ht="14.25" customHeight="1" x14ac:dyDescent="0.45">
      <c r="E650" s="3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</row>
    <row r="651" spans="5:43" ht="14.25" customHeight="1" x14ac:dyDescent="0.45">
      <c r="E651" s="3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</row>
    <row r="652" spans="5:43" ht="14.25" customHeight="1" x14ac:dyDescent="0.45">
      <c r="E652" s="3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</row>
    <row r="653" spans="5:43" ht="14.25" customHeight="1" x14ac:dyDescent="0.45">
      <c r="E653" s="3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</row>
    <row r="654" spans="5:43" ht="14.25" customHeight="1" x14ac:dyDescent="0.45">
      <c r="E654" s="3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</row>
    <row r="655" spans="5:43" ht="14.25" customHeight="1" x14ac:dyDescent="0.45">
      <c r="E655" s="3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</row>
    <row r="656" spans="5:43" ht="14.25" customHeight="1" x14ac:dyDescent="0.45">
      <c r="E656" s="3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</row>
    <row r="657" spans="5:43" ht="14.25" customHeight="1" x14ac:dyDescent="0.45">
      <c r="E657" s="3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</row>
    <row r="658" spans="5:43" ht="14.25" customHeight="1" x14ac:dyDescent="0.45">
      <c r="E658" s="3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</row>
    <row r="659" spans="5:43" ht="14.25" customHeight="1" x14ac:dyDescent="0.45">
      <c r="E659" s="3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</row>
    <row r="660" spans="5:43" ht="14.25" customHeight="1" x14ac:dyDescent="0.45">
      <c r="E660" s="3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</row>
    <row r="661" spans="5:43" ht="14.25" customHeight="1" x14ac:dyDescent="0.45">
      <c r="E661" s="3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</row>
    <row r="662" spans="5:43" ht="14.25" customHeight="1" x14ac:dyDescent="0.45">
      <c r="E662" s="3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</row>
    <row r="663" spans="5:43" ht="14.25" customHeight="1" x14ac:dyDescent="0.45">
      <c r="E663" s="3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</row>
    <row r="664" spans="5:43" ht="14.25" customHeight="1" x14ac:dyDescent="0.45">
      <c r="E664" s="3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</row>
    <row r="665" spans="5:43" ht="14.25" customHeight="1" x14ac:dyDescent="0.45">
      <c r="E665" s="3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</row>
    <row r="666" spans="5:43" ht="14.25" customHeight="1" x14ac:dyDescent="0.45">
      <c r="E666" s="3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</row>
    <row r="667" spans="5:43" ht="14.25" customHeight="1" x14ac:dyDescent="0.45">
      <c r="E667" s="3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</row>
    <row r="668" spans="5:43" ht="14.25" customHeight="1" x14ac:dyDescent="0.45">
      <c r="E668" s="3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</row>
    <row r="669" spans="5:43" ht="14.25" customHeight="1" x14ac:dyDescent="0.45">
      <c r="E669" s="3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</row>
    <row r="670" spans="5:43" ht="14.25" customHeight="1" x14ac:dyDescent="0.45">
      <c r="E670" s="3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</row>
    <row r="671" spans="5:43" ht="14.25" customHeight="1" x14ac:dyDescent="0.45">
      <c r="E671" s="3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</row>
    <row r="672" spans="5:43" ht="14.25" customHeight="1" x14ac:dyDescent="0.45">
      <c r="E672" s="3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</row>
    <row r="673" spans="5:43" ht="14.25" customHeight="1" x14ac:dyDescent="0.45">
      <c r="E673" s="3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</row>
    <row r="674" spans="5:43" ht="14.25" customHeight="1" x14ac:dyDescent="0.45">
      <c r="E674" s="3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</row>
    <row r="675" spans="5:43" ht="14.25" customHeight="1" x14ac:dyDescent="0.45">
      <c r="E675" s="3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</row>
    <row r="676" spans="5:43" ht="14.25" customHeight="1" x14ac:dyDescent="0.45">
      <c r="E676" s="3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</row>
    <row r="677" spans="5:43" ht="14.25" customHeight="1" x14ac:dyDescent="0.45">
      <c r="E677" s="3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</row>
    <row r="678" spans="5:43" ht="14.25" customHeight="1" x14ac:dyDescent="0.45">
      <c r="E678" s="3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</row>
    <row r="679" spans="5:43" ht="14.25" customHeight="1" x14ac:dyDescent="0.45">
      <c r="E679" s="3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</row>
    <row r="680" spans="5:43" ht="14.25" customHeight="1" x14ac:dyDescent="0.45">
      <c r="E680" s="3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</row>
    <row r="681" spans="5:43" ht="14.25" customHeight="1" x14ac:dyDescent="0.45">
      <c r="E681" s="3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</row>
    <row r="682" spans="5:43" ht="14.25" customHeight="1" x14ac:dyDescent="0.45">
      <c r="E682" s="3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</row>
    <row r="683" spans="5:43" ht="14.25" customHeight="1" x14ac:dyDescent="0.45">
      <c r="E683" s="3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</row>
    <row r="684" spans="5:43" ht="14.25" customHeight="1" x14ac:dyDescent="0.45">
      <c r="E684" s="3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</row>
    <row r="685" spans="5:43" ht="14.25" customHeight="1" x14ac:dyDescent="0.45">
      <c r="E685" s="3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</row>
    <row r="686" spans="5:43" ht="14.25" customHeight="1" x14ac:dyDescent="0.45">
      <c r="E686" s="3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</row>
    <row r="687" spans="5:43" ht="14.25" customHeight="1" x14ac:dyDescent="0.45">
      <c r="E687" s="3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</row>
    <row r="688" spans="5:43" ht="14.25" customHeight="1" x14ac:dyDescent="0.45">
      <c r="E688" s="3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</row>
    <row r="689" spans="5:43" ht="14.25" customHeight="1" x14ac:dyDescent="0.45">
      <c r="E689" s="3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</row>
    <row r="690" spans="5:43" ht="14.25" customHeight="1" x14ac:dyDescent="0.45">
      <c r="E690" s="3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</row>
    <row r="691" spans="5:43" ht="14.25" customHeight="1" x14ac:dyDescent="0.45">
      <c r="E691" s="3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</row>
    <row r="692" spans="5:43" ht="14.25" customHeight="1" x14ac:dyDescent="0.45">
      <c r="E692" s="3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</row>
    <row r="693" spans="5:43" ht="14.25" customHeight="1" x14ac:dyDescent="0.45">
      <c r="E693" s="3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</row>
    <row r="694" spans="5:43" ht="14.25" customHeight="1" x14ac:dyDescent="0.45">
      <c r="E694" s="3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</row>
    <row r="695" spans="5:43" ht="14.25" customHeight="1" x14ac:dyDescent="0.45">
      <c r="E695" s="3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</row>
    <row r="696" spans="5:43" ht="14.25" customHeight="1" x14ac:dyDescent="0.45">
      <c r="E696" s="3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</row>
    <row r="697" spans="5:43" ht="14.25" customHeight="1" x14ac:dyDescent="0.45">
      <c r="E697" s="3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</row>
    <row r="698" spans="5:43" ht="14.25" customHeight="1" x14ac:dyDescent="0.45">
      <c r="E698" s="3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</row>
    <row r="699" spans="5:43" ht="14.25" customHeight="1" x14ac:dyDescent="0.45">
      <c r="E699" s="3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</row>
    <row r="700" spans="5:43" ht="14.25" customHeight="1" x14ac:dyDescent="0.45">
      <c r="E700" s="3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</row>
    <row r="701" spans="5:43" ht="14.25" customHeight="1" x14ac:dyDescent="0.45">
      <c r="E701" s="3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</row>
    <row r="702" spans="5:43" ht="14.25" customHeight="1" x14ac:dyDescent="0.45">
      <c r="E702" s="3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</row>
    <row r="703" spans="5:43" ht="14.25" customHeight="1" x14ac:dyDescent="0.45">
      <c r="E703" s="3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</row>
    <row r="704" spans="5:43" ht="14.25" customHeight="1" x14ac:dyDescent="0.45">
      <c r="E704" s="3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</row>
    <row r="705" spans="5:43" ht="14.25" customHeight="1" x14ac:dyDescent="0.45">
      <c r="E705" s="3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</row>
    <row r="706" spans="5:43" ht="14.25" customHeight="1" x14ac:dyDescent="0.45">
      <c r="E706" s="3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</row>
    <row r="707" spans="5:43" ht="14.25" customHeight="1" x14ac:dyDescent="0.45">
      <c r="E707" s="3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</row>
    <row r="708" spans="5:43" ht="14.25" customHeight="1" x14ac:dyDescent="0.45">
      <c r="E708" s="3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</row>
    <row r="709" spans="5:43" ht="14.25" customHeight="1" x14ac:dyDescent="0.45">
      <c r="E709" s="3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</row>
    <row r="710" spans="5:43" ht="14.25" customHeight="1" x14ac:dyDescent="0.45">
      <c r="E710" s="3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</row>
    <row r="711" spans="5:43" ht="14.25" customHeight="1" x14ac:dyDescent="0.45">
      <c r="E711" s="3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</row>
    <row r="712" spans="5:43" ht="14.25" customHeight="1" x14ac:dyDescent="0.45">
      <c r="E712" s="3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</row>
    <row r="713" spans="5:43" ht="14.25" customHeight="1" x14ac:dyDescent="0.45">
      <c r="E713" s="3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</row>
    <row r="714" spans="5:43" ht="14.25" customHeight="1" x14ac:dyDescent="0.45">
      <c r="E714" s="3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</row>
    <row r="715" spans="5:43" ht="14.25" customHeight="1" x14ac:dyDescent="0.45">
      <c r="E715" s="3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</row>
    <row r="716" spans="5:43" ht="14.25" customHeight="1" x14ac:dyDescent="0.45">
      <c r="E716" s="3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</row>
    <row r="717" spans="5:43" ht="14.25" customHeight="1" x14ac:dyDescent="0.45">
      <c r="E717" s="3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</row>
    <row r="718" spans="5:43" ht="14.25" customHeight="1" x14ac:dyDescent="0.45">
      <c r="E718" s="3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</row>
    <row r="719" spans="5:43" ht="14.25" customHeight="1" x14ac:dyDescent="0.45">
      <c r="E719" s="3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</row>
    <row r="720" spans="5:43" ht="14.25" customHeight="1" x14ac:dyDescent="0.45">
      <c r="E720" s="3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</row>
    <row r="721" spans="5:43" ht="14.25" customHeight="1" x14ac:dyDescent="0.45">
      <c r="E721" s="3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</row>
    <row r="722" spans="5:43" ht="14.25" customHeight="1" x14ac:dyDescent="0.45">
      <c r="E722" s="3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</row>
    <row r="723" spans="5:43" ht="14.25" customHeight="1" x14ac:dyDescent="0.45">
      <c r="E723" s="3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</row>
    <row r="724" spans="5:43" ht="14.25" customHeight="1" x14ac:dyDescent="0.45">
      <c r="E724" s="3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</row>
    <row r="725" spans="5:43" ht="14.25" customHeight="1" x14ac:dyDescent="0.45">
      <c r="E725" s="3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</row>
    <row r="726" spans="5:43" ht="14.25" customHeight="1" x14ac:dyDescent="0.45">
      <c r="E726" s="3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</row>
    <row r="727" spans="5:43" ht="14.25" customHeight="1" x14ac:dyDescent="0.45">
      <c r="E727" s="3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</row>
    <row r="728" spans="5:43" ht="14.25" customHeight="1" x14ac:dyDescent="0.45">
      <c r="E728" s="3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</row>
    <row r="729" spans="5:43" ht="14.25" customHeight="1" x14ac:dyDescent="0.45">
      <c r="E729" s="3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</row>
    <row r="730" spans="5:43" ht="14.25" customHeight="1" x14ac:dyDescent="0.45">
      <c r="E730" s="3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</row>
    <row r="731" spans="5:43" ht="14.25" customHeight="1" x14ac:dyDescent="0.45">
      <c r="E731" s="3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</row>
    <row r="732" spans="5:43" ht="14.25" customHeight="1" x14ac:dyDescent="0.45">
      <c r="E732" s="3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</row>
    <row r="733" spans="5:43" ht="14.25" customHeight="1" x14ac:dyDescent="0.45">
      <c r="E733" s="3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</row>
    <row r="734" spans="5:43" ht="14.25" customHeight="1" x14ac:dyDescent="0.45">
      <c r="E734" s="3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</row>
    <row r="735" spans="5:43" ht="14.25" customHeight="1" x14ac:dyDescent="0.45">
      <c r="E735" s="3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</row>
    <row r="736" spans="5:43" ht="14.25" customHeight="1" x14ac:dyDescent="0.45">
      <c r="E736" s="3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</row>
    <row r="737" spans="5:43" ht="14.25" customHeight="1" x14ac:dyDescent="0.45">
      <c r="E737" s="3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</row>
    <row r="738" spans="5:43" ht="14.25" customHeight="1" x14ac:dyDescent="0.45">
      <c r="E738" s="3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</row>
    <row r="739" spans="5:43" ht="14.25" customHeight="1" x14ac:dyDescent="0.45">
      <c r="E739" s="3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</row>
    <row r="740" spans="5:43" ht="14.25" customHeight="1" x14ac:dyDescent="0.45">
      <c r="E740" s="3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</row>
    <row r="741" spans="5:43" ht="14.25" customHeight="1" x14ac:dyDescent="0.45">
      <c r="E741" s="3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</row>
    <row r="742" spans="5:43" ht="14.25" customHeight="1" x14ac:dyDescent="0.45">
      <c r="E742" s="3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</row>
    <row r="743" spans="5:43" ht="14.25" customHeight="1" x14ac:dyDescent="0.45">
      <c r="E743" s="3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</row>
    <row r="744" spans="5:43" ht="14.25" customHeight="1" x14ac:dyDescent="0.45">
      <c r="E744" s="3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</row>
    <row r="745" spans="5:43" ht="14.25" customHeight="1" x14ac:dyDescent="0.45">
      <c r="E745" s="3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</row>
    <row r="746" spans="5:43" ht="14.25" customHeight="1" x14ac:dyDescent="0.45">
      <c r="E746" s="3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</row>
    <row r="747" spans="5:43" ht="14.25" customHeight="1" x14ac:dyDescent="0.45">
      <c r="E747" s="3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</row>
    <row r="748" spans="5:43" ht="14.25" customHeight="1" x14ac:dyDescent="0.45">
      <c r="E748" s="3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</row>
    <row r="749" spans="5:43" ht="14.25" customHeight="1" x14ac:dyDescent="0.45">
      <c r="E749" s="3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</row>
    <row r="750" spans="5:43" ht="14.25" customHeight="1" x14ac:dyDescent="0.45">
      <c r="E750" s="3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</row>
    <row r="751" spans="5:43" ht="14.25" customHeight="1" x14ac:dyDescent="0.45">
      <c r="E751" s="3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</row>
    <row r="752" spans="5:43" ht="14.25" customHeight="1" x14ac:dyDescent="0.45">
      <c r="E752" s="3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</row>
    <row r="753" spans="5:43" ht="14.25" customHeight="1" x14ac:dyDescent="0.45">
      <c r="E753" s="3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</row>
    <row r="754" spans="5:43" ht="14.25" customHeight="1" x14ac:dyDescent="0.45">
      <c r="E754" s="3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</row>
    <row r="755" spans="5:43" ht="14.25" customHeight="1" x14ac:dyDescent="0.45">
      <c r="E755" s="3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</row>
    <row r="756" spans="5:43" ht="14.25" customHeight="1" x14ac:dyDescent="0.45">
      <c r="E756" s="3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</row>
    <row r="757" spans="5:43" ht="14.25" customHeight="1" x14ac:dyDescent="0.45">
      <c r="E757" s="3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</row>
    <row r="758" spans="5:43" ht="14.25" customHeight="1" x14ac:dyDescent="0.45">
      <c r="E758" s="3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</row>
    <row r="759" spans="5:43" ht="14.25" customHeight="1" x14ac:dyDescent="0.45">
      <c r="E759" s="3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</row>
    <row r="760" spans="5:43" ht="14.25" customHeight="1" x14ac:dyDescent="0.45">
      <c r="E760" s="3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</row>
    <row r="761" spans="5:43" ht="14.25" customHeight="1" x14ac:dyDescent="0.45">
      <c r="E761" s="3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</row>
    <row r="762" spans="5:43" ht="14.25" customHeight="1" x14ac:dyDescent="0.45">
      <c r="E762" s="3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</row>
    <row r="763" spans="5:43" ht="14.25" customHeight="1" x14ac:dyDescent="0.45">
      <c r="E763" s="3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</row>
    <row r="764" spans="5:43" ht="14.25" customHeight="1" x14ac:dyDescent="0.45">
      <c r="E764" s="3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</row>
    <row r="765" spans="5:43" ht="14.25" customHeight="1" x14ac:dyDescent="0.45">
      <c r="E765" s="3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</row>
    <row r="766" spans="5:43" ht="14.25" customHeight="1" x14ac:dyDescent="0.45">
      <c r="E766" s="3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</row>
    <row r="767" spans="5:43" ht="14.25" customHeight="1" x14ac:dyDescent="0.45">
      <c r="E767" s="3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</row>
    <row r="768" spans="5:43" ht="14.25" customHeight="1" x14ac:dyDescent="0.45">
      <c r="E768" s="3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</row>
    <row r="769" spans="5:43" ht="14.25" customHeight="1" x14ac:dyDescent="0.45">
      <c r="E769" s="3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</row>
    <row r="770" spans="5:43" ht="14.25" customHeight="1" x14ac:dyDescent="0.45">
      <c r="E770" s="3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</row>
    <row r="771" spans="5:43" ht="14.25" customHeight="1" x14ac:dyDescent="0.45">
      <c r="E771" s="3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</row>
    <row r="772" spans="5:43" ht="14.25" customHeight="1" x14ac:dyDescent="0.45">
      <c r="E772" s="3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</row>
    <row r="773" spans="5:43" ht="14.25" customHeight="1" x14ac:dyDescent="0.45">
      <c r="E773" s="3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</row>
    <row r="774" spans="5:43" ht="14.25" customHeight="1" x14ac:dyDescent="0.45">
      <c r="E774" s="3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</row>
    <row r="775" spans="5:43" ht="14.25" customHeight="1" x14ac:dyDescent="0.45">
      <c r="E775" s="3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</row>
    <row r="776" spans="5:43" ht="14.25" customHeight="1" x14ac:dyDescent="0.45">
      <c r="E776" s="3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</row>
    <row r="777" spans="5:43" ht="14.25" customHeight="1" x14ac:dyDescent="0.45">
      <c r="E777" s="3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</row>
    <row r="778" spans="5:43" ht="14.25" customHeight="1" x14ac:dyDescent="0.45">
      <c r="E778" s="3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</row>
    <row r="779" spans="5:43" ht="14.25" customHeight="1" x14ac:dyDescent="0.45">
      <c r="E779" s="3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</row>
    <row r="780" spans="5:43" ht="14.25" customHeight="1" x14ac:dyDescent="0.45">
      <c r="E780" s="3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</row>
    <row r="781" spans="5:43" ht="14.25" customHeight="1" x14ac:dyDescent="0.45">
      <c r="E781" s="3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</row>
    <row r="782" spans="5:43" ht="14.25" customHeight="1" x14ac:dyDescent="0.45">
      <c r="E782" s="3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</row>
    <row r="783" spans="5:43" ht="14.25" customHeight="1" x14ac:dyDescent="0.45">
      <c r="E783" s="3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</row>
    <row r="784" spans="5:43" ht="14.25" customHeight="1" x14ac:dyDescent="0.45">
      <c r="E784" s="3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</row>
    <row r="785" spans="5:43" ht="14.25" customHeight="1" x14ac:dyDescent="0.45">
      <c r="E785" s="3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</row>
    <row r="786" spans="5:43" ht="14.25" customHeight="1" x14ac:dyDescent="0.45">
      <c r="E786" s="3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</row>
    <row r="787" spans="5:43" ht="14.25" customHeight="1" x14ac:dyDescent="0.45">
      <c r="E787" s="3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</row>
    <row r="788" spans="5:43" ht="14.25" customHeight="1" x14ac:dyDescent="0.45">
      <c r="E788" s="3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</row>
    <row r="789" spans="5:43" ht="14.25" customHeight="1" x14ac:dyDescent="0.45">
      <c r="E789" s="3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</row>
    <row r="790" spans="5:43" ht="14.25" customHeight="1" x14ac:dyDescent="0.45">
      <c r="E790" s="3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</row>
    <row r="791" spans="5:43" ht="14.25" customHeight="1" x14ac:dyDescent="0.45">
      <c r="E791" s="3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</row>
    <row r="792" spans="5:43" ht="14.25" customHeight="1" x14ac:dyDescent="0.45">
      <c r="E792" s="3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</row>
    <row r="793" spans="5:43" ht="14.25" customHeight="1" x14ac:dyDescent="0.45">
      <c r="E793" s="3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</row>
    <row r="794" spans="5:43" ht="14.25" customHeight="1" x14ac:dyDescent="0.45">
      <c r="E794" s="3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</row>
    <row r="795" spans="5:43" ht="14.25" customHeight="1" x14ac:dyDescent="0.45">
      <c r="E795" s="3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</row>
    <row r="796" spans="5:43" ht="14.25" customHeight="1" x14ac:dyDescent="0.45">
      <c r="E796" s="3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</row>
    <row r="797" spans="5:43" ht="14.25" customHeight="1" x14ac:dyDescent="0.45">
      <c r="E797" s="3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</row>
    <row r="798" spans="5:43" ht="14.25" customHeight="1" x14ac:dyDescent="0.45">
      <c r="E798" s="3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</row>
    <row r="799" spans="5:43" ht="14.25" customHeight="1" x14ac:dyDescent="0.45">
      <c r="E799" s="3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</row>
    <row r="800" spans="5:43" ht="14.25" customHeight="1" x14ac:dyDescent="0.45">
      <c r="E800" s="3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</row>
    <row r="801" spans="5:43" ht="14.25" customHeight="1" x14ac:dyDescent="0.45">
      <c r="E801" s="3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</row>
    <row r="802" spans="5:43" ht="14.25" customHeight="1" x14ac:dyDescent="0.45">
      <c r="E802" s="3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</row>
    <row r="803" spans="5:43" ht="14.25" customHeight="1" x14ac:dyDescent="0.45">
      <c r="E803" s="3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</row>
    <row r="804" spans="5:43" ht="14.25" customHeight="1" x14ac:dyDescent="0.45">
      <c r="E804" s="3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</row>
    <row r="805" spans="5:43" ht="14.25" customHeight="1" x14ac:dyDescent="0.45">
      <c r="E805" s="3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</row>
    <row r="806" spans="5:43" ht="14.25" customHeight="1" x14ac:dyDescent="0.45">
      <c r="E806" s="3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</row>
    <row r="807" spans="5:43" ht="14.25" customHeight="1" x14ac:dyDescent="0.45">
      <c r="E807" s="3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</row>
    <row r="808" spans="5:43" ht="14.25" customHeight="1" x14ac:dyDescent="0.45">
      <c r="E808" s="3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</row>
    <row r="809" spans="5:43" ht="14.25" customHeight="1" x14ac:dyDescent="0.45">
      <c r="E809" s="3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</row>
    <row r="810" spans="5:43" ht="14.25" customHeight="1" x14ac:dyDescent="0.45">
      <c r="E810" s="3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</row>
    <row r="811" spans="5:43" ht="14.25" customHeight="1" x14ac:dyDescent="0.45">
      <c r="E811" s="3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</row>
    <row r="812" spans="5:43" ht="14.25" customHeight="1" x14ac:dyDescent="0.45">
      <c r="E812" s="3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</row>
    <row r="813" spans="5:43" ht="14.25" customHeight="1" x14ac:dyDescent="0.45">
      <c r="E813" s="3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</row>
    <row r="814" spans="5:43" ht="14.25" customHeight="1" x14ac:dyDescent="0.45">
      <c r="E814" s="3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</row>
    <row r="815" spans="5:43" ht="14.25" customHeight="1" x14ac:dyDescent="0.45">
      <c r="E815" s="3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</row>
    <row r="816" spans="5:43" ht="14.25" customHeight="1" x14ac:dyDescent="0.45">
      <c r="E816" s="3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</row>
    <row r="817" spans="5:43" ht="14.25" customHeight="1" x14ac:dyDescent="0.45">
      <c r="E817" s="3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</row>
    <row r="818" spans="5:43" ht="14.25" customHeight="1" x14ac:dyDescent="0.45">
      <c r="E818" s="3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</row>
    <row r="819" spans="5:43" ht="14.25" customHeight="1" x14ac:dyDescent="0.45">
      <c r="E819" s="3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</row>
    <row r="820" spans="5:43" ht="14.25" customHeight="1" x14ac:dyDescent="0.45">
      <c r="E820" s="3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</row>
    <row r="821" spans="5:43" ht="14.25" customHeight="1" x14ac:dyDescent="0.45">
      <c r="E821" s="3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</row>
    <row r="822" spans="5:43" ht="14.25" customHeight="1" x14ac:dyDescent="0.45">
      <c r="E822" s="3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</row>
    <row r="823" spans="5:43" ht="14.25" customHeight="1" x14ac:dyDescent="0.45">
      <c r="E823" s="3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</row>
    <row r="824" spans="5:43" ht="14.25" customHeight="1" x14ac:dyDescent="0.45">
      <c r="E824" s="3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</row>
    <row r="825" spans="5:43" ht="14.25" customHeight="1" x14ac:dyDescent="0.45">
      <c r="E825" s="3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</row>
    <row r="826" spans="5:43" ht="14.25" customHeight="1" x14ac:dyDescent="0.45">
      <c r="E826" s="3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</row>
    <row r="827" spans="5:43" ht="14.25" customHeight="1" x14ac:dyDescent="0.45">
      <c r="E827" s="3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</row>
    <row r="828" spans="5:43" ht="14.25" customHeight="1" x14ac:dyDescent="0.45">
      <c r="E828" s="3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</row>
    <row r="829" spans="5:43" ht="14.25" customHeight="1" x14ac:dyDescent="0.45">
      <c r="E829" s="3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</row>
    <row r="830" spans="5:43" ht="14.25" customHeight="1" x14ac:dyDescent="0.45">
      <c r="E830" s="3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</row>
    <row r="831" spans="5:43" ht="14.25" customHeight="1" x14ac:dyDescent="0.45">
      <c r="E831" s="3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</row>
    <row r="832" spans="5:43" ht="14.25" customHeight="1" x14ac:dyDescent="0.45">
      <c r="E832" s="3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</row>
    <row r="833" spans="5:43" ht="14.25" customHeight="1" x14ac:dyDescent="0.45">
      <c r="E833" s="3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</row>
    <row r="834" spans="5:43" ht="14.25" customHeight="1" x14ac:dyDescent="0.45">
      <c r="E834" s="3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</row>
    <row r="835" spans="5:43" ht="14.25" customHeight="1" x14ac:dyDescent="0.45">
      <c r="E835" s="3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</row>
    <row r="836" spans="5:43" ht="14.25" customHeight="1" x14ac:dyDescent="0.45">
      <c r="E836" s="3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</row>
    <row r="837" spans="5:43" ht="14.25" customHeight="1" x14ac:dyDescent="0.45">
      <c r="E837" s="3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</row>
    <row r="838" spans="5:43" ht="14.25" customHeight="1" x14ac:dyDescent="0.45">
      <c r="E838" s="3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</row>
    <row r="839" spans="5:43" ht="14.25" customHeight="1" x14ac:dyDescent="0.45">
      <c r="E839" s="3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</row>
    <row r="840" spans="5:43" ht="14.25" customHeight="1" x14ac:dyDescent="0.45">
      <c r="E840" s="3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</row>
    <row r="841" spans="5:43" ht="14.25" customHeight="1" x14ac:dyDescent="0.45">
      <c r="E841" s="3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</row>
    <row r="842" spans="5:43" ht="14.25" customHeight="1" x14ac:dyDescent="0.45">
      <c r="E842" s="3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</row>
    <row r="843" spans="5:43" ht="14.25" customHeight="1" x14ac:dyDescent="0.45">
      <c r="E843" s="3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</row>
    <row r="844" spans="5:43" ht="14.25" customHeight="1" x14ac:dyDescent="0.45">
      <c r="E844" s="3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</row>
    <row r="845" spans="5:43" ht="14.25" customHeight="1" x14ac:dyDescent="0.45">
      <c r="E845" s="3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</row>
    <row r="846" spans="5:43" ht="14.25" customHeight="1" x14ac:dyDescent="0.45">
      <c r="E846" s="3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</row>
    <row r="847" spans="5:43" ht="14.25" customHeight="1" x14ac:dyDescent="0.45">
      <c r="E847" s="3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</row>
    <row r="848" spans="5:43" ht="14.25" customHeight="1" x14ac:dyDescent="0.45">
      <c r="E848" s="3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</row>
    <row r="849" spans="5:43" ht="14.25" customHeight="1" x14ac:dyDescent="0.45">
      <c r="E849" s="3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</row>
    <row r="850" spans="5:43" ht="14.25" customHeight="1" x14ac:dyDescent="0.45">
      <c r="E850" s="3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</row>
    <row r="851" spans="5:43" ht="14.25" customHeight="1" x14ac:dyDescent="0.45">
      <c r="E851" s="3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</row>
    <row r="852" spans="5:43" ht="14.25" customHeight="1" x14ac:dyDescent="0.45">
      <c r="E852" s="3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</row>
    <row r="853" spans="5:43" ht="14.25" customHeight="1" x14ac:dyDescent="0.45">
      <c r="E853" s="3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</row>
    <row r="854" spans="5:43" ht="14.25" customHeight="1" x14ac:dyDescent="0.45">
      <c r="E854" s="3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</row>
    <row r="855" spans="5:43" ht="14.25" customHeight="1" x14ac:dyDescent="0.45">
      <c r="E855" s="3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</row>
    <row r="856" spans="5:43" ht="14.25" customHeight="1" x14ac:dyDescent="0.45">
      <c r="E856" s="3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</row>
    <row r="857" spans="5:43" ht="14.25" customHeight="1" x14ac:dyDescent="0.45">
      <c r="E857" s="3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</row>
    <row r="858" spans="5:43" ht="14.25" customHeight="1" x14ac:dyDescent="0.45">
      <c r="E858" s="3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</row>
    <row r="859" spans="5:43" ht="14.25" customHeight="1" x14ac:dyDescent="0.45">
      <c r="E859" s="3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</row>
    <row r="860" spans="5:43" ht="14.25" customHeight="1" x14ac:dyDescent="0.45">
      <c r="E860" s="3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</row>
    <row r="861" spans="5:43" ht="14.25" customHeight="1" x14ac:dyDescent="0.45">
      <c r="E861" s="3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</row>
    <row r="862" spans="5:43" ht="14.25" customHeight="1" x14ac:dyDescent="0.45">
      <c r="E862" s="3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</row>
    <row r="863" spans="5:43" ht="14.25" customHeight="1" x14ac:dyDescent="0.45">
      <c r="E863" s="3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</row>
    <row r="864" spans="5:43" ht="14.25" customHeight="1" x14ac:dyDescent="0.45">
      <c r="E864" s="3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</row>
    <row r="865" spans="5:43" ht="14.25" customHeight="1" x14ac:dyDescent="0.45">
      <c r="E865" s="3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</row>
    <row r="866" spans="5:43" ht="14.25" customHeight="1" x14ac:dyDescent="0.45">
      <c r="E866" s="3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</row>
    <row r="867" spans="5:43" ht="14.25" customHeight="1" x14ac:dyDescent="0.45">
      <c r="E867" s="3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</row>
    <row r="868" spans="5:43" ht="14.25" customHeight="1" x14ac:dyDescent="0.45">
      <c r="E868" s="3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</row>
    <row r="869" spans="5:43" ht="14.25" customHeight="1" x14ac:dyDescent="0.45">
      <c r="E869" s="3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</row>
    <row r="870" spans="5:43" ht="14.25" customHeight="1" x14ac:dyDescent="0.45">
      <c r="E870" s="3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</row>
    <row r="871" spans="5:43" ht="14.25" customHeight="1" x14ac:dyDescent="0.45">
      <c r="E871" s="3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</row>
    <row r="872" spans="5:43" ht="14.25" customHeight="1" x14ac:dyDescent="0.45">
      <c r="E872" s="3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</row>
    <row r="873" spans="5:43" ht="14.25" customHeight="1" x14ac:dyDescent="0.45">
      <c r="E873" s="3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</row>
    <row r="874" spans="5:43" ht="14.25" customHeight="1" x14ac:dyDescent="0.45">
      <c r="E874" s="3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</row>
    <row r="875" spans="5:43" ht="14.25" customHeight="1" x14ac:dyDescent="0.45">
      <c r="E875" s="3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</row>
    <row r="876" spans="5:43" ht="14.25" customHeight="1" x14ac:dyDescent="0.45">
      <c r="E876" s="3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</row>
    <row r="877" spans="5:43" ht="14.25" customHeight="1" x14ac:dyDescent="0.45">
      <c r="E877" s="3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</row>
    <row r="878" spans="5:43" ht="14.25" customHeight="1" x14ac:dyDescent="0.45">
      <c r="E878" s="3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</row>
    <row r="879" spans="5:43" ht="14.25" customHeight="1" x14ac:dyDescent="0.45">
      <c r="E879" s="3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</row>
    <row r="880" spans="5:43" ht="14.25" customHeight="1" x14ac:dyDescent="0.45">
      <c r="E880" s="3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</row>
    <row r="881" spans="5:43" ht="14.25" customHeight="1" x14ac:dyDescent="0.45">
      <c r="E881" s="3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</row>
    <row r="882" spans="5:43" ht="14.25" customHeight="1" x14ac:dyDescent="0.45">
      <c r="E882" s="3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</row>
    <row r="883" spans="5:43" ht="14.25" customHeight="1" x14ac:dyDescent="0.45">
      <c r="E883" s="3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</row>
    <row r="884" spans="5:43" ht="14.25" customHeight="1" x14ac:dyDescent="0.45">
      <c r="E884" s="3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</row>
    <row r="885" spans="5:43" ht="14.25" customHeight="1" x14ac:dyDescent="0.45">
      <c r="E885" s="3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</row>
    <row r="886" spans="5:43" ht="14.25" customHeight="1" x14ac:dyDescent="0.45">
      <c r="E886" s="3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</row>
    <row r="887" spans="5:43" ht="14.25" customHeight="1" x14ac:dyDescent="0.45">
      <c r="E887" s="3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</row>
    <row r="888" spans="5:43" ht="14.25" customHeight="1" x14ac:dyDescent="0.45">
      <c r="E888" s="3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</row>
    <row r="889" spans="5:43" ht="14.25" customHeight="1" x14ac:dyDescent="0.45">
      <c r="E889" s="3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</row>
    <row r="890" spans="5:43" ht="14.25" customHeight="1" x14ac:dyDescent="0.45">
      <c r="E890" s="3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</row>
    <row r="891" spans="5:43" ht="14.25" customHeight="1" x14ac:dyDescent="0.45">
      <c r="E891" s="3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</row>
    <row r="892" spans="5:43" ht="14.25" customHeight="1" x14ac:dyDescent="0.45">
      <c r="E892" s="3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</row>
    <row r="893" spans="5:43" ht="14.25" customHeight="1" x14ac:dyDescent="0.45">
      <c r="E893" s="3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</row>
    <row r="894" spans="5:43" ht="14.25" customHeight="1" x14ac:dyDescent="0.45">
      <c r="E894" s="3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</row>
    <row r="895" spans="5:43" ht="14.25" customHeight="1" x14ac:dyDescent="0.45">
      <c r="E895" s="3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</row>
    <row r="896" spans="5:43" ht="14.25" customHeight="1" x14ac:dyDescent="0.45">
      <c r="E896" s="3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</row>
    <row r="897" spans="5:43" ht="14.25" customHeight="1" x14ac:dyDescent="0.45">
      <c r="E897" s="3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</row>
    <row r="898" spans="5:43" ht="14.25" customHeight="1" x14ac:dyDescent="0.45">
      <c r="E898" s="3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</row>
    <row r="899" spans="5:43" ht="14.25" customHeight="1" x14ac:dyDescent="0.45">
      <c r="E899" s="3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</row>
    <row r="900" spans="5:43" ht="14.25" customHeight="1" x14ac:dyDescent="0.45">
      <c r="E900" s="3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</row>
    <row r="901" spans="5:43" ht="14.25" customHeight="1" x14ac:dyDescent="0.45">
      <c r="E901" s="3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</row>
    <row r="902" spans="5:43" ht="14.25" customHeight="1" x14ac:dyDescent="0.45">
      <c r="E902" s="3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</row>
    <row r="903" spans="5:43" ht="14.25" customHeight="1" x14ac:dyDescent="0.45">
      <c r="E903" s="3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</row>
    <row r="904" spans="5:43" ht="14.25" customHeight="1" x14ac:dyDescent="0.45">
      <c r="E904" s="3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</row>
    <row r="905" spans="5:43" ht="14.25" customHeight="1" x14ac:dyDescent="0.45">
      <c r="E905" s="3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</row>
    <row r="906" spans="5:43" ht="14.25" customHeight="1" x14ac:dyDescent="0.45">
      <c r="E906" s="3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</row>
    <row r="907" spans="5:43" ht="14.25" customHeight="1" x14ac:dyDescent="0.45">
      <c r="E907" s="3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</row>
    <row r="908" spans="5:43" ht="14.25" customHeight="1" x14ac:dyDescent="0.45">
      <c r="E908" s="3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</row>
    <row r="909" spans="5:43" ht="14.25" customHeight="1" x14ac:dyDescent="0.45">
      <c r="E909" s="3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</row>
    <row r="910" spans="5:43" ht="14.25" customHeight="1" x14ac:dyDescent="0.45">
      <c r="E910" s="3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</row>
    <row r="911" spans="5:43" ht="14.25" customHeight="1" x14ac:dyDescent="0.45">
      <c r="E911" s="3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</row>
    <row r="912" spans="5:43" ht="14.25" customHeight="1" x14ac:dyDescent="0.45">
      <c r="E912" s="3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</row>
    <row r="913" spans="5:43" ht="14.25" customHeight="1" x14ac:dyDescent="0.45">
      <c r="E913" s="3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</row>
    <row r="914" spans="5:43" ht="14.25" customHeight="1" x14ac:dyDescent="0.45">
      <c r="E914" s="3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</row>
    <row r="915" spans="5:43" ht="14.25" customHeight="1" x14ac:dyDescent="0.45">
      <c r="E915" s="3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</row>
    <row r="916" spans="5:43" ht="14.25" customHeight="1" x14ac:dyDescent="0.45">
      <c r="E916" s="3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</row>
    <row r="917" spans="5:43" ht="14.25" customHeight="1" x14ac:dyDescent="0.45">
      <c r="E917" s="3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</row>
    <row r="918" spans="5:43" ht="14.25" customHeight="1" x14ac:dyDescent="0.45">
      <c r="E918" s="3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</row>
    <row r="919" spans="5:43" ht="14.25" customHeight="1" x14ac:dyDescent="0.45">
      <c r="E919" s="3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</row>
    <row r="920" spans="5:43" ht="14.25" customHeight="1" x14ac:dyDescent="0.45">
      <c r="E920" s="3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</row>
    <row r="921" spans="5:43" ht="14.25" customHeight="1" x14ac:dyDescent="0.45">
      <c r="E921" s="3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</row>
    <row r="922" spans="5:43" ht="14.25" customHeight="1" x14ac:dyDescent="0.45">
      <c r="E922" s="3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</row>
    <row r="923" spans="5:43" ht="14.25" customHeight="1" x14ac:dyDescent="0.45">
      <c r="E923" s="3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</row>
    <row r="924" spans="5:43" ht="14.25" customHeight="1" x14ac:dyDescent="0.45">
      <c r="E924" s="3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</row>
    <row r="925" spans="5:43" ht="14.25" customHeight="1" x14ac:dyDescent="0.45">
      <c r="E925" s="3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</row>
    <row r="926" spans="5:43" ht="14.25" customHeight="1" x14ac:dyDescent="0.45">
      <c r="E926" s="3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</row>
    <row r="927" spans="5:43" ht="14.25" customHeight="1" x14ac:dyDescent="0.45">
      <c r="E927" s="3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</row>
    <row r="928" spans="5:43" ht="14.25" customHeight="1" x14ac:dyDescent="0.45">
      <c r="E928" s="3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</row>
    <row r="929" spans="5:43" ht="14.25" customHeight="1" x14ac:dyDescent="0.45">
      <c r="E929" s="3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</row>
    <row r="930" spans="5:43" ht="14.25" customHeight="1" x14ac:dyDescent="0.45">
      <c r="E930" s="3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</row>
    <row r="931" spans="5:43" ht="14.25" customHeight="1" x14ac:dyDescent="0.45">
      <c r="E931" s="3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</row>
    <row r="932" spans="5:43" ht="14.25" customHeight="1" x14ac:dyDescent="0.45">
      <c r="E932" s="3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</row>
    <row r="933" spans="5:43" ht="14.25" customHeight="1" x14ac:dyDescent="0.45">
      <c r="E933" s="3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</row>
    <row r="934" spans="5:43" ht="14.25" customHeight="1" x14ac:dyDescent="0.45">
      <c r="E934" s="3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</row>
    <row r="935" spans="5:43" ht="14.25" customHeight="1" x14ac:dyDescent="0.45">
      <c r="E935" s="3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</row>
    <row r="936" spans="5:43" ht="14.25" customHeight="1" x14ac:dyDescent="0.45">
      <c r="E936" s="3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</row>
    <row r="937" spans="5:43" ht="14.25" customHeight="1" x14ac:dyDescent="0.45">
      <c r="E937" s="3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</row>
    <row r="938" spans="5:43" ht="14.25" customHeight="1" x14ac:dyDescent="0.45">
      <c r="E938" s="3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</row>
    <row r="939" spans="5:43" ht="14.25" customHeight="1" x14ac:dyDescent="0.45">
      <c r="E939" s="3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</row>
    <row r="940" spans="5:43" ht="14.25" customHeight="1" x14ac:dyDescent="0.45">
      <c r="E940" s="3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</row>
    <row r="941" spans="5:43" ht="14.25" customHeight="1" x14ac:dyDescent="0.45">
      <c r="E941" s="3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</row>
    <row r="942" spans="5:43" ht="14.25" customHeight="1" x14ac:dyDescent="0.45">
      <c r="E942" s="3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</row>
    <row r="943" spans="5:43" ht="14.25" customHeight="1" x14ac:dyDescent="0.45">
      <c r="E943" s="3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</row>
    <row r="944" spans="5:43" ht="14.25" customHeight="1" x14ac:dyDescent="0.45">
      <c r="E944" s="3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</row>
    <row r="945" spans="5:43" ht="14.25" customHeight="1" x14ac:dyDescent="0.45">
      <c r="E945" s="3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</row>
    <row r="946" spans="5:43" ht="14.25" customHeight="1" x14ac:dyDescent="0.45">
      <c r="E946" s="3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</row>
    <row r="947" spans="5:43" ht="14.25" customHeight="1" x14ac:dyDescent="0.45">
      <c r="E947" s="3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</row>
    <row r="948" spans="5:43" ht="14.25" customHeight="1" x14ac:dyDescent="0.45">
      <c r="E948" s="3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</row>
    <row r="949" spans="5:43" ht="14.25" customHeight="1" x14ac:dyDescent="0.45">
      <c r="E949" s="3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</row>
    <row r="950" spans="5:43" ht="14.25" customHeight="1" x14ac:dyDescent="0.45">
      <c r="E950" s="3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</row>
    <row r="951" spans="5:43" ht="14.25" customHeight="1" x14ac:dyDescent="0.45">
      <c r="E951" s="3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</row>
    <row r="952" spans="5:43" ht="14.25" customHeight="1" x14ac:dyDescent="0.45">
      <c r="E952" s="3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</row>
    <row r="953" spans="5:43" ht="14.25" customHeight="1" x14ac:dyDescent="0.45">
      <c r="E953" s="3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</row>
    <row r="954" spans="5:43" ht="14.25" customHeight="1" x14ac:dyDescent="0.45">
      <c r="E954" s="3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</row>
    <row r="955" spans="5:43" ht="14.25" customHeight="1" x14ac:dyDescent="0.45">
      <c r="E955" s="3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</row>
    <row r="956" spans="5:43" ht="14.25" customHeight="1" x14ac:dyDescent="0.45">
      <c r="E956" s="3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</row>
    <row r="957" spans="5:43" ht="14.25" customHeight="1" x14ac:dyDescent="0.45">
      <c r="E957" s="3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</row>
    <row r="958" spans="5:43" ht="14.25" customHeight="1" x14ac:dyDescent="0.45">
      <c r="E958" s="3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</row>
    <row r="959" spans="5:43" ht="14.25" customHeight="1" x14ac:dyDescent="0.45">
      <c r="E959" s="3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</row>
    <row r="960" spans="5:43" ht="14.25" customHeight="1" x14ac:dyDescent="0.45">
      <c r="E960" s="3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</row>
    <row r="961" spans="5:43" ht="14.25" customHeight="1" x14ac:dyDescent="0.45">
      <c r="E961" s="3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</row>
    <row r="962" spans="5:43" ht="14.25" customHeight="1" x14ac:dyDescent="0.45">
      <c r="E962" s="3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</row>
    <row r="963" spans="5:43" ht="14.25" customHeight="1" x14ac:dyDescent="0.45">
      <c r="E963" s="3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</row>
    <row r="964" spans="5:43" ht="14.25" customHeight="1" x14ac:dyDescent="0.45">
      <c r="E964" s="3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</row>
    <row r="965" spans="5:43" ht="14.25" customHeight="1" x14ac:dyDescent="0.45">
      <c r="E965" s="3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</row>
    <row r="966" spans="5:43" ht="14.25" customHeight="1" x14ac:dyDescent="0.45">
      <c r="E966" s="3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</row>
    <row r="967" spans="5:43" ht="14.25" customHeight="1" x14ac:dyDescent="0.45">
      <c r="E967" s="3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</row>
    <row r="968" spans="5:43" ht="14.25" customHeight="1" x14ac:dyDescent="0.45">
      <c r="E968" s="3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</row>
    <row r="969" spans="5:43" ht="14.25" customHeight="1" x14ac:dyDescent="0.45">
      <c r="E969" s="3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</row>
    <row r="970" spans="5:43" ht="14.25" customHeight="1" x14ac:dyDescent="0.45">
      <c r="E970" s="3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</row>
    <row r="971" spans="5:43" ht="14.25" customHeight="1" x14ac:dyDescent="0.45">
      <c r="E971" s="3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</row>
    <row r="972" spans="5:43" ht="14.25" customHeight="1" x14ac:dyDescent="0.45">
      <c r="E972" s="3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</row>
    <row r="973" spans="5:43" ht="14.25" customHeight="1" x14ac:dyDescent="0.45">
      <c r="E973" s="3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</row>
    <row r="974" spans="5:43" ht="14.25" customHeight="1" x14ac:dyDescent="0.45">
      <c r="E974" s="3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</row>
    <row r="975" spans="5:43" ht="14.25" customHeight="1" x14ac:dyDescent="0.45">
      <c r="E975" s="3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</row>
    <row r="976" spans="5:43" ht="14.25" customHeight="1" x14ac:dyDescent="0.45">
      <c r="E976" s="3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</row>
    <row r="977" spans="5:43" ht="14.25" customHeight="1" x14ac:dyDescent="0.45">
      <c r="E977" s="3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</row>
    <row r="978" spans="5:43" ht="14.25" customHeight="1" x14ac:dyDescent="0.45">
      <c r="E978" s="3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</row>
    <row r="979" spans="5:43" ht="14.25" customHeight="1" x14ac:dyDescent="0.45">
      <c r="E979" s="3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</row>
    <row r="980" spans="5:43" ht="14.25" customHeight="1" x14ac:dyDescent="0.45">
      <c r="E980" s="3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</row>
    <row r="981" spans="5:43" ht="14.25" customHeight="1" x14ac:dyDescent="0.45">
      <c r="E981" s="3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</row>
    <row r="982" spans="5:43" ht="14.25" customHeight="1" x14ac:dyDescent="0.45">
      <c r="E982" s="3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</row>
    <row r="983" spans="5:43" ht="14.25" customHeight="1" x14ac:dyDescent="0.45">
      <c r="E983" s="3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</row>
    <row r="984" spans="5:43" ht="14.25" customHeight="1" x14ac:dyDescent="0.45">
      <c r="E984" s="3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</row>
    <row r="985" spans="5:43" ht="14.25" customHeight="1" x14ac:dyDescent="0.45">
      <c r="E985" s="3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</row>
    <row r="986" spans="5:43" ht="14.25" customHeight="1" x14ac:dyDescent="0.45">
      <c r="E986" s="3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</row>
    <row r="987" spans="5:43" ht="14.25" customHeight="1" x14ac:dyDescent="0.45">
      <c r="E987" s="3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</row>
    <row r="988" spans="5:43" ht="14.25" customHeight="1" x14ac:dyDescent="0.45">
      <c r="E988" s="3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</row>
    <row r="989" spans="5:43" ht="14.25" customHeight="1" x14ac:dyDescent="0.45">
      <c r="E989" s="3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</row>
    <row r="990" spans="5:43" ht="14.25" customHeight="1" x14ac:dyDescent="0.45">
      <c r="E990" s="3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</row>
    <row r="991" spans="5:43" ht="14.25" customHeight="1" x14ac:dyDescent="0.45">
      <c r="E991" s="3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</row>
    <row r="992" spans="5:43" ht="14.25" customHeight="1" x14ac:dyDescent="0.45">
      <c r="E992" s="3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</row>
    <row r="993" spans="5:43" ht="14.25" customHeight="1" x14ac:dyDescent="0.45">
      <c r="E993" s="3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</row>
    <row r="994" spans="5:43" ht="14.25" customHeight="1" x14ac:dyDescent="0.45">
      <c r="E994" s="3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</row>
    <row r="995" spans="5:43" ht="14.25" customHeight="1" x14ac:dyDescent="0.45">
      <c r="E995" s="3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</row>
    <row r="996" spans="5:43" ht="14.25" customHeight="1" x14ac:dyDescent="0.45">
      <c r="E996" s="3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</row>
    <row r="997" spans="5:43" ht="14.25" customHeight="1" x14ac:dyDescent="0.45">
      <c r="E997" s="3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</row>
    <row r="998" spans="5:43" ht="14.25" customHeight="1" x14ac:dyDescent="0.45">
      <c r="E998" s="3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</row>
    <row r="999" spans="5:43" ht="14.25" customHeight="1" x14ac:dyDescent="0.45">
      <c r="E999" s="3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</row>
    <row r="1000" spans="5:43" ht="14.25" customHeight="1" x14ac:dyDescent="0.45">
      <c r="E1000" s="3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</row>
  </sheetData>
  <mergeCells count="3">
    <mergeCell ref="H3:S3"/>
    <mergeCell ref="T3:AE3"/>
    <mergeCell ref="AF3:AQ3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1000"/>
  <sheetViews>
    <sheetView workbookViewId="0"/>
  </sheetViews>
  <sheetFormatPr defaultColWidth="14.3984375" defaultRowHeight="15" customHeight="1" x14ac:dyDescent="0.45"/>
  <cols>
    <col min="1" max="1" width="9.3984375" customWidth="1"/>
    <col min="2" max="2" width="37.73046875" customWidth="1"/>
    <col min="3" max="3" width="15.3984375" customWidth="1"/>
    <col min="4" max="4" width="8.1328125" customWidth="1"/>
    <col min="5" max="5" width="15.265625" customWidth="1"/>
    <col min="6" max="7" width="14.86328125" customWidth="1"/>
    <col min="8" max="8" width="13.3984375" customWidth="1"/>
    <col min="9" max="9" width="15.1328125" customWidth="1"/>
    <col min="10" max="10" width="9.59765625" customWidth="1"/>
    <col min="11" max="15" width="9.86328125" customWidth="1"/>
    <col min="16" max="16" width="16.73046875" customWidth="1"/>
    <col min="17" max="43" width="16.3984375" customWidth="1"/>
    <col min="44" max="45" width="18" customWidth="1"/>
  </cols>
  <sheetData>
    <row r="1" spans="2:45" ht="14.25" customHeight="1" x14ac:dyDescent="0.45"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</row>
    <row r="2" spans="2:45" ht="14.25" customHeight="1" x14ac:dyDescent="0.45">
      <c r="B2" s="2" t="s">
        <v>33</v>
      </c>
      <c r="C2" s="2"/>
      <c r="D2" s="2"/>
      <c r="E2" s="2"/>
      <c r="F2" s="2"/>
      <c r="G2" s="2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</row>
    <row r="3" spans="2:45" ht="14.25" customHeight="1" x14ac:dyDescent="0.45">
      <c r="J3" s="235" t="s">
        <v>83</v>
      </c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90"/>
      <c r="V3" s="236" t="s">
        <v>84</v>
      </c>
      <c r="W3" s="189"/>
      <c r="X3" s="189"/>
      <c r="Y3" s="189"/>
      <c r="Z3" s="189"/>
      <c r="AA3" s="189"/>
      <c r="AB3" s="189"/>
      <c r="AC3" s="189"/>
      <c r="AD3" s="189"/>
      <c r="AE3" s="189"/>
      <c r="AF3" s="189"/>
      <c r="AG3" s="190"/>
      <c r="AH3" s="237" t="s">
        <v>85</v>
      </c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90"/>
    </row>
    <row r="4" spans="2:45" ht="14.25" customHeight="1" x14ac:dyDescent="0.45">
      <c r="G4" s="37" t="s">
        <v>3</v>
      </c>
      <c r="H4" s="37" t="s">
        <v>3</v>
      </c>
      <c r="J4" s="52" t="s">
        <v>14</v>
      </c>
      <c r="K4" s="52" t="s">
        <v>15</v>
      </c>
      <c r="L4" s="52" t="s">
        <v>16</v>
      </c>
      <c r="M4" s="52" t="s">
        <v>17</v>
      </c>
      <c r="N4" s="52" t="s">
        <v>18</v>
      </c>
      <c r="O4" s="52" t="s">
        <v>19</v>
      </c>
      <c r="P4" s="52" t="s">
        <v>20</v>
      </c>
      <c r="Q4" s="52" t="s">
        <v>21</v>
      </c>
      <c r="R4" s="52" t="s">
        <v>22</v>
      </c>
      <c r="S4" s="52" t="s">
        <v>23</v>
      </c>
      <c r="T4" s="52" t="s">
        <v>24</v>
      </c>
      <c r="U4" s="52" t="s">
        <v>25</v>
      </c>
      <c r="V4" s="53" t="s">
        <v>14</v>
      </c>
      <c r="W4" s="53" t="s">
        <v>15</v>
      </c>
      <c r="X4" s="53" t="s">
        <v>16</v>
      </c>
      <c r="Y4" s="53" t="s">
        <v>17</v>
      </c>
      <c r="Z4" s="53" t="s">
        <v>18</v>
      </c>
      <c r="AA4" s="53" t="s">
        <v>19</v>
      </c>
      <c r="AB4" s="53" t="s">
        <v>20</v>
      </c>
      <c r="AC4" s="53" t="s">
        <v>21</v>
      </c>
      <c r="AD4" s="53" t="s">
        <v>22</v>
      </c>
      <c r="AE4" s="53" t="s">
        <v>23</v>
      </c>
      <c r="AF4" s="53" t="s">
        <v>24</v>
      </c>
      <c r="AG4" s="53" t="s">
        <v>25</v>
      </c>
      <c r="AH4" s="54" t="s">
        <v>14</v>
      </c>
      <c r="AI4" s="54" t="s">
        <v>15</v>
      </c>
      <c r="AJ4" s="54" t="s">
        <v>16</v>
      </c>
      <c r="AK4" s="54" t="s">
        <v>17</v>
      </c>
      <c r="AL4" s="54" t="s">
        <v>18</v>
      </c>
      <c r="AM4" s="54" t="s">
        <v>19</v>
      </c>
      <c r="AN4" s="54" t="s">
        <v>20</v>
      </c>
      <c r="AO4" s="54" t="s">
        <v>21</v>
      </c>
      <c r="AP4" s="54" t="s">
        <v>22</v>
      </c>
      <c r="AQ4" s="54" t="s">
        <v>23</v>
      </c>
      <c r="AR4" s="54" t="s">
        <v>24</v>
      </c>
      <c r="AS4" s="54" t="s">
        <v>25</v>
      </c>
    </row>
    <row r="5" spans="2:45" ht="14.25" customHeight="1" x14ac:dyDescent="0.5">
      <c r="B5" s="35" t="s">
        <v>35</v>
      </c>
      <c r="C5" s="35"/>
      <c r="D5" s="35" t="s">
        <v>77</v>
      </c>
      <c r="E5" s="35" t="s">
        <v>78</v>
      </c>
      <c r="F5" s="35" t="s">
        <v>79</v>
      </c>
      <c r="G5" s="35" t="s">
        <v>119</v>
      </c>
      <c r="H5" s="35" t="s">
        <v>120</v>
      </c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</row>
    <row r="6" spans="2:45" ht="14.25" customHeight="1" x14ac:dyDescent="0.45">
      <c r="B6" s="2" t="s">
        <v>121</v>
      </c>
      <c r="C6" s="2"/>
      <c r="D6" s="2"/>
      <c r="E6" s="2"/>
      <c r="F6" s="2"/>
      <c r="G6" s="2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</row>
    <row r="7" spans="2:45" ht="14.25" customHeight="1" x14ac:dyDescent="0.45"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</row>
    <row r="8" spans="2:45" ht="14.25" customHeight="1" x14ac:dyDescent="0.45">
      <c r="B8" s="2" t="s">
        <v>122</v>
      </c>
      <c r="C8" s="2"/>
      <c r="D8" s="2"/>
      <c r="E8" s="2"/>
      <c r="G8" s="2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</row>
    <row r="9" spans="2:45" ht="14.25" customHeight="1" x14ac:dyDescent="0.45">
      <c r="B9" s="1" t="s">
        <v>123</v>
      </c>
      <c r="C9" s="2"/>
      <c r="D9" s="1" t="s">
        <v>124</v>
      </c>
      <c r="E9" s="3">
        <v>328850</v>
      </c>
      <c r="F9" s="2" t="s">
        <v>3</v>
      </c>
      <c r="G9" s="3">
        <f>E9</f>
        <v>328850</v>
      </c>
      <c r="J9" s="34">
        <v>328850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  <c r="AQ9" s="34">
        <v>0</v>
      </c>
      <c r="AR9" s="34">
        <v>0</v>
      </c>
      <c r="AS9" s="34">
        <v>0</v>
      </c>
    </row>
    <row r="10" spans="2:45" ht="14.25" customHeight="1" x14ac:dyDescent="0.45">
      <c r="B10" s="1" t="s">
        <v>120</v>
      </c>
      <c r="D10" s="1" t="s">
        <v>124</v>
      </c>
      <c r="E10" s="3">
        <v>342750</v>
      </c>
      <c r="F10" s="2" t="s">
        <v>3</v>
      </c>
      <c r="H10" s="3">
        <f>E10</f>
        <v>342750</v>
      </c>
      <c r="J10" s="34" t="s">
        <v>125</v>
      </c>
      <c r="K10" s="34" t="s">
        <v>125</v>
      </c>
      <c r="L10" s="34" t="s">
        <v>125</v>
      </c>
      <c r="M10" s="34" t="s">
        <v>125</v>
      </c>
      <c r="N10" s="34" t="s">
        <v>125</v>
      </c>
      <c r="O10" s="34">
        <v>342750</v>
      </c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</row>
    <row r="11" spans="2:45" ht="14.25" customHeight="1" x14ac:dyDescent="0.45">
      <c r="H11" s="11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</row>
    <row r="12" spans="2:45" ht="14.25" customHeight="1" x14ac:dyDescent="0.45"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</row>
    <row r="13" spans="2:45" ht="14.25" customHeight="1" x14ac:dyDescent="0.45">
      <c r="B13" s="2" t="s">
        <v>126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</row>
    <row r="14" spans="2:45" ht="14.25" customHeight="1" x14ac:dyDescent="0.45">
      <c r="B14" s="2" t="s">
        <v>127</v>
      </c>
      <c r="C14" s="2"/>
      <c r="D14" s="2"/>
      <c r="E14" s="3">
        <v>15000</v>
      </c>
      <c r="F14" s="2" t="s">
        <v>5</v>
      </c>
      <c r="G14" s="16">
        <f t="shared" ref="G14:G15" si="0">E14*3.7</f>
        <v>55500</v>
      </c>
      <c r="J14" s="34">
        <f t="shared" ref="J14:J15" si="1">G14*0.5</f>
        <v>27750</v>
      </c>
      <c r="K14" s="34"/>
      <c r="L14" s="34"/>
      <c r="M14" s="34"/>
      <c r="N14" s="34"/>
      <c r="O14" s="34">
        <f t="shared" ref="O14:O15" si="2">G14*0.5</f>
        <v>27750</v>
      </c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</row>
    <row r="15" spans="2:45" ht="14.25" customHeight="1" x14ac:dyDescent="0.45">
      <c r="B15" s="1" t="s">
        <v>128</v>
      </c>
      <c r="E15" s="3">
        <v>25000</v>
      </c>
      <c r="F15" s="2" t="s">
        <v>5</v>
      </c>
      <c r="G15" s="16">
        <f t="shared" si="0"/>
        <v>92500</v>
      </c>
      <c r="J15" s="34">
        <f t="shared" si="1"/>
        <v>46250</v>
      </c>
      <c r="K15" s="34"/>
      <c r="L15" s="34"/>
      <c r="M15" s="34"/>
      <c r="N15" s="34"/>
      <c r="O15" s="34">
        <f t="shared" si="2"/>
        <v>46250</v>
      </c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</row>
    <row r="16" spans="2:45" ht="14.25" customHeight="1" x14ac:dyDescent="0.45"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</row>
    <row r="17" spans="1:45" ht="14.25" customHeight="1" x14ac:dyDescent="0.45">
      <c r="A17" s="1">
        <v>3.1</v>
      </c>
      <c r="B17" s="33" t="s">
        <v>129</v>
      </c>
      <c r="E17" s="3">
        <v>120000</v>
      </c>
      <c r="F17" s="2" t="s">
        <v>5</v>
      </c>
      <c r="G17" s="3">
        <f t="shared" ref="G17:G20" si="3">E17*3.7</f>
        <v>444000</v>
      </c>
      <c r="J17" s="34">
        <f t="shared" ref="J17:J20" si="4">G17*0.3</f>
        <v>133200</v>
      </c>
      <c r="K17" s="34"/>
      <c r="L17" s="34"/>
      <c r="M17" s="34"/>
      <c r="N17" s="34"/>
      <c r="O17" s="34">
        <f t="shared" ref="O17:O20" si="5">G17*0.7</f>
        <v>310800</v>
      </c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</row>
    <row r="18" spans="1:45" ht="14.25" customHeight="1" x14ac:dyDescent="0.45">
      <c r="A18" s="1">
        <v>3.2</v>
      </c>
      <c r="B18" s="1" t="s">
        <v>130</v>
      </c>
      <c r="E18" s="3">
        <v>145000</v>
      </c>
      <c r="F18" s="2" t="s">
        <v>5</v>
      </c>
      <c r="G18" s="3">
        <f t="shared" si="3"/>
        <v>536500</v>
      </c>
      <c r="J18" s="34">
        <f t="shared" si="4"/>
        <v>160950</v>
      </c>
      <c r="K18" s="34"/>
      <c r="L18" s="34"/>
      <c r="M18" s="34"/>
      <c r="N18" s="34"/>
      <c r="O18" s="34">
        <f t="shared" si="5"/>
        <v>375550</v>
      </c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</row>
    <row r="19" spans="1:45" ht="14.25" customHeight="1" x14ac:dyDescent="0.45">
      <c r="A19" s="1">
        <v>3.3</v>
      </c>
      <c r="B19" s="2" t="s">
        <v>131</v>
      </c>
      <c r="C19" s="2"/>
      <c r="D19" s="2"/>
      <c r="E19" s="3">
        <v>120000</v>
      </c>
      <c r="F19" s="2" t="s">
        <v>5</v>
      </c>
      <c r="G19" s="3">
        <f t="shared" si="3"/>
        <v>444000</v>
      </c>
      <c r="J19" s="34">
        <f t="shared" si="4"/>
        <v>133200</v>
      </c>
      <c r="K19" s="34"/>
      <c r="L19" s="34"/>
      <c r="M19" s="34"/>
      <c r="N19" s="34"/>
      <c r="O19" s="34">
        <f t="shared" si="5"/>
        <v>310800</v>
      </c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</row>
    <row r="20" spans="1:45" ht="14.25" customHeight="1" x14ac:dyDescent="0.45">
      <c r="A20" s="1">
        <v>3.4</v>
      </c>
      <c r="B20" s="1" t="s">
        <v>132</v>
      </c>
      <c r="E20" s="3">
        <v>75000</v>
      </c>
      <c r="F20" s="2" t="s">
        <v>5</v>
      </c>
      <c r="G20" s="3">
        <f t="shared" si="3"/>
        <v>277500</v>
      </c>
      <c r="H20" s="20"/>
      <c r="J20" s="34">
        <f t="shared" si="4"/>
        <v>83250</v>
      </c>
      <c r="K20" s="34"/>
      <c r="L20" s="34"/>
      <c r="M20" s="34"/>
      <c r="N20" s="34"/>
      <c r="O20" s="34">
        <f t="shared" si="5"/>
        <v>194250</v>
      </c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</row>
    <row r="21" spans="1:45" ht="14.25" customHeight="1" x14ac:dyDescent="0.45">
      <c r="E21" s="61">
        <f>SUM(E14:E20)</f>
        <v>500000</v>
      </c>
      <c r="H21" s="20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</row>
    <row r="22" spans="1:45" ht="14.25" customHeight="1" x14ac:dyDescent="0.45"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</row>
    <row r="23" spans="1:45" ht="14.25" customHeight="1" x14ac:dyDescent="0.45">
      <c r="J23" s="55">
        <f t="shared" ref="J23:AS23" si="6">SUM(J9:J22)</f>
        <v>913450</v>
      </c>
      <c r="K23" s="55">
        <f t="shared" si="6"/>
        <v>0</v>
      </c>
      <c r="L23" s="55">
        <f t="shared" si="6"/>
        <v>0</v>
      </c>
      <c r="M23" s="55">
        <f t="shared" si="6"/>
        <v>0</v>
      </c>
      <c r="N23" s="55">
        <f t="shared" si="6"/>
        <v>0</v>
      </c>
      <c r="O23" s="55">
        <f t="shared" si="6"/>
        <v>1608150</v>
      </c>
      <c r="P23" s="55">
        <f t="shared" si="6"/>
        <v>0</v>
      </c>
      <c r="Q23" s="55">
        <f t="shared" si="6"/>
        <v>0</v>
      </c>
      <c r="R23" s="55">
        <f t="shared" si="6"/>
        <v>0</v>
      </c>
      <c r="S23" s="55">
        <f t="shared" si="6"/>
        <v>0</v>
      </c>
      <c r="T23" s="55">
        <f t="shared" si="6"/>
        <v>0</v>
      </c>
      <c r="U23" s="55">
        <f t="shared" si="6"/>
        <v>0</v>
      </c>
      <c r="V23" s="55">
        <f t="shared" si="6"/>
        <v>0</v>
      </c>
      <c r="W23" s="55">
        <f t="shared" si="6"/>
        <v>0</v>
      </c>
      <c r="X23" s="55">
        <f t="shared" si="6"/>
        <v>0</v>
      </c>
      <c r="Y23" s="55">
        <f t="shared" si="6"/>
        <v>0</v>
      </c>
      <c r="Z23" s="55">
        <f t="shared" si="6"/>
        <v>0</v>
      </c>
      <c r="AA23" s="55">
        <f t="shared" si="6"/>
        <v>0</v>
      </c>
      <c r="AB23" s="55">
        <f t="shared" si="6"/>
        <v>0</v>
      </c>
      <c r="AC23" s="55">
        <f t="shared" si="6"/>
        <v>0</v>
      </c>
      <c r="AD23" s="55">
        <f t="shared" si="6"/>
        <v>0</v>
      </c>
      <c r="AE23" s="55">
        <f t="shared" si="6"/>
        <v>0</v>
      </c>
      <c r="AF23" s="55">
        <f t="shared" si="6"/>
        <v>0</v>
      </c>
      <c r="AG23" s="55">
        <f t="shared" si="6"/>
        <v>0</v>
      </c>
      <c r="AH23" s="55">
        <f t="shared" si="6"/>
        <v>0</v>
      </c>
      <c r="AI23" s="55">
        <f t="shared" si="6"/>
        <v>0</v>
      </c>
      <c r="AJ23" s="55">
        <f t="shared" si="6"/>
        <v>0</v>
      </c>
      <c r="AK23" s="55">
        <f t="shared" si="6"/>
        <v>0</v>
      </c>
      <c r="AL23" s="55">
        <f t="shared" si="6"/>
        <v>0</v>
      </c>
      <c r="AM23" s="55">
        <f t="shared" si="6"/>
        <v>0</v>
      </c>
      <c r="AN23" s="55">
        <f t="shared" si="6"/>
        <v>0</v>
      </c>
      <c r="AO23" s="55">
        <f t="shared" si="6"/>
        <v>0</v>
      </c>
      <c r="AP23" s="55">
        <f t="shared" si="6"/>
        <v>0</v>
      </c>
      <c r="AQ23" s="55">
        <f t="shared" si="6"/>
        <v>0</v>
      </c>
      <c r="AR23" s="55">
        <f t="shared" si="6"/>
        <v>0</v>
      </c>
      <c r="AS23" s="55">
        <f t="shared" si="6"/>
        <v>0</v>
      </c>
    </row>
    <row r="24" spans="1:45" ht="14.25" customHeight="1" x14ac:dyDescent="0.45"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</row>
    <row r="25" spans="1:45" ht="14.25" customHeight="1" x14ac:dyDescent="0.45"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</row>
    <row r="26" spans="1:45" ht="14.25" customHeight="1" x14ac:dyDescent="0.45"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</row>
    <row r="27" spans="1:45" ht="14.25" customHeight="1" x14ac:dyDescent="0.45"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</row>
    <row r="28" spans="1:45" ht="14.25" customHeight="1" x14ac:dyDescent="0.45"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</row>
    <row r="29" spans="1:45" ht="14.25" customHeight="1" x14ac:dyDescent="0.45">
      <c r="B29" s="2" t="s">
        <v>133</v>
      </c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</row>
    <row r="30" spans="1:45" ht="14.25" customHeight="1" x14ac:dyDescent="0.45"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</row>
    <row r="31" spans="1:45" ht="14.25" customHeight="1" x14ac:dyDescent="0.45"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</row>
    <row r="32" spans="1:45" ht="14.25" customHeight="1" x14ac:dyDescent="0.45"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</row>
    <row r="33" spans="2:45" ht="14.25" customHeight="1" x14ac:dyDescent="0.45"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</row>
    <row r="34" spans="2:45" ht="14.25" customHeight="1" x14ac:dyDescent="0.45"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</row>
    <row r="35" spans="2:45" ht="14.25" customHeight="1" x14ac:dyDescent="0.45"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</row>
    <row r="36" spans="2:45" ht="14.25" customHeight="1" x14ac:dyDescent="0.45"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</row>
    <row r="37" spans="2:45" ht="14.25" customHeight="1" x14ac:dyDescent="0.45">
      <c r="B37" s="2" t="s">
        <v>134</v>
      </c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</row>
    <row r="38" spans="2:45" ht="14.25" customHeight="1" x14ac:dyDescent="0.45"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</row>
    <row r="39" spans="2:45" ht="14.25" customHeight="1" x14ac:dyDescent="0.45"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</row>
    <row r="40" spans="2:45" ht="14.25" customHeight="1" x14ac:dyDescent="0.45"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</row>
    <row r="41" spans="2:45" ht="14.25" customHeight="1" x14ac:dyDescent="0.45"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</row>
    <row r="42" spans="2:45" ht="14.25" customHeight="1" x14ac:dyDescent="0.45"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</row>
    <row r="43" spans="2:45" ht="14.25" customHeight="1" x14ac:dyDescent="0.45"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</row>
    <row r="44" spans="2:45" ht="14.25" customHeight="1" x14ac:dyDescent="0.45"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</row>
    <row r="45" spans="2:45" ht="14.25" customHeight="1" x14ac:dyDescent="0.45"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</row>
    <row r="46" spans="2:45" ht="14.25" customHeight="1" x14ac:dyDescent="0.45"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</row>
    <row r="47" spans="2:45" ht="14.25" customHeight="1" x14ac:dyDescent="0.45"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</row>
    <row r="48" spans="2:45" ht="14.25" customHeight="1" x14ac:dyDescent="0.45"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</row>
    <row r="49" spans="10:45" ht="14.25" customHeight="1" x14ac:dyDescent="0.45"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</row>
    <row r="50" spans="10:45" ht="14.25" customHeight="1" x14ac:dyDescent="0.45"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</row>
    <row r="51" spans="10:45" ht="14.25" customHeight="1" x14ac:dyDescent="0.45"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</row>
    <row r="52" spans="10:45" ht="14.25" customHeight="1" x14ac:dyDescent="0.45"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</row>
    <row r="53" spans="10:45" ht="14.25" customHeight="1" x14ac:dyDescent="0.45"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</row>
    <row r="54" spans="10:45" ht="14.25" customHeight="1" x14ac:dyDescent="0.45"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</row>
    <row r="55" spans="10:45" ht="14.25" customHeight="1" x14ac:dyDescent="0.45"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</row>
    <row r="56" spans="10:45" ht="14.25" customHeight="1" x14ac:dyDescent="0.45"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</row>
    <row r="57" spans="10:45" ht="14.25" customHeight="1" x14ac:dyDescent="0.45"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</row>
    <row r="58" spans="10:45" ht="14.25" customHeight="1" x14ac:dyDescent="0.45"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</row>
    <row r="59" spans="10:45" ht="14.25" customHeight="1" x14ac:dyDescent="0.45"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</row>
    <row r="60" spans="10:45" ht="14.25" customHeight="1" x14ac:dyDescent="0.45"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</row>
    <row r="61" spans="10:45" ht="14.25" customHeight="1" x14ac:dyDescent="0.45"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</row>
    <row r="62" spans="10:45" ht="14.25" customHeight="1" x14ac:dyDescent="0.45"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</row>
    <row r="63" spans="10:45" ht="14.25" customHeight="1" x14ac:dyDescent="0.45"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</row>
    <row r="64" spans="10:45" ht="14.25" customHeight="1" x14ac:dyDescent="0.45"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</row>
    <row r="65" spans="10:45" ht="14.25" customHeight="1" x14ac:dyDescent="0.45"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</row>
    <row r="66" spans="10:45" ht="14.25" customHeight="1" x14ac:dyDescent="0.45"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</row>
    <row r="67" spans="10:45" ht="14.25" customHeight="1" x14ac:dyDescent="0.45"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</row>
    <row r="68" spans="10:45" ht="14.25" customHeight="1" x14ac:dyDescent="0.45"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</row>
    <row r="69" spans="10:45" ht="14.25" customHeight="1" x14ac:dyDescent="0.45"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</row>
    <row r="70" spans="10:45" ht="14.25" customHeight="1" x14ac:dyDescent="0.45"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</row>
    <row r="71" spans="10:45" ht="14.25" customHeight="1" x14ac:dyDescent="0.45"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</row>
    <row r="72" spans="10:45" ht="14.25" customHeight="1" x14ac:dyDescent="0.45"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</row>
    <row r="73" spans="10:45" ht="14.25" customHeight="1" x14ac:dyDescent="0.45"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</row>
    <row r="74" spans="10:45" ht="14.25" customHeight="1" x14ac:dyDescent="0.45"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</row>
    <row r="75" spans="10:45" ht="14.25" customHeight="1" x14ac:dyDescent="0.45"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</row>
    <row r="76" spans="10:45" ht="14.25" customHeight="1" x14ac:dyDescent="0.45"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</row>
    <row r="77" spans="10:45" ht="14.25" customHeight="1" x14ac:dyDescent="0.45"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</row>
    <row r="78" spans="10:45" ht="14.25" customHeight="1" x14ac:dyDescent="0.45"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</row>
    <row r="79" spans="10:45" ht="14.25" customHeight="1" x14ac:dyDescent="0.45"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</row>
    <row r="80" spans="10:45" ht="14.25" customHeight="1" x14ac:dyDescent="0.45"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</row>
    <row r="81" spans="10:45" ht="14.25" customHeight="1" x14ac:dyDescent="0.45"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</row>
    <row r="82" spans="10:45" ht="14.25" customHeight="1" x14ac:dyDescent="0.45"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</row>
    <row r="83" spans="10:45" ht="14.25" customHeight="1" x14ac:dyDescent="0.45"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</row>
    <row r="84" spans="10:45" ht="14.25" customHeight="1" x14ac:dyDescent="0.45"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</row>
    <row r="85" spans="10:45" ht="14.25" customHeight="1" x14ac:dyDescent="0.45"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</row>
    <row r="86" spans="10:45" ht="14.25" customHeight="1" x14ac:dyDescent="0.45"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</row>
    <row r="87" spans="10:45" ht="14.25" customHeight="1" x14ac:dyDescent="0.45"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</row>
    <row r="88" spans="10:45" ht="14.25" customHeight="1" x14ac:dyDescent="0.45"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</row>
    <row r="89" spans="10:45" ht="14.25" customHeight="1" x14ac:dyDescent="0.45"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</row>
    <row r="90" spans="10:45" ht="14.25" customHeight="1" x14ac:dyDescent="0.45"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</row>
    <row r="91" spans="10:45" ht="14.25" customHeight="1" x14ac:dyDescent="0.45"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</row>
    <row r="92" spans="10:45" ht="14.25" customHeight="1" x14ac:dyDescent="0.45"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</row>
    <row r="93" spans="10:45" ht="14.25" customHeight="1" x14ac:dyDescent="0.45"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</row>
    <row r="94" spans="10:45" ht="14.25" customHeight="1" x14ac:dyDescent="0.45"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</row>
    <row r="95" spans="10:45" ht="14.25" customHeight="1" x14ac:dyDescent="0.45"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</row>
    <row r="96" spans="10:45" ht="14.25" customHeight="1" x14ac:dyDescent="0.45"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</row>
    <row r="97" spans="10:45" ht="14.25" customHeight="1" x14ac:dyDescent="0.45"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</row>
    <row r="98" spans="10:45" ht="14.25" customHeight="1" x14ac:dyDescent="0.45"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</row>
    <row r="99" spans="10:45" ht="14.25" customHeight="1" x14ac:dyDescent="0.45"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</row>
    <row r="100" spans="10:45" ht="14.25" customHeight="1" x14ac:dyDescent="0.45"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</row>
    <row r="101" spans="10:45" ht="14.25" customHeight="1" x14ac:dyDescent="0.45"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</row>
    <row r="102" spans="10:45" ht="14.25" customHeight="1" x14ac:dyDescent="0.45"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</row>
    <row r="103" spans="10:45" ht="14.25" customHeight="1" x14ac:dyDescent="0.45"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</row>
    <row r="104" spans="10:45" ht="14.25" customHeight="1" x14ac:dyDescent="0.45"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</row>
    <row r="105" spans="10:45" ht="14.25" customHeight="1" x14ac:dyDescent="0.45"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</row>
    <row r="106" spans="10:45" ht="14.25" customHeight="1" x14ac:dyDescent="0.45"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</row>
    <row r="107" spans="10:45" ht="14.25" customHeight="1" x14ac:dyDescent="0.45"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</row>
    <row r="108" spans="10:45" ht="14.25" customHeight="1" x14ac:dyDescent="0.45"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</row>
    <row r="109" spans="10:45" ht="14.25" customHeight="1" x14ac:dyDescent="0.45"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</row>
    <row r="110" spans="10:45" ht="14.25" customHeight="1" x14ac:dyDescent="0.45"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</row>
    <row r="111" spans="10:45" ht="14.25" customHeight="1" x14ac:dyDescent="0.45"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</row>
    <row r="112" spans="10:45" ht="14.25" customHeight="1" x14ac:dyDescent="0.45"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</row>
    <row r="113" spans="10:45" ht="14.25" customHeight="1" x14ac:dyDescent="0.45"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</row>
    <row r="114" spans="10:45" ht="14.25" customHeight="1" x14ac:dyDescent="0.45"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</row>
    <row r="115" spans="10:45" ht="14.25" customHeight="1" x14ac:dyDescent="0.45"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</row>
    <row r="116" spans="10:45" ht="14.25" customHeight="1" x14ac:dyDescent="0.45"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</row>
    <row r="117" spans="10:45" ht="14.25" customHeight="1" x14ac:dyDescent="0.45"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</row>
    <row r="118" spans="10:45" ht="14.25" customHeight="1" x14ac:dyDescent="0.45"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</row>
    <row r="119" spans="10:45" ht="14.25" customHeight="1" x14ac:dyDescent="0.45"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</row>
    <row r="120" spans="10:45" ht="14.25" customHeight="1" x14ac:dyDescent="0.45"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</row>
    <row r="121" spans="10:45" ht="14.25" customHeight="1" x14ac:dyDescent="0.45"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</row>
    <row r="122" spans="10:45" ht="14.25" customHeight="1" x14ac:dyDescent="0.45"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</row>
    <row r="123" spans="10:45" ht="14.25" customHeight="1" x14ac:dyDescent="0.45"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</row>
    <row r="124" spans="10:45" ht="14.25" customHeight="1" x14ac:dyDescent="0.45"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</row>
    <row r="125" spans="10:45" ht="14.25" customHeight="1" x14ac:dyDescent="0.45"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</row>
    <row r="126" spans="10:45" ht="14.25" customHeight="1" x14ac:dyDescent="0.45"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</row>
    <row r="127" spans="10:45" ht="14.25" customHeight="1" x14ac:dyDescent="0.45"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</row>
    <row r="128" spans="10:45" ht="14.25" customHeight="1" x14ac:dyDescent="0.45"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</row>
    <row r="129" spans="10:45" ht="14.25" customHeight="1" x14ac:dyDescent="0.45"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</row>
    <row r="130" spans="10:45" ht="14.25" customHeight="1" x14ac:dyDescent="0.45"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</row>
    <row r="131" spans="10:45" ht="14.25" customHeight="1" x14ac:dyDescent="0.45"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</row>
    <row r="132" spans="10:45" ht="14.25" customHeight="1" x14ac:dyDescent="0.45"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</row>
    <row r="133" spans="10:45" ht="14.25" customHeight="1" x14ac:dyDescent="0.45"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</row>
    <row r="134" spans="10:45" ht="14.25" customHeight="1" x14ac:dyDescent="0.45"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</row>
    <row r="135" spans="10:45" ht="14.25" customHeight="1" x14ac:dyDescent="0.45"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</row>
    <row r="136" spans="10:45" ht="14.25" customHeight="1" x14ac:dyDescent="0.45"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</row>
    <row r="137" spans="10:45" ht="14.25" customHeight="1" x14ac:dyDescent="0.45"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</row>
    <row r="138" spans="10:45" ht="14.25" customHeight="1" x14ac:dyDescent="0.45"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</row>
    <row r="139" spans="10:45" ht="14.25" customHeight="1" x14ac:dyDescent="0.45"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</row>
    <row r="140" spans="10:45" ht="14.25" customHeight="1" x14ac:dyDescent="0.45"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</row>
    <row r="141" spans="10:45" ht="14.25" customHeight="1" x14ac:dyDescent="0.45"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</row>
    <row r="142" spans="10:45" ht="14.25" customHeight="1" x14ac:dyDescent="0.45"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</row>
    <row r="143" spans="10:45" ht="14.25" customHeight="1" x14ac:dyDescent="0.45"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</row>
    <row r="144" spans="10:45" ht="14.25" customHeight="1" x14ac:dyDescent="0.45"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</row>
    <row r="145" spans="10:45" ht="14.25" customHeight="1" x14ac:dyDescent="0.45"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</row>
    <row r="146" spans="10:45" ht="14.25" customHeight="1" x14ac:dyDescent="0.45"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</row>
    <row r="147" spans="10:45" ht="14.25" customHeight="1" x14ac:dyDescent="0.45"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</row>
    <row r="148" spans="10:45" ht="14.25" customHeight="1" x14ac:dyDescent="0.45"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</row>
    <row r="149" spans="10:45" ht="14.25" customHeight="1" x14ac:dyDescent="0.45"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</row>
    <row r="150" spans="10:45" ht="14.25" customHeight="1" x14ac:dyDescent="0.45"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</row>
    <row r="151" spans="10:45" ht="14.25" customHeight="1" x14ac:dyDescent="0.45"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</row>
    <row r="152" spans="10:45" ht="14.25" customHeight="1" x14ac:dyDescent="0.45"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</row>
    <row r="153" spans="10:45" ht="14.25" customHeight="1" x14ac:dyDescent="0.45"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</row>
    <row r="154" spans="10:45" ht="14.25" customHeight="1" x14ac:dyDescent="0.45"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</row>
    <row r="155" spans="10:45" ht="14.25" customHeight="1" x14ac:dyDescent="0.45"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</row>
    <row r="156" spans="10:45" ht="14.25" customHeight="1" x14ac:dyDescent="0.45"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</row>
    <row r="157" spans="10:45" ht="14.25" customHeight="1" x14ac:dyDescent="0.45"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</row>
    <row r="158" spans="10:45" ht="14.25" customHeight="1" x14ac:dyDescent="0.45"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</row>
    <row r="159" spans="10:45" ht="14.25" customHeight="1" x14ac:dyDescent="0.45"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</row>
    <row r="160" spans="10:45" ht="14.25" customHeight="1" x14ac:dyDescent="0.45"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</row>
    <row r="161" spans="10:45" ht="14.25" customHeight="1" x14ac:dyDescent="0.45"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</row>
    <row r="162" spans="10:45" ht="14.25" customHeight="1" x14ac:dyDescent="0.45"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</row>
    <row r="163" spans="10:45" ht="14.25" customHeight="1" x14ac:dyDescent="0.45"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</row>
    <row r="164" spans="10:45" ht="14.25" customHeight="1" x14ac:dyDescent="0.45"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</row>
    <row r="165" spans="10:45" ht="14.25" customHeight="1" x14ac:dyDescent="0.45"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</row>
    <row r="166" spans="10:45" ht="14.25" customHeight="1" x14ac:dyDescent="0.45"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</row>
    <row r="167" spans="10:45" ht="14.25" customHeight="1" x14ac:dyDescent="0.45"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</row>
    <row r="168" spans="10:45" ht="14.25" customHeight="1" x14ac:dyDescent="0.45"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</row>
    <row r="169" spans="10:45" ht="14.25" customHeight="1" x14ac:dyDescent="0.45"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</row>
    <row r="170" spans="10:45" ht="14.25" customHeight="1" x14ac:dyDescent="0.45"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</row>
    <row r="171" spans="10:45" ht="14.25" customHeight="1" x14ac:dyDescent="0.45"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</row>
    <row r="172" spans="10:45" ht="14.25" customHeight="1" x14ac:dyDescent="0.45"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</row>
    <row r="173" spans="10:45" ht="14.25" customHeight="1" x14ac:dyDescent="0.45"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</row>
    <row r="174" spans="10:45" ht="14.25" customHeight="1" x14ac:dyDescent="0.45"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</row>
    <row r="175" spans="10:45" ht="14.25" customHeight="1" x14ac:dyDescent="0.45"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</row>
    <row r="176" spans="10:45" ht="14.25" customHeight="1" x14ac:dyDescent="0.45"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</row>
    <row r="177" spans="10:45" ht="14.25" customHeight="1" x14ac:dyDescent="0.45"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</row>
    <row r="178" spans="10:45" ht="14.25" customHeight="1" x14ac:dyDescent="0.45"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</row>
    <row r="179" spans="10:45" ht="14.25" customHeight="1" x14ac:dyDescent="0.45"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</row>
    <row r="180" spans="10:45" ht="14.25" customHeight="1" x14ac:dyDescent="0.45"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</row>
    <row r="181" spans="10:45" ht="14.25" customHeight="1" x14ac:dyDescent="0.45"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</row>
    <row r="182" spans="10:45" ht="14.25" customHeight="1" x14ac:dyDescent="0.45"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</row>
    <row r="183" spans="10:45" ht="14.25" customHeight="1" x14ac:dyDescent="0.45"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</row>
    <row r="184" spans="10:45" ht="14.25" customHeight="1" x14ac:dyDescent="0.45"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</row>
    <row r="185" spans="10:45" ht="14.25" customHeight="1" x14ac:dyDescent="0.45"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</row>
    <row r="186" spans="10:45" ht="14.25" customHeight="1" x14ac:dyDescent="0.45"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</row>
    <row r="187" spans="10:45" ht="14.25" customHeight="1" x14ac:dyDescent="0.45"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</row>
    <row r="188" spans="10:45" ht="14.25" customHeight="1" x14ac:dyDescent="0.45"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</row>
    <row r="189" spans="10:45" ht="14.25" customHeight="1" x14ac:dyDescent="0.45"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</row>
    <row r="190" spans="10:45" ht="14.25" customHeight="1" x14ac:dyDescent="0.45"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</row>
    <row r="191" spans="10:45" ht="14.25" customHeight="1" x14ac:dyDescent="0.45"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</row>
    <row r="192" spans="10:45" ht="14.25" customHeight="1" x14ac:dyDescent="0.45"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</row>
    <row r="193" spans="10:45" ht="14.25" customHeight="1" x14ac:dyDescent="0.45"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</row>
    <row r="194" spans="10:45" ht="14.25" customHeight="1" x14ac:dyDescent="0.45"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</row>
    <row r="195" spans="10:45" ht="14.25" customHeight="1" x14ac:dyDescent="0.45"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</row>
    <row r="196" spans="10:45" ht="14.25" customHeight="1" x14ac:dyDescent="0.45"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</row>
    <row r="197" spans="10:45" ht="14.25" customHeight="1" x14ac:dyDescent="0.45"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</row>
    <row r="198" spans="10:45" ht="14.25" customHeight="1" x14ac:dyDescent="0.45"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</row>
    <row r="199" spans="10:45" ht="14.25" customHeight="1" x14ac:dyDescent="0.45"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</row>
    <row r="200" spans="10:45" ht="14.25" customHeight="1" x14ac:dyDescent="0.45"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</row>
    <row r="201" spans="10:45" ht="14.25" customHeight="1" x14ac:dyDescent="0.45"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</row>
    <row r="202" spans="10:45" ht="14.25" customHeight="1" x14ac:dyDescent="0.45"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</row>
    <row r="203" spans="10:45" ht="14.25" customHeight="1" x14ac:dyDescent="0.45"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</row>
    <row r="204" spans="10:45" ht="14.25" customHeight="1" x14ac:dyDescent="0.45"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</row>
    <row r="205" spans="10:45" ht="14.25" customHeight="1" x14ac:dyDescent="0.45"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</row>
    <row r="206" spans="10:45" ht="14.25" customHeight="1" x14ac:dyDescent="0.45"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</row>
    <row r="207" spans="10:45" ht="14.25" customHeight="1" x14ac:dyDescent="0.45"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</row>
    <row r="208" spans="10:45" ht="14.25" customHeight="1" x14ac:dyDescent="0.45"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</row>
    <row r="209" spans="10:45" ht="14.25" customHeight="1" x14ac:dyDescent="0.45"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</row>
    <row r="210" spans="10:45" ht="14.25" customHeight="1" x14ac:dyDescent="0.45"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</row>
    <row r="211" spans="10:45" ht="14.25" customHeight="1" x14ac:dyDescent="0.45"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</row>
    <row r="212" spans="10:45" ht="14.25" customHeight="1" x14ac:dyDescent="0.45"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</row>
    <row r="213" spans="10:45" ht="14.25" customHeight="1" x14ac:dyDescent="0.45"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</row>
    <row r="214" spans="10:45" ht="14.25" customHeight="1" x14ac:dyDescent="0.45"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</row>
    <row r="215" spans="10:45" ht="14.25" customHeight="1" x14ac:dyDescent="0.45"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</row>
    <row r="216" spans="10:45" ht="14.25" customHeight="1" x14ac:dyDescent="0.45"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</row>
    <row r="217" spans="10:45" ht="14.25" customHeight="1" x14ac:dyDescent="0.45"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</row>
    <row r="218" spans="10:45" ht="14.25" customHeight="1" x14ac:dyDescent="0.45"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</row>
    <row r="219" spans="10:45" ht="14.25" customHeight="1" x14ac:dyDescent="0.45"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</row>
    <row r="220" spans="10:45" ht="14.25" customHeight="1" x14ac:dyDescent="0.45"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</row>
    <row r="221" spans="10:45" ht="14.25" customHeight="1" x14ac:dyDescent="0.45"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</row>
    <row r="222" spans="10:45" ht="14.25" customHeight="1" x14ac:dyDescent="0.45"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</row>
    <row r="223" spans="10:45" ht="14.25" customHeight="1" x14ac:dyDescent="0.45"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</row>
    <row r="224" spans="10:45" ht="14.25" customHeight="1" x14ac:dyDescent="0.45"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</row>
    <row r="225" spans="10:45" ht="14.25" customHeight="1" x14ac:dyDescent="0.45"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</row>
    <row r="226" spans="10:45" ht="14.25" customHeight="1" x14ac:dyDescent="0.45"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</row>
    <row r="227" spans="10:45" ht="14.25" customHeight="1" x14ac:dyDescent="0.45"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</row>
    <row r="228" spans="10:45" ht="14.25" customHeight="1" x14ac:dyDescent="0.45"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</row>
    <row r="229" spans="10:45" ht="14.25" customHeight="1" x14ac:dyDescent="0.45"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</row>
    <row r="230" spans="10:45" ht="14.25" customHeight="1" x14ac:dyDescent="0.45"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</row>
    <row r="231" spans="10:45" ht="14.25" customHeight="1" x14ac:dyDescent="0.45"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</row>
    <row r="232" spans="10:45" ht="14.25" customHeight="1" x14ac:dyDescent="0.45"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</row>
    <row r="233" spans="10:45" ht="14.25" customHeight="1" x14ac:dyDescent="0.45"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</row>
    <row r="234" spans="10:45" ht="14.25" customHeight="1" x14ac:dyDescent="0.45"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</row>
    <row r="235" spans="10:45" ht="14.25" customHeight="1" x14ac:dyDescent="0.45"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</row>
    <row r="236" spans="10:45" ht="14.25" customHeight="1" x14ac:dyDescent="0.45"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</row>
    <row r="237" spans="10:45" ht="14.25" customHeight="1" x14ac:dyDescent="0.45"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</row>
    <row r="238" spans="10:45" ht="14.25" customHeight="1" x14ac:dyDescent="0.45"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</row>
    <row r="239" spans="10:45" ht="14.25" customHeight="1" x14ac:dyDescent="0.45"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</row>
    <row r="240" spans="10:45" ht="14.25" customHeight="1" x14ac:dyDescent="0.45"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</row>
    <row r="241" spans="10:45" ht="14.25" customHeight="1" x14ac:dyDescent="0.45"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</row>
    <row r="242" spans="10:45" ht="14.25" customHeight="1" x14ac:dyDescent="0.45"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</row>
    <row r="243" spans="10:45" ht="14.25" customHeight="1" x14ac:dyDescent="0.45"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</row>
    <row r="244" spans="10:45" ht="14.25" customHeight="1" x14ac:dyDescent="0.45"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</row>
    <row r="245" spans="10:45" ht="14.25" customHeight="1" x14ac:dyDescent="0.45"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</row>
    <row r="246" spans="10:45" ht="14.25" customHeight="1" x14ac:dyDescent="0.45"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</row>
    <row r="247" spans="10:45" ht="14.25" customHeight="1" x14ac:dyDescent="0.45"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</row>
    <row r="248" spans="10:45" ht="14.25" customHeight="1" x14ac:dyDescent="0.45"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</row>
    <row r="249" spans="10:45" ht="14.25" customHeight="1" x14ac:dyDescent="0.45"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</row>
    <row r="250" spans="10:45" ht="14.25" customHeight="1" x14ac:dyDescent="0.45"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</row>
    <row r="251" spans="10:45" ht="14.25" customHeight="1" x14ac:dyDescent="0.45"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</row>
    <row r="252" spans="10:45" ht="14.25" customHeight="1" x14ac:dyDescent="0.45"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</row>
    <row r="253" spans="10:45" ht="14.25" customHeight="1" x14ac:dyDescent="0.45"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</row>
    <row r="254" spans="10:45" ht="14.25" customHeight="1" x14ac:dyDescent="0.45"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</row>
    <row r="255" spans="10:45" ht="14.25" customHeight="1" x14ac:dyDescent="0.45"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</row>
    <row r="256" spans="10:45" ht="14.25" customHeight="1" x14ac:dyDescent="0.45"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</row>
    <row r="257" spans="10:45" ht="14.25" customHeight="1" x14ac:dyDescent="0.45"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</row>
    <row r="258" spans="10:45" ht="14.25" customHeight="1" x14ac:dyDescent="0.45"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</row>
    <row r="259" spans="10:45" ht="14.25" customHeight="1" x14ac:dyDescent="0.45"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</row>
    <row r="260" spans="10:45" ht="14.25" customHeight="1" x14ac:dyDescent="0.45"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</row>
    <row r="261" spans="10:45" ht="14.25" customHeight="1" x14ac:dyDescent="0.45"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</row>
    <row r="262" spans="10:45" ht="14.25" customHeight="1" x14ac:dyDescent="0.45"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</row>
    <row r="263" spans="10:45" ht="14.25" customHeight="1" x14ac:dyDescent="0.45"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</row>
    <row r="264" spans="10:45" ht="14.25" customHeight="1" x14ac:dyDescent="0.45"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</row>
    <row r="265" spans="10:45" ht="14.25" customHeight="1" x14ac:dyDescent="0.45"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</row>
    <row r="266" spans="10:45" ht="14.25" customHeight="1" x14ac:dyDescent="0.45"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</row>
    <row r="267" spans="10:45" ht="14.25" customHeight="1" x14ac:dyDescent="0.45"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</row>
    <row r="268" spans="10:45" ht="14.25" customHeight="1" x14ac:dyDescent="0.45"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</row>
    <row r="269" spans="10:45" ht="14.25" customHeight="1" x14ac:dyDescent="0.45"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</row>
    <row r="270" spans="10:45" ht="14.25" customHeight="1" x14ac:dyDescent="0.45"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</row>
    <row r="271" spans="10:45" ht="14.25" customHeight="1" x14ac:dyDescent="0.45"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</row>
    <row r="272" spans="10:45" ht="14.25" customHeight="1" x14ac:dyDescent="0.45"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</row>
    <row r="273" spans="10:45" ht="14.25" customHeight="1" x14ac:dyDescent="0.45"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</row>
    <row r="274" spans="10:45" ht="14.25" customHeight="1" x14ac:dyDescent="0.45"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</row>
    <row r="275" spans="10:45" ht="14.25" customHeight="1" x14ac:dyDescent="0.45"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</row>
    <row r="276" spans="10:45" ht="14.25" customHeight="1" x14ac:dyDescent="0.45"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</row>
    <row r="277" spans="10:45" ht="14.25" customHeight="1" x14ac:dyDescent="0.45"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</row>
    <row r="278" spans="10:45" ht="14.25" customHeight="1" x14ac:dyDescent="0.45"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</row>
    <row r="279" spans="10:45" ht="14.25" customHeight="1" x14ac:dyDescent="0.45"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</row>
    <row r="280" spans="10:45" ht="14.25" customHeight="1" x14ac:dyDescent="0.45"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</row>
    <row r="281" spans="10:45" ht="14.25" customHeight="1" x14ac:dyDescent="0.45"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</row>
    <row r="282" spans="10:45" ht="14.25" customHeight="1" x14ac:dyDescent="0.45"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</row>
    <row r="283" spans="10:45" ht="14.25" customHeight="1" x14ac:dyDescent="0.45"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</row>
    <row r="284" spans="10:45" ht="14.25" customHeight="1" x14ac:dyDescent="0.45"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</row>
    <row r="285" spans="10:45" ht="14.25" customHeight="1" x14ac:dyDescent="0.45"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</row>
    <row r="286" spans="10:45" ht="14.25" customHeight="1" x14ac:dyDescent="0.45"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</row>
    <row r="287" spans="10:45" ht="14.25" customHeight="1" x14ac:dyDescent="0.45"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</row>
    <row r="288" spans="10:45" ht="14.25" customHeight="1" x14ac:dyDescent="0.45"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</row>
    <row r="289" spans="10:45" ht="14.25" customHeight="1" x14ac:dyDescent="0.45"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</row>
    <row r="290" spans="10:45" ht="14.25" customHeight="1" x14ac:dyDescent="0.45"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</row>
    <row r="291" spans="10:45" ht="14.25" customHeight="1" x14ac:dyDescent="0.45"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</row>
    <row r="292" spans="10:45" ht="14.25" customHeight="1" x14ac:dyDescent="0.45"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</row>
    <row r="293" spans="10:45" ht="14.25" customHeight="1" x14ac:dyDescent="0.45"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</row>
    <row r="294" spans="10:45" ht="14.25" customHeight="1" x14ac:dyDescent="0.45"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</row>
    <row r="295" spans="10:45" ht="14.25" customHeight="1" x14ac:dyDescent="0.45"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</row>
    <row r="296" spans="10:45" ht="14.25" customHeight="1" x14ac:dyDescent="0.45"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</row>
    <row r="297" spans="10:45" ht="14.25" customHeight="1" x14ac:dyDescent="0.45"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</row>
    <row r="298" spans="10:45" ht="14.25" customHeight="1" x14ac:dyDescent="0.45"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</row>
    <row r="299" spans="10:45" ht="14.25" customHeight="1" x14ac:dyDescent="0.45"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</row>
    <row r="300" spans="10:45" ht="14.25" customHeight="1" x14ac:dyDescent="0.45"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</row>
    <row r="301" spans="10:45" ht="14.25" customHeight="1" x14ac:dyDescent="0.45"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</row>
    <row r="302" spans="10:45" ht="14.25" customHeight="1" x14ac:dyDescent="0.45"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</row>
    <row r="303" spans="10:45" ht="14.25" customHeight="1" x14ac:dyDescent="0.45"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</row>
    <row r="304" spans="10:45" ht="14.25" customHeight="1" x14ac:dyDescent="0.45"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</row>
    <row r="305" spans="10:45" ht="14.25" customHeight="1" x14ac:dyDescent="0.45"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</row>
    <row r="306" spans="10:45" ht="14.25" customHeight="1" x14ac:dyDescent="0.45"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</row>
    <row r="307" spans="10:45" ht="14.25" customHeight="1" x14ac:dyDescent="0.45"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</row>
    <row r="308" spans="10:45" ht="14.25" customHeight="1" x14ac:dyDescent="0.45"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</row>
    <row r="309" spans="10:45" ht="14.25" customHeight="1" x14ac:dyDescent="0.45"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</row>
    <row r="310" spans="10:45" ht="14.25" customHeight="1" x14ac:dyDescent="0.45"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</row>
    <row r="311" spans="10:45" ht="14.25" customHeight="1" x14ac:dyDescent="0.45"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</row>
    <row r="312" spans="10:45" ht="14.25" customHeight="1" x14ac:dyDescent="0.45"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</row>
    <row r="313" spans="10:45" ht="14.25" customHeight="1" x14ac:dyDescent="0.45"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</row>
    <row r="314" spans="10:45" ht="14.25" customHeight="1" x14ac:dyDescent="0.45"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</row>
    <row r="315" spans="10:45" ht="14.25" customHeight="1" x14ac:dyDescent="0.45"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</row>
    <row r="316" spans="10:45" ht="14.25" customHeight="1" x14ac:dyDescent="0.45"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</row>
    <row r="317" spans="10:45" ht="14.25" customHeight="1" x14ac:dyDescent="0.45"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</row>
    <row r="318" spans="10:45" ht="14.25" customHeight="1" x14ac:dyDescent="0.45"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</row>
    <row r="319" spans="10:45" ht="14.25" customHeight="1" x14ac:dyDescent="0.45"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</row>
    <row r="320" spans="10:45" ht="14.25" customHeight="1" x14ac:dyDescent="0.45"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</row>
    <row r="321" spans="10:45" ht="14.25" customHeight="1" x14ac:dyDescent="0.45"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</row>
    <row r="322" spans="10:45" ht="14.25" customHeight="1" x14ac:dyDescent="0.45"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</row>
    <row r="323" spans="10:45" ht="14.25" customHeight="1" x14ac:dyDescent="0.45"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</row>
    <row r="324" spans="10:45" ht="14.25" customHeight="1" x14ac:dyDescent="0.45"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</row>
    <row r="325" spans="10:45" ht="14.25" customHeight="1" x14ac:dyDescent="0.45"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</row>
    <row r="326" spans="10:45" ht="14.25" customHeight="1" x14ac:dyDescent="0.45"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</row>
    <row r="327" spans="10:45" ht="14.25" customHeight="1" x14ac:dyDescent="0.45"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</row>
    <row r="328" spans="10:45" ht="14.25" customHeight="1" x14ac:dyDescent="0.45"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</row>
    <row r="329" spans="10:45" ht="14.25" customHeight="1" x14ac:dyDescent="0.45"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</row>
    <row r="330" spans="10:45" ht="14.25" customHeight="1" x14ac:dyDescent="0.45"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</row>
    <row r="331" spans="10:45" ht="14.25" customHeight="1" x14ac:dyDescent="0.45"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</row>
    <row r="332" spans="10:45" ht="14.25" customHeight="1" x14ac:dyDescent="0.45"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</row>
    <row r="333" spans="10:45" ht="14.25" customHeight="1" x14ac:dyDescent="0.45"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</row>
    <row r="334" spans="10:45" ht="14.25" customHeight="1" x14ac:dyDescent="0.45"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</row>
    <row r="335" spans="10:45" ht="14.25" customHeight="1" x14ac:dyDescent="0.45"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</row>
    <row r="336" spans="10:45" ht="14.25" customHeight="1" x14ac:dyDescent="0.45"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</row>
    <row r="337" spans="10:45" ht="14.25" customHeight="1" x14ac:dyDescent="0.45"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</row>
    <row r="338" spans="10:45" ht="14.25" customHeight="1" x14ac:dyDescent="0.45"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</row>
    <row r="339" spans="10:45" ht="14.25" customHeight="1" x14ac:dyDescent="0.45"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</row>
    <row r="340" spans="10:45" ht="14.25" customHeight="1" x14ac:dyDescent="0.45"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</row>
    <row r="341" spans="10:45" ht="14.25" customHeight="1" x14ac:dyDescent="0.45"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</row>
    <row r="342" spans="10:45" ht="14.25" customHeight="1" x14ac:dyDescent="0.45"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</row>
    <row r="343" spans="10:45" ht="14.25" customHeight="1" x14ac:dyDescent="0.45"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</row>
    <row r="344" spans="10:45" ht="14.25" customHeight="1" x14ac:dyDescent="0.45"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</row>
    <row r="345" spans="10:45" ht="14.25" customHeight="1" x14ac:dyDescent="0.45"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</row>
    <row r="346" spans="10:45" ht="14.25" customHeight="1" x14ac:dyDescent="0.45"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</row>
    <row r="347" spans="10:45" ht="14.25" customHeight="1" x14ac:dyDescent="0.45"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</row>
    <row r="348" spans="10:45" ht="14.25" customHeight="1" x14ac:dyDescent="0.45"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</row>
    <row r="349" spans="10:45" ht="14.25" customHeight="1" x14ac:dyDescent="0.45"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</row>
    <row r="350" spans="10:45" ht="14.25" customHeight="1" x14ac:dyDescent="0.45"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</row>
    <row r="351" spans="10:45" ht="14.25" customHeight="1" x14ac:dyDescent="0.45"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</row>
    <row r="352" spans="10:45" ht="14.25" customHeight="1" x14ac:dyDescent="0.45"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</row>
    <row r="353" spans="10:45" ht="14.25" customHeight="1" x14ac:dyDescent="0.45"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</row>
    <row r="354" spans="10:45" ht="14.25" customHeight="1" x14ac:dyDescent="0.45"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</row>
    <row r="355" spans="10:45" ht="14.25" customHeight="1" x14ac:dyDescent="0.45"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</row>
    <row r="356" spans="10:45" ht="14.25" customHeight="1" x14ac:dyDescent="0.45"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</row>
    <row r="357" spans="10:45" ht="14.25" customHeight="1" x14ac:dyDescent="0.45"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</row>
    <row r="358" spans="10:45" ht="14.25" customHeight="1" x14ac:dyDescent="0.45"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</row>
    <row r="359" spans="10:45" ht="14.25" customHeight="1" x14ac:dyDescent="0.45"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</row>
    <row r="360" spans="10:45" ht="14.25" customHeight="1" x14ac:dyDescent="0.45"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</row>
    <row r="361" spans="10:45" ht="14.25" customHeight="1" x14ac:dyDescent="0.45"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</row>
    <row r="362" spans="10:45" ht="14.25" customHeight="1" x14ac:dyDescent="0.45"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</row>
    <row r="363" spans="10:45" ht="14.25" customHeight="1" x14ac:dyDescent="0.45"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</row>
    <row r="364" spans="10:45" ht="14.25" customHeight="1" x14ac:dyDescent="0.45"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</row>
    <row r="365" spans="10:45" ht="14.25" customHeight="1" x14ac:dyDescent="0.45"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</row>
    <row r="366" spans="10:45" ht="14.25" customHeight="1" x14ac:dyDescent="0.45"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</row>
    <row r="367" spans="10:45" ht="14.25" customHeight="1" x14ac:dyDescent="0.45"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</row>
    <row r="368" spans="10:45" ht="14.25" customHeight="1" x14ac:dyDescent="0.45"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</row>
    <row r="369" spans="10:45" ht="14.25" customHeight="1" x14ac:dyDescent="0.45"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</row>
    <row r="370" spans="10:45" ht="14.25" customHeight="1" x14ac:dyDescent="0.45"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</row>
    <row r="371" spans="10:45" ht="14.25" customHeight="1" x14ac:dyDescent="0.45"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</row>
    <row r="372" spans="10:45" ht="14.25" customHeight="1" x14ac:dyDescent="0.45"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</row>
    <row r="373" spans="10:45" ht="14.25" customHeight="1" x14ac:dyDescent="0.45"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</row>
    <row r="374" spans="10:45" ht="14.25" customHeight="1" x14ac:dyDescent="0.45"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</row>
    <row r="375" spans="10:45" ht="14.25" customHeight="1" x14ac:dyDescent="0.45"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</row>
    <row r="376" spans="10:45" ht="14.25" customHeight="1" x14ac:dyDescent="0.45"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</row>
    <row r="377" spans="10:45" ht="14.25" customHeight="1" x14ac:dyDescent="0.45"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</row>
    <row r="378" spans="10:45" ht="14.25" customHeight="1" x14ac:dyDescent="0.45"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</row>
    <row r="379" spans="10:45" ht="14.25" customHeight="1" x14ac:dyDescent="0.45"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</row>
    <row r="380" spans="10:45" ht="14.25" customHeight="1" x14ac:dyDescent="0.45"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</row>
    <row r="381" spans="10:45" ht="14.25" customHeight="1" x14ac:dyDescent="0.45"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</row>
    <row r="382" spans="10:45" ht="14.25" customHeight="1" x14ac:dyDescent="0.45"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</row>
    <row r="383" spans="10:45" ht="14.25" customHeight="1" x14ac:dyDescent="0.45"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</row>
    <row r="384" spans="10:45" ht="14.25" customHeight="1" x14ac:dyDescent="0.45"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</row>
    <row r="385" spans="10:45" ht="14.25" customHeight="1" x14ac:dyDescent="0.45"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</row>
    <row r="386" spans="10:45" ht="14.25" customHeight="1" x14ac:dyDescent="0.45"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</row>
    <row r="387" spans="10:45" ht="14.25" customHeight="1" x14ac:dyDescent="0.45"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</row>
    <row r="388" spans="10:45" ht="14.25" customHeight="1" x14ac:dyDescent="0.45"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</row>
    <row r="389" spans="10:45" ht="14.25" customHeight="1" x14ac:dyDescent="0.45"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</row>
    <row r="390" spans="10:45" ht="14.25" customHeight="1" x14ac:dyDescent="0.45"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</row>
    <row r="391" spans="10:45" ht="14.25" customHeight="1" x14ac:dyDescent="0.45"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</row>
    <row r="392" spans="10:45" ht="14.25" customHeight="1" x14ac:dyDescent="0.45"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</row>
    <row r="393" spans="10:45" ht="14.25" customHeight="1" x14ac:dyDescent="0.45"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</row>
    <row r="394" spans="10:45" ht="14.25" customHeight="1" x14ac:dyDescent="0.45"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</row>
    <row r="395" spans="10:45" ht="14.25" customHeight="1" x14ac:dyDescent="0.45"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</row>
    <row r="396" spans="10:45" ht="14.25" customHeight="1" x14ac:dyDescent="0.45"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</row>
    <row r="397" spans="10:45" ht="14.25" customHeight="1" x14ac:dyDescent="0.45"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</row>
    <row r="398" spans="10:45" ht="14.25" customHeight="1" x14ac:dyDescent="0.45"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</row>
    <row r="399" spans="10:45" ht="14.25" customHeight="1" x14ac:dyDescent="0.45"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</row>
    <row r="400" spans="10:45" ht="14.25" customHeight="1" x14ac:dyDescent="0.45"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</row>
    <row r="401" spans="10:45" ht="14.25" customHeight="1" x14ac:dyDescent="0.45"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</row>
    <row r="402" spans="10:45" ht="14.25" customHeight="1" x14ac:dyDescent="0.45"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</row>
    <row r="403" spans="10:45" ht="14.25" customHeight="1" x14ac:dyDescent="0.45"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</row>
    <row r="404" spans="10:45" ht="14.25" customHeight="1" x14ac:dyDescent="0.45"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</row>
    <row r="405" spans="10:45" ht="14.25" customHeight="1" x14ac:dyDescent="0.45"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</row>
    <row r="406" spans="10:45" ht="14.25" customHeight="1" x14ac:dyDescent="0.45"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</row>
    <row r="407" spans="10:45" ht="14.25" customHeight="1" x14ac:dyDescent="0.45"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</row>
    <row r="408" spans="10:45" ht="14.25" customHeight="1" x14ac:dyDescent="0.45"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</row>
    <row r="409" spans="10:45" ht="14.25" customHeight="1" x14ac:dyDescent="0.45"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</row>
    <row r="410" spans="10:45" ht="14.25" customHeight="1" x14ac:dyDescent="0.45"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</row>
    <row r="411" spans="10:45" ht="14.25" customHeight="1" x14ac:dyDescent="0.45"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</row>
    <row r="412" spans="10:45" ht="14.25" customHeight="1" x14ac:dyDescent="0.45"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</row>
    <row r="413" spans="10:45" ht="14.25" customHeight="1" x14ac:dyDescent="0.45"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</row>
    <row r="414" spans="10:45" ht="14.25" customHeight="1" x14ac:dyDescent="0.45"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</row>
    <row r="415" spans="10:45" ht="14.25" customHeight="1" x14ac:dyDescent="0.45"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</row>
    <row r="416" spans="10:45" ht="14.25" customHeight="1" x14ac:dyDescent="0.45"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</row>
    <row r="417" spans="10:45" ht="14.25" customHeight="1" x14ac:dyDescent="0.45"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</row>
    <row r="418" spans="10:45" ht="14.25" customHeight="1" x14ac:dyDescent="0.45"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</row>
    <row r="419" spans="10:45" ht="14.25" customHeight="1" x14ac:dyDescent="0.45"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</row>
    <row r="420" spans="10:45" ht="14.25" customHeight="1" x14ac:dyDescent="0.45"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</row>
    <row r="421" spans="10:45" ht="14.25" customHeight="1" x14ac:dyDescent="0.45"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</row>
    <row r="422" spans="10:45" ht="14.25" customHeight="1" x14ac:dyDescent="0.45"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</row>
    <row r="423" spans="10:45" ht="14.25" customHeight="1" x14ac:dyDescent="0.45"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</row>
    <row r="424" spans="10:45" ht="14.25" customHeight="1" x14ac:dyDescent="0.45"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</row>
    <row r="425" spans="10:45" ht="14.25" customHeight="1" x14ac:dyDescent="0.45"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</row>
    <row r="426" spans="10:45" ht="14.25" customHeight="1" x14ac:dyDescent="0.45"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</row>
    <row r="427" spans="10:45" ht="14.25" customHeight="1" x14ac:dyDescent="0.45"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</row>
    <row r="428" spans="10:45" ht="14.25" customHeight="1" x14ac:dyDescent="0.45"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</row>
    <row r="429" spans="10:45" ht="14.25" customHeight="1" x14ac:dyDescent="0.45"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</row>
    <row r="430" spans="10:45" ht="14.25" customHeight="1" x14ac:dyDescent="0.45"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</row>
    <row r="431" spans="10:45" ht="14.25" customHeight="1" x14ac:dyDescent="0.45"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</row>
    <row r="432" spans="10:45" ht="14.25" customHeight="1" x14ac:dyDescent="0.45"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</row>
    <row r="433" spans="10:45" ht="14.25" customHeight="1" x14ac:dyDescent="0.45"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</row>
    <row r="434" spans="10:45" ht="14.25" customHeight="1" x14ac:dyDescent="0.45"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</row>
    <row r="435" spans="10:45" ht="14.25" customHeight="1" x14ac:dyDescent="0.45"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</row>
    <row r="436" spans="10:45" ht="14.25" customHeight="1" x14ac:dyDescent="0.45"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</row>
    <row r="437" spans="10:45" ht="14.25" customHeight="1" x14ac:dyDescent="0.45"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</row>
    <row r="438" spans="10:45" ht="14.25" customHeight="1" x14ac:dyDescent="0.45"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</row>
    <row r="439" spans="10:45" ht="14.25" customHeight="1" x14ac:dyDescent="0.45"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</row>
    <row r="440" spans="10:45" ht="14.25" customHeight="1" x14ac:dyDescent="0.45"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</row>
    <row r="441" spans="10:45" ht="14.25" customHeight="1" x14ac:dyDescent="0.45"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</row>
    <row r="442" spans="10:45" ht="14.25" customHeight="1" x14ac:dyDescent="0.45"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</row>
    <row r="443" spans="10:45" ht="14.25" customHeight="1" x14ac:dyDescent="0.45"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</row>
    <row r="444" spans="10:45" ht="14.25" customHeight="1" x14ac:dyDescent="0.45"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</row>
    <row r="445" spans="10:45" ht="14.25" customHeight="1" x14ac:dyDescent="0.45"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</row>
    <row r="446" spans="10:45" ht="14.25" customHeight="1" x14ac:dyDescent="0.45"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</row>
    <row r="447" spans="10:45" ht="14.25" customHeight="1" x14ac:dyDescent="0.45"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</row>
    <row r="448" spans="10:45" ht="14.25" customHeight="1" x14ac:dyDescent="0.45"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</row>
    <row r="449" spans="10:45" ht="14.25" customHeight="1" x14ac:dyDescent="0.45"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</row>
    <row r="450" spans="10:45" ht="14.25" customHeight="1" x14ac:dyDescent="0.45"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</row>
    <row r="451" spans="10:45" ht="14.25" customHeight="1" x14ac:dyDescent="0.45"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</row>
    <row r="452" spans="10:45" ht="14.25" customHeight="1" x14ac:dyDescent="0.45"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</row>
    <row r="453" spans="10:45" ht="14.25" customHeight="1" x14ac:dyDescent="0.45"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</row>
    <row r="454" spans="10:45" ht="14.25" customHeight="1" x14ac:dyDescent="0.45"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</row>
    <row r="455" spans="10:45" ht="14.25" customHeight="1" x14ac:dyDescent="0.45"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</row>
    <row r="456" spans="10:45" ht="14.25" customHeight="1" x14ac:dyDescent="0.45"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</row>
    <row r="457" spans="10:45" ht="14.25" customHeight="1" x14ac:dyDescent="0.45"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</row>
    <row r="458" spans="10:45" ht="14.25" customHeight="1" x14ac:dyDescent="0.45"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</row>
    <row r="459" spans="10:45" ht="14.25" customHeight="1" x14ac:dyDescent="0.45"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</row>
    <row r="460" spans="10:45" ht="14.25" customHeight="1" x14ac:dyDescent="0.45"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</row>
    <row r="461" spans="10:45" ht="14.25" customHeight="1" x14ac:dyDescent="0.45"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</row>
    <row r="462" spans="10:45" ht="14.25" customHeight="1" x14ac:dyDescent="0.45"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</row>
    <row r="463" spans="10:45" ht="14.25" customHeight="1" x14ac:dyDescent="0.45"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</row>
    <row r="464" spans="10:45" ht="14.25" customHeight="1" x14ac:dyDescent="0.45"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</row>
    <row r="465" spans="10:45" ht="14.25" customHeight="1" x14ac:dyDescent="0.45"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</row>
    <row r="466" spans="10:45" ht="14.25" customHeight="1" x14ac:dyDescent="0.45"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</row>
    <row r="467" spans="10:45" ht="14.25" customHeight="1" x14ac:dyDescent="0.45"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</row>
    <row r="468" spans="10:45" ht="14.25" customHeight="1" x14ac:dyDescent="0.45"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</row>
    <row r="469" spans="10:45" ht="14.25" customHeight="1" x14ac:dyDescent="0.45"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</row>
    <row r="470" spans="10:45" ht="14.25" customHeight="1" x14ac:dyDescent="0.45"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</row>
    <row r="471" spans="10:45" ht="14.25" customHeight="1" x14ac:dyDescent="0.45"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</row>
    <row r="472" spans="10:45" ht="14.25" customHeight="1" x14ac:dyDescent="0.45"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</row>
    <row r="473" spans="10:45" ht="14.25" customHeight="1" x14ac:dyDescent="0.45"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</row>
    <row r="474" spans="10:45" ht="14.25" customHeight="1" x14ac:dyDescent="0.45"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</row>
    <row r="475" spans="10:45" ht="14.25" customHeight="1" x14ac:dyDescent="0.45"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</row>
    <row r="476" spans="10:45" ht="14.25" customHeight="1" x14ac:dyDescent="0.45"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</row>
    <row r="477" spans="10:45" ht="14.25" customHeight="1" x14ac:dyDescent="0.45"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</row>
    <row r="478" spans="10:45" ht="14.25" customHeight="1" x14ac:dyDescent="0.45"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</row>
    <row r="479" spans="10:45" ht="14.25" customHeight="1" x14ac:dyDescent="0.45"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</row>
    <row r="480" spans="10:45" ht="14.25" customHeight="1" x14ac:dyDescent="0.45"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</row>
    <row r="481" spans="10:45" ht="14.25" customHeight="1" x14ac:dyDescent="0.45"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</row>
    <row r="482" spans="10:45" ht="14.25" customHeight="1" x14ac:dyDescent="0.45"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</row>
    <row r="483" spans="10:45" ht="14.25" customHeight="1" x14ac:dyDescent="0.45"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</row>
    <row r="484" spans="10:45" ht="14.25" customHeight="1" x14ac:dyDescent="0.45"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</row>
    <row r="485" spans="10:45" ht="14.25" customHeight="1" x14ac:dyDescent="0.45"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</row>
    <row r="486" spans="10:45" ht="14.25" customHeight="1" x14ac:dyDescent="0.45"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</row>
    <row r="487" spans="10:45" ht="14.25" customHeight="1" x14ac:dyDescent="0.45"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</row>
    <row r="488" spans="10:45" ht="14.25" customHeight="1" x14ac:dyDescent="0.45"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</row>
    <row r="489" spans="10:45" ht="14.25" customHeight="1" x14ac:dyDescent="0.45"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</row>
    <row r="490" spans="10:45" ht="14.25" customHeight="1" x14ac:dyDescent="0.45"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</row>
    <row r="491" spans="10:45" ht="14.25" customHeight="1" x14ac:dyDescent="0.45"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</row>
    <row r="492" spans="10:45" ht="14.25" customHeight="1" x14ac:dyDescent="0.45"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</row>
    <row r="493" spans="10:45" ht="14.25" customHeight="1" x14ac:dyDescent="0.45"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</row>
    <row r="494" spans="10:45" ht="14.25" customHeight="1" x14ac:dyDescent="0.45"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</row>
    <row r="495" spans="10:45" ht="14.25" customHeight="1" x14ac:dyDescent="0.45"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</row>
    <row r="496" spans="10:45" ht="14.25" customHeight="1" x14ac:dyDescent="0.45"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</row>
    <row r="497" spans="10:45" ht="14.25" customHeight="1" x14ac:dyDescent="0.45"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</row>
    <row r="498" spans="10:45" ht="14.25" customHeight="1" x14ac:dyDescent="0.45"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</row>
    <row r="499" spans="10:45" ht="14.25" customHeight="1" x14ac:dyDescent="0.45"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</row>
    <row r="500" spans="10:45" ht="14.25" customHeight="1" x14ac:dyDescent="0.45"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</row>
    <row r="501" spans="10:45" ht="14.25" customHeight="1" x14ac:dyDescent="0.45"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</row>
    <row r="502" spans="10:45" ht="14.25" customHeight="1" x14ac:dyDescent="0.45"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</row>
    <row r="503" spans="10:45" ht="14.25" customHeight="1" x14ac:dyDescent="0.45"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</row>
    <row r="504" spans="10:45" ht="14.25" customHeight="1" x14ac:dyDescent="0.45"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</row>
    <row r="505" spans="10:45" ht="14.25" customHeight="1" x14ac:dyDescent="0.45"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</row>
    <row r="506" spans="10:45" ht="14.25" customHeight="1" x14ac:dyDescent="0.45"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</row>
    <row r="507" spans="10:45" ht="14.25" customHeight="1" x14ac:dyDescent="0.45"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</row>
    <row r="508" spans="10:45" ht="14.25" customHeight="1" x14ac:dyDescent="0.45"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</row>
    <row r="509" spans="10:45" ht="14.25" customHeight="1" x14ac:dyDescent="0.45"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</row>
    <row r="510" spans="10:45" ht="14.25" customHeight="1" x14ac:dyDescent="0.45"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</row>
    <row r="511" spans="10:45" ht="14.25" customHeight="1" x14ac:dyDescent="0.45"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</row>
    <row r="512" spans="10:45" ht="14.25" customHeight="1" x14ac:dyDescent="0.45"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</row>
    <row r="513" spans="10:45" ht="14.25" customHeight="1" x14ac:dyDescent="0.45"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</row>
    <row r="514" spans="10:45" ht="14.25" customHeight="1" x14ac:dyDescent="0.45"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</row>
    <row r="515" spans="10:45" ht="14.25" customHeight="1" x14ac:dyDescent="0.45"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</row>
    <row r="516" spans="10:45" ht="14.25" customHeight="1" x14ac:dyDescent="0.45"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</row>
    <row r="517" spans="10:45" ht="14.25" customHeight="1" x14ac:dyDescent="0.45"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</row>
    <row r="518" spans="10:45" ht="14.25" customHeight="1" x14ac:dyDescent="0.45"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</row>
    <row r="519" spans="10:45" ht="14.25" customHeight="1" x14ac:dyDescent="0.45"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</row>
    <row r="520" spans="10:45" ht="14.25" customHeight="1" x14ac:dyDescent="0.45"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</row>
    <row r="521" spans="10:45" ht="14.25" customHeight="1" x14ac:dyDescent="0.45"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</row>
    <row r="522" spans="10:45" ht="14.25" customHeight="1" x14ac:dyDescent="0.45"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</row>
    <row r="523" spans="10:45" ht="14.25" customHeight="1" x14ac:dyDescent="0.45"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</row>
    <row r="524" spans="10:45" ht="14.25" customHeight="1" x14ac:dyDescent="0.45"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</row>
    <row r="525" spans="10:45" ht="14.25" customHeight="1" x14ac:dyDescent="0.45"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</row>
    <row r="526" spans="10:45" ht="14.25" customHeight="1" x14ac:dyDescent="0.45"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</row>
    <row r="527" spans="10:45" ht="14.25" customHeight="1" x14ac:dyDescent="0.45"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</row>
    <row r="528" spans="10:45" ht="14.25" customHeight="1" x14ac:dyDescent="0.45"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</row>
    <row r="529" spans="10:45" ht="14.25" customHeight="1" x14ac:dyDescent="0.45"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</row>
    <row r="530" spans="10:45" ht="14.25" customHeight="1" x14ac:dyDescent="0.45"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</row>
    <row r="531" spans="10:45" ht="14.25" customHeight="1" x14ac:dyDescent="0.45"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</row>
    <row r="532" spans="10:45" ht="14.25" customHeight="1" x14ac:dyDescent="0.45"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</row>
    <row r="533" spans="10:45" ht="14.25" customHeight="1" x14ac:dyDescent="0.45"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</row>
    <row r="534" spans="10:45" ht="14.25" customHeight="1" x14ac:dyDescent="0.45"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</row>
    <row r="535" spans="10:45" ht="14.25" customHeight="1" x14ac:dyDescent="0.45"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</row>
    <row r="536" spans="10:45" ht="14.25" customHeight="1" x14ac:dyDescent="0.45"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</row>
    <row r="537" spans="10:45" ht="14.25" customHeight="1" x14ac:dyDescent="0.45"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</row>
    <row r="538" spans="10:45" ht="14.25" customHeight="1" x14ac:dyDescent="0.45"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</row>
    <row r="539" spans="10:45" ht="14.25" customHeight="1" x14ac:dyDescent="0.45"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</row>
    <row r="540" spans="10:45" ht="14.25" customHeight="1" x14ac:dyDescent="0.45"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</row>
    <row r="541" spans="10:45" ht="14.25" customHeight="1" x14ac:dyDescent="0.45"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</row>
    <row r="542" spans="10:45" ht="14.25" customHeight="1" x14ac:dyDescent="0.45"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</row>
    <row r="543" spans="10:45" ht="14.25" customHeight="1" x14ac:dyDescent="0.45"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</row>
    <row r="544" spans="10:45" ht="14.25" customHeight="1" x14ac:dyDescent="0.45"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</row>
    <row r="545" spans="10:45" ht="14.25" customHeight="1" x14ac:dyDescent="0.45"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</row>
    <row r="546" spans="10:45" ht="14.25" customHeight="1" x14ac:dyDescent="0.45"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</row>
    <row r="547" spans="10:45" ht="14.25" customHeight="1" x14ac:dyDescent="0.45"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</row>
    <row r="548" spans="10:45" ht="14.25" customHeight="1" x14ac:dyDescent="0.45"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</row>
    <row r="549" spans="10:45" ht="14.25" customHeight="1" x14ac:dyDescent="0.45"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</row>
    <row r="550" spans="10:45" ht="14.25" customHeight="1" x14ac:dyDescent="0.45"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</row>
    <row r="551" spans="10:45" ht="14.25" customHeight="1" x14ac:dyDescent="0.45"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</row>
    <row r="552" spans="10:45" ht="14.25" customHeight="1" x14ac:dyDescent="0.45"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</row>
    <row r="553" spans="10:45" ht="14.25" customHeight="1" x14ac:dyDescent="0.45"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</row>
    <row r="554" spans="10:45" ht="14.25" customHeight="1" x14ac:dyDescent="0.45"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</row>
    <row r="555" spans="10:45" ht="14.25" customHeight="1" x14ac:dyDescent="0.45"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</row>
    <row r="556" spans="10:45" ht="14.25" customHeight="1" x14ac:dyDescent="0.45"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</row>
    <row r="557" spans="10:45" ht="14.25" customHeight="1" x14ac:dyDescent="0.45"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</row>
    <row r="558" spans="10:45" ht="14.25" customHeight="1" x14ac:dyDescent="0.45"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</row>
    <row r="559" spans="10:45" ht="14.25" customHeight="1" x14ac:dyDescent="0.45"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</row>
    <row r="560" spans="10:45" ht="14.25" customHeight="1" x14ac:dyDescent="0.45"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</row>
    <row r="561" spans="10:45" ht="14.25" customHeight="1" x14ac:dyDescent="0.45"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</row>
    <row r="562" spans="10:45" ht="14.25" customHeight="1" x14ac:dyDescent="0.45"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</row>
    <row r="563" spans="10:45" ht="14.25" customHeight="1" x14ac:dyDescent="0.45"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</row>
    <row r="564" spans="10:45" ht="14.25" customHeight="1" x14ac:dyDescent="0.45"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</row>
    <row r="565" spans="10:45" ht="14.25" customHeight="1" x14ac:dyDescent="0.45"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</row>
    <row r="566" spans="10:45" ht="14.25" customHeight="1" x14ac:dyDescent="0.45"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</row>
    <row r="567" spans="10:45" ht="14.25" customHeight="1" x14ac:dyDescent="0.45"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</row>
    <row r="568" spans="10:45" ht="14.25" customHeight="1" x14ac:dyDescent="0.45"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</row>
    <row r="569" spans="10:45" ht="14.25" customHeight="1" x14ac:dyDescent="0.45"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</row>
    <row r="570" spans="10:45" ht="14.25" customHeight="1" x14ac:dyDescent="0.45"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</row>
    <row r="571" spans="10:45" ht="14.25" customHeight="1" x14ac:dyDescent="0.45"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</row>
    <row r="572" spans="10:45" ht="14.25" customHeight="1" x14ac:dyDescent="0.45"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</row>
    <row r="573" spans="10:45" ht="14.25" customHeight="1" x14ac:dyDescent="0.45"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</row>
    <row r="574" spans="10:45" ht="14.25" customHeight="1" x14ac:dyDescent="0.45"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</row>
    <row r="575" spans="10:45" ht="14.25" customHeight="1" x14ac:dyDescent="0.45"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</row>
    <row r="576" spans="10:45" ht="14.25" customHeight="1" x14ac:dyDescent="0.45"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</row>
    <row r="577" spans="10:45" ht="14.25" customHeight="1" x14ac:dyDescent="0.45"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</row>
    <row r="578" spans="10:45" ht="14.25" customHeight="1" x14ac:dyDescent="0.45"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</row>
    <row r="579" spans="10:45" ht="14.25" customHeight="1" x14ac:dyDescent="0.45"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</row>
    <row r="580" spans="10:45" ht="14.25" customHeight="1" x14ac:dyDescent="0.45"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</row>
    <row r="581" spans="10:45" ht="14.25" customHeight="1" x14ac:dyDescent="0.45"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</row>
    <row r="582" spans="10:45" ht="14.25" customHeight="1" x14ac:dyDescent="0.45"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</row>
    <row r="583" spans="10:45" ht="14.25" customHeight="1" x14ac:dyDescent="0.45"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</row>
    <row r="584" spans="10:45" ht="14.25" customHeight="1" x14ac:dyDescent="0.45"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</row>
    <row r="585" spans="10:45" ht="14.25" customHeight="1" x14ac:dyDescent="0.45"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</row>
    <row r="586" spans="10:45" ht="14.25" customHeight="1" x14ac:dyDescent="0.45"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</row>
    <row r="587" spans="10:45" ht="14.25" customHeight="1" x14ac:dyDescent="0.45"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</row>
    <row r="588" spans="10:45" ht="14.25" customHeight="1" x14ac:dyDescent="0.45"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</row>
    <row r="589" spans="10:45" ht="14.25" customHeight="1" x14ac:dyDescent="0.45"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</row>
    <row r="590" spans="10:45" ht="14.25" customHeight="1" x14ac:dyDescent="0.45"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</row>
    <row r="591" spans="10:45" ht="14.25" customHeight="1" x14ac:dyDescent="0.45"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</row>
    <row r="592" spans="10:45" ht="14.25" customHeight="1" x14ac:dyDescent="0.45"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</row>
    <row r="593" spans="10:45" ht="14.25" customHeight="1" x14ac:dyDescent="0.45"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</row>
    <row r="594" spans="10:45" ht="14.25" customHeight="1" x14ac:dyDescent="0.45"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</row>
    <row r="595" spans="10:45" ht="14.25" customHeight="1" x14ac:dyDescent="0.45"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</row>
    <row r="596" spans="10:45" ht="14.25" customHeight="1" x14ac:dyDescent="0.45"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</row>
    <row r="597" spans="10:45" ht="14.25" customHeight="1" x14ac:dyDescent="0.45"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</row>
    <row r="598" spans="10:45" ht="14.25" customHeight="1" x14ac:dyDescent="0.45"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</row>
    <row r="599" spans="10:45" ht="14.25" customHeight="1" x14ac:dyDescent="0.45"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</row>
    <row r="600" spans="10:45" ht="14.25" customHeight="1" x14ac:dyDescent="0.45"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</row>
    <row r="601" spans="10:45" ht="14.25" customHeight="1" x14ac:dyDescent="0.45"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</row>
    <row r="602" spans="10:45" ht="14.25" customHeight="1" x14ac:dyDescent="0.45"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</row>
    <row r="603" spans="10:45" ht="14.25" customHeight="1" x14ac:dyDescent="0.45"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</row>
    <row r="604" spans="10:45" ht="14.25" customHeight="1" x14ac:dyDescent="0.45"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</row>
    <row r="605" spans="10:45" ht="14.25" customHeight="1" x14ac:dyDescent="0.45"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</row>
    <row r="606" spans="10:45" ht="14.25" customHeight="1" x14ac:dyDescent="0.45"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</row>
    <row r="607" spans="10:45" ht="14.25" customHeight="1" x14ac:dyDescent="0.45"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</row>
    <row r="608" spans="10:45" ht="14.25" customHeight="1" x14ac:dyDescent="0.45"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</row>
    <row r="609" spans="10:45" ht="14.25" customHeight="1" x14ac:dyDescent="0.45"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</row>
    <row r="610" spans="10:45" ht="14.25" customHeight="1" x14ac:dyDescent="0.45"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</row>
    <row r="611" spans="10:45" ht="14.25" customHeight="1" x14ac:dyDescent="0.45"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</row>
    <row r="612" spans="10:45" ht="14.25" customHeight="1" x14ac:dyDescent="0.45"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</row>
    <row r="613" spans="10:45" ht="14.25" customHeight="1" x14ac:dyDescent="0.45"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</row>
    <row r="614" spans="10:45" ht="14.25" customHeight="1" x14ac:dyDescent="0.45"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</row>
    <row r="615" spans="10:45" ht="14.25" customHeight="1" x14ac:dyDescent="0.45"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</row>
    <row r="616" spans="10:45" ht="14.25" customHeight="1" x14ac:dyDescent="0.45"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</row>
    <row r="617" spans="10:45" ht="14.25" customHeight="1" x14ac:dyDescent="0.45"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</row>
    <row r="618" spans="10:45" ht="14.25" customHeight="1" x14ac:dyDescent="0.45"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</row>
    <row r="619" spans="10:45" ht="14.25" customHeight="1" x14ac:dyDescent="0.45"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</row>
    <row r="620" spans="10:45" ht="14.25" customHeight="1" x14ac:dyDescent="0.45"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</row>
    <row r="621" spans="10:45" ht="14.25" customHeight="1" x14ac:dyDescent="0.45"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</row>
    <row r="622" spans="10:45" ht="14.25" customHeight="1" x14ac:dyDescent="0.45"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</row>
    <row r="623" spans="10:45" ht="14.25" customHeight="1" x14ac:dyDescent="0.45"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</row>
    <row r="624" spans="10:45" ht="14.25" customHeight="1" x14ac:dyDescent="0.45"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</row>
    <row r="625" spans="10:45" ht="14.25" customHeight="1" x14ac:dyDescent="0.45"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</row>
    <row r="626" spans="10:45" ht="14.25" customHeight="1" x14ac:dyDescent="0.45"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</row>
    <row r="627" spans="10:45" ht="14.25" customHeight="1" x14ac:dyDescent="0.45"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</row>
    <row r="628" spans="10:45" ht="14.25" customHeight="1" x14ac:dyDescent="0.45"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</row>
    <row r="629" spans="10:45" ht="14.25" customHeight="1" x14ac:dyDescent="0.45"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</row>
    <row r="630" spans="10:45" ht="14.25" customHeight="1" x14ac:dyDescent="0.45"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</row>
    <row r="631" spans="10:45" ht="14.25" customHeight="1" x14ac:dyDescent="0.45"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</row>
    <row r="632" spans="10:45" ht="14.25" customHeight="1" x14ac:dyDescent="0.45"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</row>
    <row r="633" spans="10:45" ht="14.25" customHeight="1" x14ac:dyDescent="0.45"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</row>
    <row r="634" spans="10:45" ht="14.25" customHeight="1" x14ac:dyDescent="0.45"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</row>
    <row r="635" spans="10:45" ht="14.25" customHeight="1" x14ac:dyDescent="0.45"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</row>
    <row r="636" spans="10:45" ht="14.25" customHeight="1" x14ac:dyDescent="0.45"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</row>
    <row r="637" spans="10:45" ht="14.25" customHeight="1" x14ac:dyDescent="0.45"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</row>
    <row r="638" spans="10:45" ht="14.25" customHeight="1" x14ac:dyDescent="0.45"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</row>
    <row r="639" spans="10:45" ht="14.25" customHeight="1" x14ac:dyDescent="0.45"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</row>
    <row r="640" spans="10:45" ht="14.25" customHeight="1" x14ac:dyDescent="0.45"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</row>
    <row r="641" spans="10:45" ht="14.25" customHeight="1" x14ac:dyDescent="0.45"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</row>
    <row r="642" spans="10:45" ht="14.25" customHeight="1" x14ac:dyDescent="0.45"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</row>
    <row r="643" spans="10:45" ht="14.25" customHeight="1" x14ac:dyDescent="0.45"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</row>
    <row r="644" spans="10:45" ht="14.25" customHeight="1" x14ac:dyDescent="0.45"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</row>
    <row r="645" spans="10:45" ht="14.25" customHeight="1" x14ac:dyDescent="0.45"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</row>
    <row r="646" spans="10:45" ht="14.25" customHeight="1" x14ac:dyDescent="0.45"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</row>
    <row r="647" spans="10:45" ht="14.25" customHeight="1" x14ac:dyDescent="0.45"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</row>
    <row r="648" spans="10:45" ht="14.25" customHeight="1" x14ac:dyDescent="0.45"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</row>
    <row r="649" spans="10:45" ht="14.25" customHeight="1" x14ac:dyDescent="0.45"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</row>
    <row r="650" spans="10:45" ht="14.25" customHeight="1" x14ac:dyDescent="0.45"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</row>
    <row r="651" spans="10:45" ht="14.25" customHeight="1" x14ac:dyDescent="0.45"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</row>
    <row r="652" spans="10:45" ht="14.25" customHeight="1" x14ac:dyDescent="0.45"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</row>
    <row r="653" spans="10:45" ht="14.25" customHeight="1" x14ac:dyDescent="0.45"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</row>
    <row r="654" spans="10:45" ht="14.25" customHeight="1" x14ac:dyDescent="0.45"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</row>
    <row r="655" spans="10:45" ht="14.25" customHeight="1" x14ac:dyDescent="0.45"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</row>
    <row r="656" spans="10:45" ht="14.25" customHeight="1" x14ac:dyDescent="0.45"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</row>
    <row r="657" spans="10:45" ht="14.25" customHeight="1" x14ac:dyDescent="0.45"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</row>
    <row r="658" spans="10:45" ht="14.25" customHeight="1" x14ac:dyDescent="0.45"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</row>
    <row r="659" spans="10:45" ht="14.25" customHeight="1" x14ac:dyDescent="0.45"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</row>
    <row r="660" spans="10:45" ht="14.25" customHeight="1" x14ac:dyDescent="0.45"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</row>
    <row r="661" spans="10:45" ht="14.25" customHeight="1" x14ac:dyDescent="0.45"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</row>
    <row r="662" spans="10:45" ht="14.25" customHeight="1" x14ac:dyDescent="0.45"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</row>
    <row r="663" spans="10:45" ht="14.25" customHeight="1" x14ac:dyDescent="0.45"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</row>
    <row r="664" spans="10:45" ht="14.25" customHeight="1" x14ac:dyDescent="0.45"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</row>
    <row r="665" spans="10:45" ht="14.25" customHeight="1" x14ac:dyDescent="0.45"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</row>
    <row r="666" spans="10:45" ht="14.25" customHeight="1" x14ac:dyDescent="0.45"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</row>
    <row r="667" spans="10:45" ht="14.25" customHeight="1" x14ac:dyDescent="0.45"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</row>
    <row r="668" spans="10:45" ht="14.25" customHeight="1" x14ac:dyDescent="0.45"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</row>
    <row r="669" spans="10:45" ht="14.25" customHeight="1" x14ac:dyDescent="0.45"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</row>
    <row r="670" spans="10:45" ht="14.25" customHeight="1" x14ac:dyDescent="0.45"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</row>
    <row r="671" spans="10:45" ht="14.25" customHeight="1" x14ac:dyDescent="0.45"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</row>
    <row r="672" spans="10:45" ht="14.25" customHeight="1" x14ac:dyDescent="0.45"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</row>
    <row r="673" spans="10:45" ht="14.25" customHeight="1" x14ac:dyDescent="0.45"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</row>
    <row r="674" spans="10:45" ht="14.25" customHeight="1" x14ac:dyDescent="0.45"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</row>
    <row r="675" spans="10:45" ht="14.25" customHeight="1" x14ac:dyDescent="0.45"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</row>
    <row r="676" spans="10:45" ht="14.25" customHeight="1" x14ac:dyDescent="0.45"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</row>
    <row r="677" spans="10:45" ht="14.25" customHeight="1" x14ac:dyDescent="0.45"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</row>
    <row r="678" spans="10:45" ht="14.25" customHeight="1" x14ac:dyDescent="0.45"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</row>
    <row r="679" spans="10:45" ht="14.25" customHeight="1" x14ac:dyDescent="0.45"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</row>
    <row r="680" spans="10:45" ht="14.25" customHeight="1" x14ac:dyDescent="0.45"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</row>
    <row r="681" spans="10:45" ht="14.25" customHeight="1" x14ac:dyDescent="0.45"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</row>
    <row r="682" spans="10:45" ht="14.25" customHeight="1" x14ac:dyDescent="0.45"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</row>
    <row r="683" spans="10:45" ht="14.25" customHeight="1" x14ac:dyDescent="0.45"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</row>
    <row r="684" spans="10:45" ht="14.25" customHeight="1" x14ac:dyDescent="0.45"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</row>
    <row r="685" spans="10:45" ht="14.25" customHeight="1" x14ac:dyDescent="0.45"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</row>
    <row r="686" spans="10:45" ht="14.25" customHeight="1" x14ac:dyDescent="0.45"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</row>
    <row r="687" spans="10:45" ht="14.25" customHeight="1" x14ac:dyDescent="0.45"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</row>
    <row r="688" spans="10:45" ht="14.25" customHeight="1" x14ac:dyDescent="0.45"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</row>
    <row r="689" spans="10:45" ht="14.25" customHeight="1" x14ac:dyDescent="0.45"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</row>
    <row r="690" spans="10:45" ht="14.25" customHeight="1" x14ac:dyDescent="0.45"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</row>
    <row r="691" spans="10:45" ht="14.25" customHeight="1" x14ac:dyDescent="0.45"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</row>
    <row r="692" spans="10:45" ht="14.25" customHeight="1" x14ac:dyDescent="0.45"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</row>
    <row r="693" spans="10:45" ht="14.25" customHeight="1" x14ac:dyDescent="0.45"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</row>
    <row r="694" spans="10:45" ht="14.25" customHeight="1" x14ac:dyDescent="0.45"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</row>
    <row r="695" spans="10:45" ht="14.25" customHeight="1" x14ac:dyDescent="0.45"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</row>
    <row r="696" spans="10:45" ht="14.25" customHeight="1" x14ac:dyDescent="0.45"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</row>
    <row r="697" spans="10:45" ht="14.25" customHeight="1" x14ac:dyDescent="0.45"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</row>
    <row r="698" spans="10:45" ht="14.25" customHeight="1" x14ac:dyDescent="0.45"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</row>
    <row r="699" spans="10:45" ht="14.25" customHeight="1" x14ac:dyDescent="0.45"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</row>
    <row r="700" spans="10:45" ht="14.25" customHeight="1" x14ac:dyDescent="0.45"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</row>
    <row r="701" spans="10:45" ht="14.25" customHeight="1" x14ac:dyDescent="0.45"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</row>
    <row r="702" spans="10:45" ht="14.25" customHeight="1" x14ac:dyDescent="0.45"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</row>
    <row r="703" spans="10:45" ht="14.25" customHeight="1" x14ac:dyDescent="0.45"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</row>
    <row r="704" spans="10:45" ht="14.25" customHeight="1" x14ac:dyDescent="0.45"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</row>
    <row r="705" spans="10:45" ht="14.25" customHeight="1" x14ac:dyDescent="0.45"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</row>
    <row r="706" spans="10:45" ht="14.25" customHeight="1" x14ac:dyDescent="0.45"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</row>
    <row r="707" spans="10:45" ht="14.25" customHeight="1" x14ac:dyDescent="0.45"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</row>
    <row r="708" spans="10:45" ht="14.25" customHeight="1" x14ac:dyDescent="0.45"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</row>
    <row r="709" spans="10:45" ht="14.25" customHeight="1" x14ac:dyDescent="0.45"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</row>
    <row r="710" spans="10:45" ht="14.25" customHeight="1" x14ac:dyDescent="0.45"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</row>
    <row r="711" spans="10:45" ht="14.25" customHeight="1" x14ac:dyDescent="0.45"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</row>
    <row r="712" spans="10:45" ht="14.25" customHeight="1" x14ac:dyDescent="0.45"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</row>
    <row r="713" spans="10:45" ht="14.25" customHeight="1" x14ac:dyDescent="0.45"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</row>
    <row r="714" spans="10:45" ht="14.25" customHeight="1" x14ac:dyDescent="0.45"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</row>
    <row r="715" spans="10:45" ht="14.25" customHeight="1" x14ac:dyDescent="0.45"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</row>
    <row r="716" spans="10:45" ht="14.25" customHeight="1" x14ac:dyDescent="0.45"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</row>
    <row r="717" spans="10:45" ht="14.25" customHeight="1" x14ac:dyDescent="0.45"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</row>
    <row r="718" spans="10:45" ht="14.25" customHeight="1" x14ac:dyDescent="0.45"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</row>
    <row r="719" spans="10:45" ht="14.25" customHeight="1" x14ac:dyDescent="0.45"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</row>
    <row r="720" spans="10:45" ht="14.25" customHeight="1" x14ac:dyDescent="0.45"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</row>
    <row r="721" spans="10:45" ht="14.25" customHeight="1" x14ac:dyDescent="0.45"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</row>
    <row r="722" spans="10:45" ht="14.25" customHeight="1" x14ac:dyDescent="0.45"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</row>
    <row r="723" spans="10:45" ht="14.25" customHeight="1" x14ac:dyDescent="0.45"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</row>
    <row r="724" spans="10:45" ht="14.25" customHeight="1" x14ac:dyDescent="0.45"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</row>
    <row r="725" spans="10:45" ht="14.25" customHeight="1" x14ac:dyDescent="0.45"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</row>
    <row r="726" spans="10:45" ht="14.25" customHeight="1" x14ac:dyDescent="0.45"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</row>
    <row r="727" spans="10:45" ht="14.25" customHeight="1" x14ac:dyDescent="0.45"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</row>
    <row r="728" spans="10:45" ht="14.25" customHeight="1" x14ac:dyDescent="0.45"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</row>
    <row r="729" spans="10:45" ht="14.25" customHeight="1" x14ac:dyDescent="0.45"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</row>
    <row r="730" spans="10:45" ht="14.25" customHeight="1" x14ac:dyDescent="0.45"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</row>
    <row r="731" spans="10:45" ht="14.25" customHeight="1" x14ac:dyDescent="0.45"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</row>
    <row r="732" spans="10:45" ht="14.25" customHeight="1" x14ac:dyDescent="0.45"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</row>
    <row r="733" spans="10:45" ht="14.25" customHeight="1" x14ac:dyDescent="0.45"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</row>
    <row r="734" spans="10:45" ht="14.25" customHeight="1" x14ac:dyDescent="0.45"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</row>
    <row r="735" spans="10:45" ht="14.25" customHeight="1" x14ac:dyDescent="0.45"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</row>
    <row r="736" spans="10:45" ht="14.25" customHeight="1" x14ac:dyDescent="0.45"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</row>
    <row r="737" spans="10:45" ht="14.25" customHeight="1" x14ac:dyDescent="0.45"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</row>
    <row r="738" spans="10:45" ht="14.25" customHeight="1" x14ac:dyDescent="0.45"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</row>
    <row r="739" spans="10:45" ht="14.25" customHeight="1" x14ac:dyDescent="0.45"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</row>
    <row r="740" spans="10:45" ht="14.25" customHeight="1" x14ac:dyDescent="0.45"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</row>
    <row r="741" spans="10:45" ht="14.25" customHeight="1" x14ac:dyDescent="0.45"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</row>
    <row r="742" spans="10:45" ht="14.25" customHeight="1" x14ac:dyDescent="0.45"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</row>
    <row r="743" spans="10:45" ht="14.25" customHeight="1" x14ac:dyDescent="0.45"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</row>
    <row r="744" spans="10:45" ht="14.25" customHeight="1" x14ac:dyDescent="0.45"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</row>
    <row r="745" spans="10:45" ht="14.25" customHeight="1" x14ac:dyDescent="0.45"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</row>
    <row r="746" spans="10:45" ht="14.25" customHeight="1" x14ac:dyDescent="0.45"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</row>
    <row r="747" spans="10:45" ht="14.25" customHeight="1" x14ac:dyDescent="0.45"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</row>
    <row r="748" spans="10:45" ht="14.25" customHeight="1" x14ac:dyDescent="0.45"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</row>
    <row r="749" spans="10:45" ht="14.25" customHeight="1" x14ac:dyDescent="0.45"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</row>
    <row r="750" spans="10:45" ht="14.25" customHeight="1" x14ac:dyDescent="0.45"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</row>
    <row r="751" spans="10:45" ht="14.25" customHeight="1" x14ac:dyDescent="0.45"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</row>
    <row r="752" spans="10:45" ht="14.25" customHeight="1" x14ac:dyDescent="0.45"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</row>
    <row r="753" spans="10:45" ht="14.25" customHeight="1" x14ac:dyDescent="0.45"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</row>
    <row r="754" spans="10:45" ht="14.25" customHeight="1" x14ac:dyDescent="0.45"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</row>
    <row r="755" spans="10:45" ht="14.25" customHeight="1" x14ac:dyDescent="0.45"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</row>
    <row r="756" spans="10:45" ht="14.25" customHeight="1" x14ac:dyDescent="0.45"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</row>
    <row r="757" spans="10:45" ht="14.25" customHeight="1" x14ac:dyDescent="0.45"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</row>
    <row r="758" spans="10:45" ht="14.25" customHeight="1" x14ac:dyDescent="0.45"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</row>
    <row r="759" spans="10:45" ht="14.25" customHeight="1" x14ac:dyDescent="0.45"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</row>
    <row r="760" spans="10:45" ht="14.25" customHeight="1" x14ac:dyDescent="0.45"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</row>
    <row r="761" spans="10:45" ht="14.25" customHeight="1" x14ac:dyDescent="0.45"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</row>
    <row r="762" spans="10:45" ht="14.25" customHeight="1" x14ac:dyDescent="0.45"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</row>
    <row r="763" spans="10:45" ht="14.25" customHeight="1" x14ac:dyDescent="0.45"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</row>
    <row r="764" spans="10:45" ht="14.25" customHeight="1" x14ac:dyDescent="0.45"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</row>
    <row r="765" spans="10:45" ht="14.25" customHeight="1" x14ac:dyDescent="0.45"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</row>
    <row r="766" spans="10:45" ht="14.25" customHeight="1" x14ac:dyDescent="0.45"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</row>
    <row r="767" spans="10:45" ht="14.25" customHeight="1" x14ac:dyDescent="0.45"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</row>
    <row r="768" spans="10:45" ht="14.25" customHeight="1" x14ac:dyDescent="0.45"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</row>
    <row r="769" spans="10:45" ht="14.25" customHeight="1" x14ac:dyDescent="0.45"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</row>
    <row r="770" spans="10:45" ht="14.25" customHeight="1" x14ac:dyDescent="0.45"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</row>
    <row r="771" spans="10:45" ht="14.25" customHeight="1" x14ac:dyDescent="0.45"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</row>
    <row r="772" spans="10:45" ht="14.25" customHeight="1" x14ac:dyDescent="0.45"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</row>
    <row r="773" spans="10:45" ht="14.25" customHeight="1" x14ac:dyDescent="0.45"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</row>
    <row r="774" spans="10:45" ht="14.25" customHeight="1" x14ac:dyDescent="0.45"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</row>
    <row r="775" spans="10:45" ht="14.25" customHeight="1" x14ac:dyDescent="0.45"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</row>
    <row r="776" spans="10:45" ht="14.25" customHeight="1" x14ac:dyDescent="0.45"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</row>
    <row r="777" spans="10:45" ht="14.25" customHeight="1" x14ac:dyDescent="0.45"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</row>
    <row r="778" spans="10:45" ht="14.25" customHeight="1" x14ac:dyDescent="0.45"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</row>
    <row r="779" spans="10:45" ht="14.25" customHeight="1" x14ac:dyDescent="0.45"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</row>
    <row r="780" spans="10:45" ht="14.25" customHeight="1" x14ac:dyDescent="0.45"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</row>
    <row r="781" spans="10:45" ht="14.25" customHeight="1" x14ac:dyDescent="0.45"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</row>
    <row r="782" spans="10:45" ht="14.25" customHeight="1" x14ac:dyDescent="0.45"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</row>
    <row r="783" spans="10:45" ht="14.25" customHeight="1" x14ac:dyDescent="0.45"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</row>
    <row r="784" spans="10:45" ht="14.25" customHeight="1" x14ac:dyDescent="0.45"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</row>
    <row r="785" spans="10:45" ht="14.25" customHeight="1" x14ac:dyDescent="0.45"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</row>
    <row r="786" spans="10:45" ht="14.25" customHeight="1" x14ac:dyDescent="0.45"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</row>
    <row r="787" spans="10:45" ht="14.25" customHeight="1" x14ac:dyDescent="0.45"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</row>
    <row r="788" spans="10:45" ht="14.25" customHeight="1" x14ac:dyDescent="0.45"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</row>
    <row r="789" spans="10:45" ht="14.25" customHeight="1" x14ac:dyDescent="0.45"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</row>
    <row r="790" spans="10:45" ht="14.25" customHeight="1" x14ac:dyDescent="0.45"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</row>
    <row r="791" spans="10:45" ht="14.25" customHeight="1" x14ac:dyDescent="0.45"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</row>
    <row r="792" spans="10:45" ht="14.25" customHeight="1" x14ac:dyDescent="0.45"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</row>
    <row r="793" spans="10:45" ht="14.25" customHeight="1" x14ac:dyDescent="0.45"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</row>
    <row r="794" spans="10:45" ht="14.25" customHeight="1" x14ac:dyDescent="0.45"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</row>
    <row r="795" spans="10:45" ht="14.25" customHeight="1" x14ac:dyDescent="0.45"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</row>
    <row r="796" spans="10:45" ht="14.25" customHeight="1" x14ac:dyDescent="0.45"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</row>
    <row r="797" spans="10:45" ht="14.25" customHeight="1" x14ac:dyDescent="0.45"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</row>
    <row r="798" spans="10:45" ht="14.25" customHeight="1" x14ac:dyDescent="0.45"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</row>
    <row r="799" spans="10:45" ht="14.25" customHeight="1" x14ac:dyDescent="0.45"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</row>
    <row r="800" spans="10:45" ht="14.25" customHeight="1" x14ac:dyDescent="0.45"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</row>
    <row r="801" spans="10:45" ht="14.25" customHeight="1" x14ac:dyDescent="0.45"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</row>
    <row r="802" spans="10:45" ht="14.25" customHeight="1" x14ac:dyDescent="0.45"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</row>
    <row r="803" spans="10:45" ht="14.25" customHeight="1" x14ac:dyDescent="0.45"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</row>
    <row r="804" spans="10:45" ht="14.25" customHeight="1" x14ac:dyDescent="0.45"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</row>
    <row r="805" spans="10:45" ht="14.25" customHeight="1" x14ac:dyDescent="0.45"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</row>
    <row r="806" spans="10:45" ht="14.25" customHeight="1" x14ac:dyDescent="0.45"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</row>
    <row r="807" spans="10:45" ht="14.25" customHeight="1" x14ac:dyDescent="0.45"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</row>
    <row r="808" spans="10:45" ht="14.25" customHeight="1" x14ac:dyDescent="0.45"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</row>
    <row r="809" spans="10:45" ht="14.25" customHeight="1" x14ac:dyDescent="0.45"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</row>
    <row r="810" spans="10:45" ht="14.25" customHeight="1" x14ac:dyDescent="0.45"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</row>
    <row r="811" spans="10:45" ht="14.25" customHeight="1" x14ac:dyDescent="0.45"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</row>
    <row r="812" spans="10:45" ht="14.25" customHeight="1" x14ac:dyDescent="0.45"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</row>
    <row r="813" spans="10:45" ht="14.25" customHeight="1" x14ac:dyDescent="0.45"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</row>
    <row r="814" spans="10:45" ht="14.25" customHeight="1" x14ac:dyDescent="0.45"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</row>
    <row r="815" spans="10:45" ht="14.25" customHeight="1" x14ac:dyDescent="0.45"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</row>
    <row r="816" spans="10:45" ht="14.25" customHeight="1" x14ac:dyDescent="0.45"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</row>
    <row r="817" spans="10:45" ht="14.25" customHeight="1" x14ac:dyDescent="0.45"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</row>
    <row r="818" spans="10:45" ht="14.25" customHeight="1" x14ac:dyDescent="0.45"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</row>
    <row r="819" spans="10:45" ht="14.25" customHeight="1" x14ac:dyDescent="0.45"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</row>
    <row r="820" spans="10:45" ht="14.25" customHeight="1" x14ac:dyDescent="0.45"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</row>
    <row r="821" spans="10:45" ht="14.25" customHeight="1" x14ac:dyDescent="0.45"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</row>
    <row r="822" spans="10:45" ht="14.25" customHeight="1" x14ac:dyDescent="0.45"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</row>
    <row r="823" spans="10:45" ht="14.25" customHeight="1" x14ac:dyDescent="0.45"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</row>
    <row r="824" spans="10:45" ht="14.25" customHeight="1" x14ac:dyDescent="0.45"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</row>
    <row r="825" spans="10:45" ht="14.25" customHeight="1" x14ac:dyDescent="0.45"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</row>
    <row r="826" spans="10:45" ht="14.25" customHeight="1" x14ac:dyDescent="0.45"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</row>
    <row r="827" spans="10:45" ht="14.25" customHeight="1" x14ac:dyDescent="0.45"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</row>
    <row r="828" spans="10:45" ht="14.25" customHeight="1" x14ac:dyDescent="0.45"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</row>
    <row r="829" spans="10:45" ht="14.25" customHeight="1" x14ac:dyDescent="0.45"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</row>
    <row r="830" spans="10:45" ht="14.25" customHeight="1" x14ac:dyDescent="0.45"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</row>
    <row r="831" spans="10:45" ht="14.25" customHeight="1" x14ac:dyDescent="0.45"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</row>
    <row r="832" spans="10:45" ht="14.25" customHeight="1" x14ac:dyDescent="0.45"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</row>
    <row r="833" spans="10:45" ht="14.25" customHeight="1" x14ac:dyDescent="0.45"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</row>
    <row r="834" spans="10:45" ht="14.25" customHeight="1" x14ac:dyDescent="0.45"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</row>
    <row r="835" spans="10:45" ht="14.25" customHeight="1" x14ac:dyDescent="0.45"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</row>
    <row r="836" spans="10:45" ht="14.25" customHeight="1" x14ac:dyDescent="0.45"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</row>
    <row r="837" spans="10:45" ht="14.25" customHeight="1" x14ac:dyDescent="0.45"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</row>
    <row r="838" spans="10:45" ht="14.25" customHeight="1" x14ac:dyDescent="0.45"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</row>
    <row r="839" spans="10:45" ht="14.25" customHeight="1" x14ac:dyDescent="0.45"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</row>
    <row r="840" spans="10:45" ht="14.25" customHeight="1" x14ac:dyDescent="0.45"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</row>
    <row r="841" spans="10:45" ht="14.25" customHeight="1" x14ac:dyDescent="0.45"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</row>
    <row r="842" spans="10:45" ht="14.25" customHeight="1" x14ac:dyDescent="0.45"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</row>
    <row r="843" spans="10:45" ht="14.25" customHeight="1" x14ac:dyDescent="0.45"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</row>
    <row r="844" spans="10:45" ht="14.25" customHeight="1" x14ac:dyDescent="0.45"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</row>
    <row r="845" spans="10:45" ht="14.25" customHeight="1" x14ac:dyDescent="0.45"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</row>
    <row r="846" spans="10:45" ht="14.25" customHeight="1" x14ac:dyDescent="0.45"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</row>
    <row r="847" spans="10:45" ht="14.25" customHeight="1" x14ac:dyDescent="0.45"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</row>
    <row r="848" spans="10:45" ht="14.25" customHeight="1" x14ac:dyDescent="0.45"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</row>
    <row r="849" spans="10:45" ht="14.25" customHeight="1" x14ac:dyDescent="0.45"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</row>
    <row r="850" spans="10:45" ht="14.25" customHeight="1" x14ac:dyDescent="0.45"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</row>
    <row r="851" spans="10:45" ht="14.25" customHeight="1" x14ac:dyDescent="0.45"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</row>
    <row r="852" spans="10:45" ht="14.25" customHeight="1" x14ac:dyDescent="0.45"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</row>
    <row r="853" spans="10:45" ht="14.25" customHeight="1" x14ac:dyDescent="0.45"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</row>
    <row r="854" spans="10:45" ht="14.25" customHeight="1" x14ac:dyDescent="0.45"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</row>
    <row r="855" spans="10:45" ht="14.25" customHeight="1" x14ac:dyDescent="0.45"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</row>
    <row r="856" spans="10:45" ht="14.25" customHeight="1" x14ac:dyDescent="0.45"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</row>
    <row r="857" spans="10:45" ht="14.25" customHeight="1" x14ac:dyDescent="0.45"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</row>
    <row r="858" spans="10:45" ht="14.25" customHeight="1" x14ac:dyDescent="0.45"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</row>
    <row r="859" spans="10:45" ht="14.25" customHeight="1" x14ac:dyDescent="0.45"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</row>
    <row r="860" spans="10:45" ht="14.25" customHeight="1" x14ac:dyDescent="0.45"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</row>
    <row r="861" spans="10:45" ht="14.25" customHeight="1" x14ac:dyDescent="0.45"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</row>
    <row r="862" spans="10:45" ht="14.25" customHeight="1" x14ac:dyDescent="0.45"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</row>
    <row r="863" spans="10:45" ht="14.25" customHeight="1" x14ac:dyDescent="0.45"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</row>
    <row r="864" spans="10:45" ht="14.25" customHeight="1" x14ac:dyDescent="0.45"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</row>
    <row r="865" spans="10:45" ht="14.25" customHeight="1" x14ac:dyDescent="0.45"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</row>
    <row r="866" spans="10:45" ht="14.25" customHeight="1" x14ac:dyDescent="0.45"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</row>
    <row r="867" spans="10:45" ht="14.25" customHeight="1" x14ac:dyDescent="0.45"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</row>
    <row r="868" spans="10:45" ht="14.25" customHeight="1" x14ac:dyDescent="0.45"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</row>
    <row r="869" spans="10:45" ht="14.25" customHeight="1" x14ac:dyDescent="0.45"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</row>
    <row r="870" spans="10:45" ht="14.25" customHeight="1" x14ac:dyDescent="0.45"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</row>
    <row r="871" spans="10:45" ht="14.25" customHeight="1" x14ac:dyDescent="0.45"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</row>
    <row r="872" spans="10:45" ht="14.25" customHeight="1" x14ac:dyDescent="0.45"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</row>
    <row r="873" spans="10:45" ht="14.25" customHeight="1" x14ac:dyDescent="0.45"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</row>
    <row r="874" spans="10:45" ht="14.25" customHeight="1" x14ac:dyDescent="0.45"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</row>
    <row r="875" spans="10:45" ht="14.25" customHeight="1" x14ac:dyDescent="0.45"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</row>
    <row r="876" spans="10:45" ht="14.25" customHeight="1" x14ac:dyDescent="0.45"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</row>
    <row r="877" spans="10:45" ht="14.25" customHeight="1" x14ac:dyDescent="0.45"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</row>
    <row r="878" spans="10:45" ht="14.25" customHeight="1" x14ac:dyDescent="0.45"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</row>
    <row r="879" spans="10:45" ht="14.25" customHeight="1" x14ac:dyDescent="0.45"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</row>
    <row r="880" spans="10:45" ht="14.25" customHeight="1" x14ac:dyDescent="0.45"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</row>
    <row r="881" spans="10:45" ht="14.25" customHeight="1" x14ac:dyDescent="0.45"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</row>
    <row r="882" spans="10:45" ht="14.25" customHeight="1" x14ac:dyDescent="0.45"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</row>
    <row r="883" spans="10:45" ht="14.25" customHeight="1" x14ac:dyDescent="0.45"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</row>
    <row r="884" spans="10:45" ht="14.25" customHeight="1" x14ac:dyDescent="0.45"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</row>
    <row r="885" spans="10:45" ht="14.25" customHeight="1" x14ac:dyDescent="0.45"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</row>
    <row r="886" spans="10:45" ht="14.25" customHeight="1" x14ac:dyDescent="0.45"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</row>
    <row r="887" spans="10:45" ht="14.25" customHeight="1" x14ac:dyDescent="0.45"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</row>
    <row r="888" spans="10:45" ht="14.25" customHeight="1" x14ac:dyDescent="0.45"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</row>
    <row r="889" spans="10:45" ht="14.25" customHeight="1" x14ac:dyDescent="0.45"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</row>
    <row r="890" spans="10:45" ht="14.25" customHeight="1" x14ac:dyDescent="0.45"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</row>
    <row r="891" spans="10:45" ht="14.25" customHeight="1" x14ac:dyDescent="0.45"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</row>
    <row r="892" spans="10:45" ht="14.25" customHeight="1" x14ac:dyDescent="0.45"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</row>
    <row r="893" spans="10:45" ht="14.25" customHeight="1" x14ac:dyDescent="0.45"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</row>
    <row r="894" spans="10:45" ht="14.25" customHeight="1" x14ac:dyDescent="0.45"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</row>
    <row r="895" spans="10:45" ht="14.25" customHeight="1" x14ac:dyDescent="0.45"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</row>
    <row r="896" spans="10:45" ht="14.25" customHeight="1" x14ac:dyDescent="0.45"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</row>
    <row r="897" spans="10:45" ht="14.25" customHeight="1" x14ac:dyDescent="0.45"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</row>
    <row r="898" spans="10:45" ht="14.25" customHeight="1" x14ac:dyDescent="0.45"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</row>
    <row r="899" spans="10:45" ht="14.25" customHeight="1" x14ac:dyDescent="0.45"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</row>
    <row r="900" spans="10:45" ht="14.25" customHeight="1" x14ac:dyDescent="0.45"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</row>
    <row r="901" spans="10:45" ht="14.25" customHeight="1" x14ac:dyDescent="0.45"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</row>
    <row r="902" spans="10:45" ht="14.25" customHeight="1" x14ac:dyDescent="0.45"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</row>
    <row r="903" spans="10:45" ht="14.25" customHeight="1" x14ac:dyDescent="0.45"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</row>
    <row r="904" spans="10:45" ht="14.25" customHeight="1" x14ac:dyDescent="0.45"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</row>
    <row r="905" spans="10:45" ht="14.25" customHeight="1" x14ac:dyDescent="0.45"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</row>
    <row r="906" spans="10:45" ht="14.25" customHeight="1" x14ac:dyDescent="0.45"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</row>
    <row r="907" spans="10:45" ht="14.25" customHeight="1" x14ac:dyDescent="0.45"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</row>
    <row r="908" spans="10:45" ht="14.25" customHeight="1" x14ac:dyDescent="0.45"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</row>
    <row r="909" spans="10:45" ht="14.25" customHeight="1" x14ac:dyDescent="0.45"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</row>
    <row r="910" spans="10:45" ht="14.25" customHeight="1" x14ac:dyDescent="0.45"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</row>
    <row r="911" spans="10:45" ht="14.25" customHeight="1" x14ac:dyDescent="0.45"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</row>
    <row r="912" spans="10:45" ht="14.25" customHeight="1" x14ac:dyDescent="0.45"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</row>
    <row r="913" spans="10:45" ht="14.25" customHeight="1" x14ac:dyDescent="0.45"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</row>
    <row r="914" spans="10:45" ht="14.25" customHeight="1" x14ac:dyDescent="0.45"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</row>
    <row r="915" spans="10:45" ht="14.25" customHeight="1" x14ac:dyDescent="0.45"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</row>
    <row r="916" spans="10:45" ht="14.25" customHeight="1" x14ac:dyDescent="0.45"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</row>
    <row r="917" spans="10:45" ht="14.25" customHeight="1" x14ac:dyDescent="0.45"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</row>
    <row r="918" spans="10:45" ht="14.25" customHeight="1" x14ac:dyDescent="0.45"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</row>
    <row r="919" spans="10:45" ht="14.25" customHeight="1" x14ac:dyDescent="0.45"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</row>
    <row r="920" spans="10:45" ht="14.25" customHeight="1" x14ac:dyDescent="0.45"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</row>
    <row r="921" spans="10:45" ht="14.25" customHeight="1" x14ac:dyDescent="0.45"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</row>
    <row r="922" spans="10:45" ht="14.25" customHeight="1" x14ac:dyDescent="0.45"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</row>
    <row r="923" spans="10:45" ht="14.25" customHeight="1" x14ac:dyDescent="0.45"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</row>
    <row r="924" spans="10:45" ht="14.25" customHeight="1" x14ac:dyDescent="0.45"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</row>
    <row r="925" spans="10:45" ht="14.25" customHeight="1" x14ac:dyDescent="0.45"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</row>
    <row r="926" spans="10:45" ht="14.25" customHeight="1" x14ac:dyDescent="0.45"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</row>
    <row r="927" spans="10:45" ht="14.25" customHeight="1" x14ac:dyDescent="0.45"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</row>
    <row r="928" spans="10:45" ht="14.25" customHeight="1" x14ac:dyDescent="0.45"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</row>
    <row r="929" spans="10:45" ht="14.25" customHeight="1" x14ac:dyDescent="0.45"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</row>
    <row r="930" spans="10:45" ht="14.25" customHeight="1" x14ac:dyDescent="0.45"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</row>
    <row r="931" spans="10:45" ht="14.25" customHeight="1" x14ac:dyDescent="0.45"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</row>
    <row r="932" spans="10:45" ht="14.25" customHeight="1" x14ac:dyDescent="0.45"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</row>
    <row r="933" spans="10:45" ht="14.25" customHeight="1" x14ac:dyDescent="0.45"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</row>
    <row r="934" spans="10:45" ht="14.25" customHeight="1" x14ac:dyDescent="0.45"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</row>
    <row r="935" spans="10:45" ht="14.25" customHeight="1" x14ac:dyDescent="0.45"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</row>
    <row r="936" spans="10:45" ht="14.25" customHeight="1" x14ac:dyDescent="0.45"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</row>
    <row r="937" spans="10:45" ht="14.25" customHeight="1" x14ac:dyDescent="0.45"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</row>
    <row r="938" spans="10:45" ht="14.25" customHeight="1" x14ac:dyDescent="0.45"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</row>
    <row r="939" spans="10:45" ht="14.25" customHeight="1" x14ac:dyDescent="0.45"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</row>
    <row r="940" spans="10:45" ht="14.25" customHeight="1" x14ac:dyDescent="0.45"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</row>
    <row r="941" spans="10:45" ht="14.25" customHeight="1" x14ac:dyDescent="0.45"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</row>
    <row r="942" spans="10:45" ht="14.25" customHeight="1" x14ac:dyDescent="0.45"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</row>
    <row r="943" spans="10:45" ht="14.25" customHeight="1" x14ac:dyDescent="0.45"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</row>
    <row r="944" spans="10:45" ht="14.25" customHeight="1" x14ac:dyDescent="0.45"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</row>
    <row r="945" spans="10:45" ht="14.25" customHeight="1" x14ac:dyDescent="0.45"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</row>
    <row r="946" spans="10:45" ht="14.25" customHeight="1" x14ac:dyDescent="0.45"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</row>
    <row r="947" spans="10:45" ht="14.25" customHeight="1" x14ac:dyDescent="0.45"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</row>
    <row r="948" spans="10:45" ht="14.25" customHeight="1" x14ac:dyDescent="0.45"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</row>
    <row r="949" spans="10:45" ht="14.25" customHeight="1" x14ac:dyDescent="0.45"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</row>
    <row r="950" spans="10:45" ht="14.25" customHeight="1" x14ac:dyDescent="0.45"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</row>
    <row r="951" spans="10:45" ht="14.25" customHeight="1" x14ac:dyDescent="0.45"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</row>
    <row r="952" spans="10:45" ht="14.25" customHeight="1" x14ac:dyDescent="0.45"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</row>
    <row r="953" spans="10:45" ht="14.25" customHeight="1" x14ac:dyDescent="0.45"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</row>
    <row r="954" spans="10:45" ht="14.25" customHeight="1" x14ac:dyDescent="0.45"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</row>
    <row r="955" spans="10:45" ht="14.25" customHeight="1" x14ac:dyDescent="0.45"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</row>
    <row r="956" spans="10:45" ht="14.25" customHeight="1" x14ac:dyDescent="0.45"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</row>
    <row r="957" spans="10:45" ht="14.25" customHeight="1" x14ac:dyDescent="0.45"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</row>
    <row r="958" spans="10:45" ht="14.25" customHeight="1" x14ac:dyDescent="0.45"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</row>
    <row r="959" spans="10:45" ht="14.25" customHeight="1" x14ac:dyDescent="0.45"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</row>
    <row r="960" spans="10:45" ht="14.25" customHeight="1" x14ac:dyDescent="0.45"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</row>
    <row r="961" spans="10:45" ht="14.25" customHeight="1" x14ac:dyDescent="0.45"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</row>
    <row r="962" spans="10:45" ht="14.25" customHeight="1" x14ac:dyDescent="0.45"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</row>
    <row r="963" spans="10:45" ht="14.25" customHeight="1" x14ac:dyDescent="0.45"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</row>
    <row r="964" spans="10:45" ht="14.25" customHeight="1" x14ac:dyDescent="0.45"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</row>
    <row r="965" spans="10:45" ht="14.25" customHeight="1" x14ac:dyDescent="0.45"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</row>
    <row r="966" spans="10:45" ht="14.25" customHeight="1" x14ac:dyDescent="0.45"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</row>
    <row r="967" spans="10:45" ht="14.25" customHeight="1" x14ac:dyDescent="0.45"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</row>
    <row r="968" spans="10:45" ht="14.25" customHeight="1" x14ac:dyDescent="0.45"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</row>
    <row r="969" spans="10:45" ht="14.25" customHeight="1" x14ac:dyDescent="0.45"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</row>
    <row r="970" spans="10:45" ht="14.25" customHeight="1" x14ac:dyDescent="0.45"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</row>
    <row r="971" spans="10:45" ht="14.25" customHeight="1" x14ac:dyDescent="0.45"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</row>
    <row r="972" spans="10:45" ht="14.25" customHeight="1" x14ac:dyDescent="0.45"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</row>
    <row r="973" spans="10:45" ht="14.25" customHeight="1" x14ac:dyDescent="0.45"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</row>
    <row r="974" spans="10:45" ht="14.25" customHeight="1" x14ac:dyDescent="0.45"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</row>
    <row r="975" spans="10:45" ht="14.25" customHeight="1" x14ac:dyDescent="0.45"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</row>
    <row r="976" spans="10:45" ht="14.25" customHeight="1" x14ac:dyDescent="0.45"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</row>
    <row r="977" spans="10:45" ht="14.25" customHeight="1" x14ac:dyDescent="0.45"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</row>
    <row r="978" spans="10:45" ht="14.25" customHeight="1" x14ac:dyDescent="0.45"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</row>
    <row r="979" spans="10:45" ht="14.25" customHeight="1" x14ac:dyDescent="0.45"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</row>
    <row r="980" spans="10:45" ht="14.25" customHeight="1" x14ac:dyDescent="0.45"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</row>
    <row r="981" spans="10:45" ht="14.25" customHeight="1" x14ac:dyDescent="0.45"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</row>
    <row r="982" spans="10:45" ht="14.25" customHeight="1" x14ac:dyDescent="0.45"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</row>
    <row r="983" spans="10:45" ht="14.25" customHeight="1" x14ac:dyDescent="0.45"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</row>
    <row r="984" spans="10:45" ht="14.25" customHeight="1" x14ac:dyDescent="0.45"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</row>
    <row r="985" spans="10:45" ht="14.25" customHeight="1" x14ac:dyDescent="0.45"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</row>
    <row r="986" spans="10:45" ht="14.25" customHeight="1" x14ac:dyDescent="0.45"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</row>
    <row r="987" spans="10:45" ht="14.25" customHeight="1" x14ac:dyDescent="0.45"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</row>
    <row r="988" spans="10:45" ht="14.25" customHeight="1" x14ac:dyDescent="0.45"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</row>
    <row r="989" spans="10:45" ht="14.25" customHeight="1" x14ac:dyDescent="0.45"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</row>
    <row r="990" spans="10:45" ht="14.25" customHeight="1" x14ac:dyDescent="0.45"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</row>
    <row r="991" spans="10:45" ht="14.25" customHeight="1" x14ac:dyDescent="0.45"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</row>
    <row r="992" spans="10:45" ht="14.25" customHeight="1" x14ac:dyDescent="0.45"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</row>
    <row r="993" spans="10:45" ht="14.25" customHeight="1" x14ac:dyDescent="0.45"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</row>
    <row r="994" spans="10:45" ht="14.25" customHeight="1" x14ac:dyDescent="0.45"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</row>
    <row r="995" spans="10:45" ht="14.25" customHeight="1" x14ac:dyDescent="0.45"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</row>
    <row r="996" spans="10:45" ht="14.25" customHeight="1" x14ac:dyDescent="0.45"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</row>
    <row r="997" spans="10:45" ht="14.25" customHeight="1" x14ac:dyDescent="0.45"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</row>
    <row r="998" spans="10:45" ht="14.25" customHeight="1" x14ac:dyDescent="0.45"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</row>
    <row r="999" spans="10:45" ht="14.25" customHeight="1" x14ac:dyDescent="0.45"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</row>
    <row r="1000" spans="10:45" ht="14.25" customHeight="1" x14ac:dyDescent="0.45"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</row>
  </sheetData>
  <mergeCells count="3">
    <mergeCell ref="J3:U3"/>
    <mergeCell ref="V3:AG3"/>
    <mergeCell ref="AH3:AS3"/>
  </mergeCells>
  <pageMargins left="0.7" right="0.7" top="0.75" bottom="0.75" header="0" footer="0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Acrobat Document" dvAspect="DVASPECT_ICON" shapeId="1025" r:id="rId3">
          <objectPr defaultSize="0" autoPict="0" r:id="rId4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34</xdr:row>
                <xdr:rowOff>57150</xdr:rowOff>
              </to>
            </anchor>
          </objectPr>
        </oleObject>
      </mc:Choice>
      <mc:Fallback>
        <oleObject progId="Acrobat Document" dvAspect="DVASPECT_ICON" shapeId="1025" r:id="rId3"/>
      </mc:Fallback>
    </mc:AlternateContent>
    <mc:AlternateContent xmlns:mc="http://schemas.openxmlformats.org/markup-compatibility/2006">
      <mc:Choice Requires="x14">
        <oleObject progId="Acrobat Document" dvAspect="DVASPECT_ICON" shapeId="1026" r:id="rId5">
          <objectPr defaultSize="0" autoPict="0" r:id="rId6">
            <anchor moveWithCells="1">
              <from>
                <xdr:col>1</xdr:col>
                <xdr:colOff>1123950</xdr:colOff>
                <xdr:row>30</xdr:row>
                <xdr:rowOff>4763</xdr:rowOff>
              </from>
              <to>
                <xdr:col>4</xdr:col>
                <xdr:colOff>219075</xdr:colOff>
                <xdr:row>34</xdr:row>
                <xdr:rowOff>61913</xdr:rowOff>
              </to>
            </anchor>
          </objectPr>
        </oleObject>
      </mc:Choice>
      <mc:Fallback>
        <oleObject progId="Acrobat Document" dvAspect="DVASPECT_ICON" shapeId="1026" r:id="rId5"/>
      </mc:Fallback>
    </mc:AlternateContent>
    <mc:AlternateContent xmlns:mc="http://schemas.openxmlformats.org/markup-compatibility/2006">
      <mc:Choice Requires="x14">
        <oleObject progId="Acrobat Document" dvAspect="DVASPECT_ICON" shapeId="1027" r:id="rId7">
          <objectPr defaultSize="0" autoPict="0" r:id="rId8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914400</xdr:colOff>
                <xdr:row>43</xdr:row>
                <xdr:rowOff>57150</xdr:rowOff>
              </to>
            </anchor>
          </objectPr>
        </oleObject>
      </mc:Choice>
      <mc:Fallback>
        <oleObject progId="Acrobat Document" dvAspect="DVASPECT_ICON" shapeId="1027" r:id="rId7"/>
      </mc:Fallback>
    </mc:AlternateContent>
    <mc:AlternateContent xmlns:mc="http://schemas.openxmlformats.org/markup-compatibility/2006">
      <mc:Choice Requires="x14">
        <oleObject progId="Acrobat Document" dvAspect="DVASPECT_ICON" shapeId="1028" r:id="rId9">
          <objectPr defaultSize="0" autoPict="0" r:id="rId10">
            <anchor moveWithCells="1">
              <from>
                <xdr:col>1</xdr:col>
                <xdr:colOff>1157288</xdr:colOff>
                <xdr:row>38</xdr:row>
                <xdr:rowOff>171450</xdr:rowOff>
              </from>
              <to>
                <xdr:col>4</xdr:col>
                <xdr:colOff>252413</xdr:colOff>
                <xdr:row>43</xdr:row>
                <xdr:rowOff>52388</xdr:rowOff>
              </to>
            </anchor>
          </objectPr>
        </oleObject>
      </mc:Choice>
      <mc:Fallback>
        <oleObject progId="Acrobat Document" dvAspect="DVASPECT_ICON" shapeId="1028" r:id="rId9"/>
      </mc:Fallback>
    </mc:AlternateContent>
    <mc:AlternateContent xmlns:mc="http://schemas.openxmlformats.org/markup-compatibility/2006">
      <mc:Choice Requires="x14">
        <oleObject progId="Acrobat Document" dvAspect="DVASPECT_ICON" shapeId="1029" r:id="rId11">
          <objectPr defaultSize="0" autoPict="0" r:id="rId12">
            <anchor moveWithCells="1">
              <from>
                <xdr:col>1</xdr:col>
                <xdr:colOff>4763</xdr:colOff>
                <xdr:row>43</xdr:row>
                <xdr:rowOff>171450</xdr:rowOff>
              </from>
              <to>
                <xdr:col>1</xdr:col>
                <xdr:colOff>919163</xdr:colOff>
                <xdr:row>48</xdr:row>
                <xdr:rowOff>52388</xdr:rowOff>
              </to>
            </anchor>
          </objectPr>
        </oleObject>
      </mc:Choice>
      <mc:Fallback>
        <oleObject progId="Acrobat Document" dvAspect="DVASPECT_ICON" shapeId="1029" r:id="rId11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O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L14" sqref="L14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3.265625" customWidth="1"/>
    <col min="4" max="4" width="13.3984375" customWidth="1"/>
    <col min="5" max="5" width="7.73046875" customWidth="1"/>
    <col min="6" max="41" width="8.3984375" customWidth="1"/>
  </cols>
  <sheetData>
    <row r="1" spans="2:41" ht="14.25" customHeight="1" x14ac:dyDescent="0.45"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spans="2:41" ht="14.25" customHeight="1" x14ac:dyDescent="0.45">
      <c r="B2" s="2" t="s">
        <v>33</v>
      </c>
      <c r="C2" s="2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</row>
    <row r="3" spans="2:41" ht="14.25" customHeight="1" x14ac:dyDescent="0.45">
      <c r="F3" s="235" t="s">
        <v>83</v>
      </c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90"/>
      <c r="R3" s="238" t="s">
        <v>84</v>
      </c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90"/>
      <c r="AD3" s="237" t="s">
        <v>85</v>
      </c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90"/>
    </row>
    <row r="4" spans="2:41" ht="14.25" customHeight="1" x14ac:dyDescent="0.45">
      <c r="F4" s="52" t="s">
        <v>14</v>
      </c>
      <c r="G4" s="52" t="s">
        <v>15</v>
      </c>
      <c r="H4" s="52" t="s">
        <v>16</v>
      </c>
      <c r="I4" s="52" t="s">
        <v>17</v>
      </c>
      <c r="J4" s="52" t="s">
        <v>18</v>
      </c>
      <c r="K4" s="52" t="s">
        <v>19</v>
      </c>
      <c r="L4" s="52" t="s">
        <v>20</v>
      </c>
      <c r="M4" s="52" t="s">
        <v>21</v>
      </c>
      <c r="N4" s="52" t="s">
        <v>22</v>
      </c>
      <c r="O4" s="52" t="s">
        <v>23</v>
      </c>
      <c r="P4" s="52" t="s">
        <v>24</v>
      </c>
      <c r="Q4" s="52" t="s">
        <v>25</v>
      </c>
      <c r="R4" s="53" t="s">
        <v>14</v>
      </c>
      <c r="S4" s="53" t="s">
        <v>15</v>
      </c>
      <c r="T4" s="53" t="s">
        <v>16</v>
      </c>
      <c r="U4" s="53" t="s">
        <v>17</v>
      </c>
      <c r="V4" s="53" t="s">
        <v>18</v>
      </c>
      <c r="W4" s="53" t="s">
        <v>19</v>
      </c>
      <c r="X4" s="53" t="s">
        <v>20</v>
      </c>
      <c r="Y4" s="53" t="s">
        <v>21</v>
      </c>
      <c r="Z4" s="53" t="s">
        <v>22</v>
      </c>
      <c r="AA4" s="53" t="s">
        <v>23</v>
      </c>
      <c r="AB4" s="53" t="s">
        <v>24</v>
      </c>
      <c r="AC4" s="53" t="s">
        <v>25</v>
      </c>
      <c r="AD4" s="54" t="s">
        <v>14</v>
      </c>
      <c r="AE4" s="54" t="s">
        <v>15</v>
      </c>
      <c r="AF4" s="54" t="s">
        <v>16</v>
      </c>
      <c r="AG4" s="54" t="s">
        <v>17</v>
      </c>
      <c r="AH4" s="54" t="s">
        <v>18</v>
      </c>
      <c r="AI4" s="54" t="s">
        <v>19</v>
      </c>
      <c r="AJ4" s="54" t="s">
        <v>20</v>
      </c>
      <c r="AK4" s="54" t="s">
        <v>21</v>
      </c>
      <c r="AL4" s="54" t="s">
        <v>22</v>
      </c>
      <c r="AM4" s="54" t="s">
        <v>23</v>
      </c>
      <c r="AN4" s="54" t="s">
        <v>24</v>
      </c>
      <c r="AO4" s="54" t="s">
        <v>25</v>
      </c>
    </row>
    <row r="5" spans="2:41" ht="14.25" customHeight="1" x14ac:dyDescent="0.5">
      <c r="B5" s="35" t="s">
        <v>35</v>
      </c>
      <c r="C5" s="35" t="s">
        <v>3</v>
      </c>
      <c r="D5" s="1" t="s">
        <v>90</v>
      </c>
      <c r="F5" s="47"/>
      <c r="G5" s="47"/>
      <c r="H5" s="47"/>
      <c r="I5" s="47"/>
      <c r="J5" s="47"/>
      <c r="K5" s="47"/>
      <c r="L5" s="47">
        <f>Customer!K6</f>
        <v>200</v>
      </c>
      <c r="M5" s="47">
        <f>Customer!L6</f>
        <v>220</v>
      </c>
      <c r="N5" s="47">
        <f>Customer!M6</f>
        <v>242</v>
      </c>
      <c r="O5" s="47">
        <f>Customer!N6</f>
        <v>266</v>
      </c>
      <c r="P5" s="47">
        <f>Customer!O6</f>
        <v>293</v>
      </c>
      <c r="Q5" s="47">
        <f>Customer!P6</f>
        <v>322</v>
      </c>
      <c r="R5" s="47">
        <f>Customer!Q6</f>
        <v>354</v>
      </c>
      <c r="S5" s="47">
        <f>Customer!R6</f>
        <v>389</v>
      </c>
      <c r="T5" s="47">
        <f>Customer!S6</f>
        <v>428</v>
      </c>
      <c r="U5" s="47">
        <f>Customer!T6</f>
        <v>471</v>
      </c>
      <c r="V5" s="47">
        <f>Customer!U6</f>
        <v>518</v>
      </c>
      <c r="W5" s="47">
        <f>Customer!V6</f>
        <v>570</v>
      </c>
      <c r="X5" s="47">
        <f>Customer!W6</f>
        <v>627</v>
      </c>
      <c r="Y5" s="47">
        <f>Customer!X6</f>
        <v>690</v>
      </c>
      <c r="Z5" s="47">
        <f>Customer!Y6</f>
        <v>759</v>
      </c>
      <c r="AA5" s="47">
        <f>Customer!Z6</f>
        <v>835</v>
      </c>
      <c r="AB5" s="47">
        <f>Customer!AA6</f>
        <v>919</v>
      </c>
      <c r="AC5" s="47">
        <f>Customer!AB6</f>
        <v>1011</v>
      </c>
      <c r="AD5" s="47">
        <f>Customer!AC6</f>
        <v>1112</v>
      </c>
      <c r="AE5" s="47">
        <f>Customer!AD6</f>
        <v>1223</v>
      </c>
      <c r="AF5" s="47">
        <f>Customer!AE6</f>
        <v>1345</v>
      </c>
      <c r="AG5" s="47">
        <f>Customer!AF6</f>
        <v>1480</v>
      </c>
      <c r="AH5" s="47">
        <f>Customer!AG6</f>
        <v>1628</v>
      </c>
      <c r="AI5" s="47">
        <f>Customer!AH6</f>
        <v>1791</v>
      </c>
      <c r="AJ5" s="47">
        <f>Customer!AI6</f>
        <v>1970</v>
      </c>
      <c r="AK5" s="47">
        <f>Customer!AJ6</f>
        <v>2167</v>
      </c>
      <c r="AL5" s="47">
        <f>Customer!AK6</f>
        <v>2384</v>
      </c>
      <c r="AM5" s="47">
        <f>Customer!AL6</f>
        <v>2622</v>
      </c>
      <c r="AN5" s="47">
        <f>Customer!AM6</f>
        <v>2884</v>
      </c>
      <c r="AO5" s="47">
        <f>Customer!AN6</f>
        <v>3172</v>
      </c>
    </row>
    <row r="6" spans="2:41" ht="14.25" customHeight="1" x14ac:dyDescent="0.45">
      <c r="B6" s="2" t="s">
        <v>86</v>
      </c>
      <c r="C6" s="2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</row>
    <row r="7" spans="2:41" ht="14.25" customHeight="1" x14ac:dyDescent="0.45"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</row>
    <row r="8" spans="2:41" ht="14.25" customHeight="1" x14ac:dyDescent="0.45">
      <c r="B8" s="2"/>
      <c r="C8" s="2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spans="2:41" ht="14.25" customHeight="1" x14ac:dyDescent="0.45">
      <c r="B9" s="2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spans="2:41" ht="14.25" customHeight="1" x14ac:dyDescent="0.45"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spans="2:41" ht="14.25" customHeight="1" x14ac:dyDescent="0.45">
      <c r="B11" s="2" t="s">
        <v>135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spans="2:41" ht="14.25" customHeight="1" x14ac:dyDescent="0.45">
      <c r="B12" s="1" t="s">
        <v>136</v>
      </c>
      <c r="C12" s="62">
        <v>40000</v>
      </c>
      <c r="D12" s="3">
        <f t="shared" ref="D12:D16" si="0">C12*12</f>
        <v>480000</v>
      </c>
      <c r="F12" s="34">
        <f>HEADCOUNT!F12*Mgt_Cost!$C12</f>
        <v>40000</v>
      </c>
      <c r="G12" s="34">
        <f>HEADCOUNT!G12*Mgt_Cost!$C12</f>
        <v>40000</v>
      </c>
      <c r="H12" s="34">
        <f>HEADCOUNT!H12*Mgt_Cost!$C12</f>
        <v>40000</v>
      </c>
      <c r="I12" s="34">
        <f>HEADCOUNT!I12*Mgt_Cost!$C12</f>
        <v>40000</v>
      </c>
      <c r="J12" s="34">
        <f>HEADCOUNT!J12*Mgt_Cost!$C12</f>
        <v>40000</v>
      </c>
      <c r="K12" s="34">
        <f>HEADCOUNT!K12*Mgt_Cost!$C12</f>
        <v>40000</v>
      </c>
      <c r="L12" s="34">
        <f>HEADCOUNT!L12*Mgt_Cost!$C12</f>
        <v>40000</v>
      </c>
      <c r="M12" s="34">
        <f>HEADCOUNT!M12*Mgt_Cost!$C12</f>
        <v>40000</v>
      </c>
      <c r="N12" s="34">
        <f>HEADCOUNT!N12*Mgt_Cost!$C12</f>
        <v>40000</v>
      </c>
      <c r="O12" s="34">
        <f>HEADCOUNT!O12*Mgt_Cost!$C12</f>
        <v>40000</v>
      </c>
      <c r="P12" s="34">
        <f>HEADCOUNT!P12*Mgt_Cost!$C12</f>
        <v>40000</v>
      </c>
      <c r="Q12" s="34">
        <f>HEADCOUNT!Q12*Mgt_Cost!$C12</f>
        <v>40000</v>
      </c>
      <c r="R12" s="34">
        <f>HEADCOUNT!R12*Mgt_Cost!$C12</f>
        <v>40000</v>
      </c>
      <c r="S12" s="34">
        <f>HEADCOUNT!S12*Mgt_Cost!$C12</f>
        <v>40000</v>
      </c>
      <c r="T12" s="34">
        <f>HEADCOUNT!T12*Mgt_Cost!$C12</f>
        <v>40000</v>
      </c>
      <c r="U12" s="34">
        <f>HEADCOUNT!U12*Mgt_Cost!$C12</f>
        <v>40000</v>
      </c>
      <c r="V12" s="34">
        <f>HEADCOUNT!V12*Mgt_Cost!$C12</f>
        <v>40000</v>
      </c>
      <c r="W12" s="34">
        <f>HEADCOUNT!W12*Mgt_Cost!$C12</f>
        <v>40000</v>
      </c>
      <c r="X12" s="34">
        <f>HEADCOUNT!X12*Mgt_Cost!$C12</f>
        <v>40000</v>
      </c>
      <c r="Y12" s="34">
        <f>HEADCOUNT!Y12*Mgt_Cost!$C12</f>
        <v>40000</v>
      </c>
      <c r="Z12" s="34">
        <f>HEADCOUNT!Z12*Mgt_Cost!$C12</f>
        <v>40000</v>
      </c>
      <c r="AA12" s="34">
        <f>HEADCOUNT!AA12*Mgt_Cost!$C12</f>
        <v>40000</v>
      </c>
      <c r="AB12" s="34">
        <f>HEADCOUNT!AB12*Mgt_Cost!$C12</f>
        <v>40000</v>
      </c>
      <c r="AC12" s="34">
        <f>HEADCOUNT!AC12*Mgt_Cost!$C12</f>
        <v>40000</v>
      </c>
      <c r="AD12" s="34">
        <f>HEADCOUNT!AD12*Mgt_Cost!$C12</f>
        <v>40000</v>
      </c>
      <c r="AE12" s="34">
        <f>HEADCOUNT!AE12*Mgt_Cost!$C12</f>
        <v>40000</v>
      </c>
      <c r="AF12" s="34">
        <f>HEADCOUNT!AF12*Mgt_Cost!$C12</f>
        <v>40000</v>
      </c>
      <c r="AG12" s="34">
        <f>HEADCOUNT!AG12*Mgt_Cost!$C12</f>
        <v>40000</v>
      </c>
      <c r="AH12" s="34">
        <f>HEADCOUNT!AH12*Mgt_Cost!$C12</f>
        <v>40000</v>
      </c>
      <c r="AI12" s="34">
        <f>HEADCOUNT!AI12*Mgt_Cost!$C12</f>
        <v>40000</v>
      </c>
      <c r="AJ12" s="34">
        <f>HEADCOUNT!AJ12*Mgt_Cost!$C12</f>
        <v>40000</v>
      </c>
      <c r="AK12" s="34">
        <f>HEADCOUNT!AK12*Mgt_Cost!$C12</f>
        <v>40000</v>
      </c>
      <c r="AL12" s="34">
        <f>HEADCOUNT!AL12*Mgt_Cost!$C12</f>
        <v>40000</v>
      </c>
      <c r="AM12" s="34">
        <f>HEADCOUNT!AM12*Mgt_Cost!$C12</f>
        <v>40000</v>
      </c>
      <c r="AN12" s="34">
        <f>HEADCOUNT!AN12*Mgt_Cost!$C12</f>
        <v>40000</v>
      </c>
      <c r="AO12" s="34">
        <f>HEADCOUNT!AO12*Mgt_Cost!$C12</f>
        <v>40000</v>
      </c>
    </row>
    <row r="13" spans="2:41" ht="14.25" customHeight="1" x14ac:dyDescent="0.45">
      <c r="B13" s="1" t="s">
        <v>137</v>
      </c>
      <c r="C13" s="62">
        <v>35000</v>
      </c>
      <c r="D13" s="3">
        <f t="shared" si="0"/>
        <v>420000</v>
      </c>
      <c r="F13" s="34">
        <f>HEADCOUNT!F13*Mgt_Cost!$C13</f>
        <v>0</v>
      </c>
      <c r="G13" s="34">
        <f>HEADCOUNT!G13*Mgt_Cost!$C13</f>
        <v>0</v>
      </c>
      <c r="H13" s="34">
        <f>HEADCOUNT!H13*Mgt_Cost!$C13</f>
        <v>0</v>
      </c>
      <c r="I13" s="34">
        <f>HEADCOUNT!I13*Mgt_Cost!$C13</f>
        <v>0</v>
      </c>
      <c r="J13" s="34">
        <f>HEADCOUNT!J13*Mgt_Cost!$C13</f>
        <v>0</v>
      </c>
      <c r="K13" s="34">
        <f>HEADCOUNT!K13*Mgt_Cost!$C13</f>
        <v>0</v>
      </c>
      <c r="L13" s="34">
        <v>0</v>
      </c>
      <c r="M13" s="34">
        <f>HEADCOUNT!M13*Mgt_Cost!$C13</f>
        <v>0</v>
      </c>
      <c r="N13" s="34">
        <f>HEADCOUNT!N13*Mgt_Cost!$C13</f>
        <v>0</v>
      </c>
      <c r="O13" s="34">
        <f>HEADCOUNT!O13*Mgt_Cost!$C13</f>
        <v>0</v>
      </c>
      <c r="P13" s="34">
        <f>HEADCOUNT!P13*Mgt_Cost!$C13</f>
        <v>0</v>
      </c>
      <c r="Q13" s="34">
        <f>HEADCOUNT!Q13*Mgt_Cost!$C13</f>
        <v>0</v>
      </c>
      <c r="R13" s="34">
        <f>HEADCOUNT!R13*Mgt_Cost!$C13</f>
        <v>35000</v>
      </c>
      <c r="S13" s="34">
        <f>HEADCOUNT!S13*Mgt_Cost!$C13</f>
        <v>35000</v>
      </c>
      <c r="T13" s="34">
        <f>HEADCOUNT!T13*Mgt_Cost!$C13</f>
        <v>35000</v>
      </c>
      <c r="U13" s="34">
        <f>HEADCOUNT!U13*Mgt_Cost!$C13</f>
        <v>35000</v>
      </c>
      <c r="V13" s="34">
        <f>HEADCOUNT!V13*Mgt_Cost!$C13</f>
        <v>35000</v>
      </c>
      <c r="W13" s="34">
        <f>HEADCOUNT!W13*Mgt_Cost!$C13</f>
        <v>35000</v>
      </c>
      <c r="X13" s="34">
        <f>HEADCOUNT!X13*Mgt_Cost!$C13</f>
        <v>35000</v>
      </c>
      <c r="Y13" s="34">
        <f>HEADCOUNT!Y13*Mgt_Cost!$C13</f>
        <v>35000</v>
      </c>
      <c r="Z13" s="34">
        <f>HEADCOUNT!Z13*Mgt_Cost!$C13</f>
        <v>35000</v>
      </c>
      <c r="AA13" s="34">
        <f>HEADCOUNT!AA13*Mgt_Cost!$C13</f>
        <v>35000</v>
      </c>
      <c r="AB13" s="34">
        <f>HEADCOUNT!AB13*Mgt_Cost!$C13</f>
        <v>35000</v>
      </c>
      <c r="AC13" s="34">
        <f>HEADCOUNT!AC13*Mgt_Cost!$C13</f>
        <v>35000</v>
      </c>
      <c r="AD13" s="34">
        <f>HEADCOUNT!AD13*Mgt_Cost!$C13</f>
        <v>35000</v>
      </c>
      <c r="AE13" s="34">
        <f>HEADCOUNT!AE13*Mgt_Cost!$C13</f>
        <v>35000</v>
      </c>
      <c r="AF13" s="34">
        <f>HEADCOUNT!AF13*Mgt_Cost!$C13</f>
        <v>35000</v>
      </c>
      <c r="AG13" s="34">
        <f>HEADCOUNT!AG13*Mgt_Cost!$C13</f>
        <v>35000</v>
      </c>
      <c r="AH13" s="34">
        <f>HEADCOUNT!AH13*Mgt_Cost!$C13</f>
        <v>35000</v>
      </c>
      <c r="AI13" s="34">
        <f>HEADCOUNT!AI13*Mgt_Cost!$C13</f>
        <v>35000</v>
      </c>
      <c r="AJ13" s="34">
        <f>HEADCOUNT!AJ13*Mgt_Cost!$C13</f>
        <v>35000</v>
      </c>
      <c r="AK13" s="34">
        <f>HEADCOUNT!AK13*Mgt_Cost!$C13</f>
        <v>35000</v>
      </c>
      <c r="AL13" s="34">
        <f>HEADCOUNT!AL13*Mgt_Cost!$C13</f>
        <v>35000</v>
      </c>
      <c r="AM13" s="34">
        <f>HEADCOUNT!AM13*Mgt_Cost!$C13</f>
        <v>35000</v>
      </c>
      <c r="AN13" s="34">
        <f>HEADCOUNT!AN13*Mgt_Cost!$C13</f>
        <v>35000</v>
      </c>
      <c r="AO13" s="34">
        <f>HEADCOUNT!AO13*Mgt_Cost!$C13</f>
        <v>35000</v>
      </c>
    </row>
    <row r="14" spans="2:41" ht="14.25" customHeight="1" x14ac:dyDescent="0.45">
      <c r="B14" s="1" t="s">
        <v>138</v>
      </c>
      <c r="C14" s="62">
        <v>35000</v>
      </c>
      <c r="D14" s="3">
        <f t="shared" si="0"/>
        <v>420000</v>
      </c>
      <c r="F14" s="34">
        <f>HEADCOUNT!F14*Mgt_Cost!$C14</f>
        <v>0</v>
      </c>
      <c r="G14" s="34">
        <f>HEADCOUNT!G14*Mgt_Cost!$C14</f>
        <v>0</v>
      </c>
      <c r="H14" s="34">
        <f>HEADCOUNT!H14*Mgt_Cost!$C14</f>
        <v>0</v>
      </c>
      <c r="I14" s="34">
        <f>HEADCOUNT!I14*Mgt_Cost!$C14</f>
        <v>0</v>
      </c>
      <c r="J14" s="34">
        <f>HEADCOUNT!J14*Mgt_Cost!$C14</f>
        <v>0</v>
      </c>
      <c r="K14" s="34">
        <f>HEADCOUNT!K14*Mgt_Cost!$C14</f>
        <v>0</v>
      </c>
      <c r="L14" s="34">
        <f>HEADCOUNT!L14*Mgt_Cost!$C14</f>
        <v>35000</v>
      </c>
      <c r="M14" s="34">
        <f>HEADCOUNT!M14*Mgt_Cost!$C14</f>
        <v>35000</v>
      </c>
      <c r="N14" s="34">
        <f>HEADCOUNT!N14*Mgt_Cost!$C14</f>
        <v>35000</v>
      </c>
      <c r="O14" s="34">
        <f>HEADCOUNT!O14*Mgt_Cost!$C14</f>
        <v>35000</v>
      </c>
      <c r="P14" s="34">
        <f>HEADCOUNT!P14*Mgt_Cost!$C14</f>
        <v>35000</v>
      </c>
      <c r="Q14" s="34">
        <f>HEADCOUNT!Q14*Mgt_Cost!$C14</f>
        <v>35000</v>
      </c>
      <c r="R14" s="34">
        <f>HEADCOUNT!R14*Mgt_Cost!$C14</f>
        <v>35000</v>
      </c>
      <c r="S14" s="34">
        <f>HEADCOUNT!S14*Mgt_Cost!$C14</f>
        <v>35000</v>
      </c>
      <c r="T14" s="34">
        <f>HEADCOUNT!T14*Mgt_Cost!$C14</f>
        <v>35000</v>
      </c>
      <c r="U14" s="34">
        <f>HEADCOUNT!U14*Mgt_Cost!$C14</f>
        <v>35000</v>
      </c>
      <c r="V14" s="34">
        <f>HEADCOUNT!V14*Mgt_Cost!$C14</f>
        <v>35000</v>
      </c>
      <c r="W14" s="34">
        <f>HEADCOUNT!W14*Mgt_Cost!$C14</f>
        <v>35000</v>
      </c>
      <c r="X14" s="34">
        <f>HEADCOUNT!X14*Mgt_Cost!$C14</f>
        <v>35000</v>
      </c>
      <c r="Y14" s="34">
        <f>HEADCOUNT!Y14*Mgt_Cost!$C14</f>
        <v>35000</v>
      </c>
      <c r="Z14" s="34">
        <f>HEADCOUNT!Z14*Mgt_Cost!$C14</f>
        <v>35000</v>
      </c>
      <c r="AA14" s="34">
        <f>HEADCOUNT!AA14*Mgt_Cost!$C14</f>
        <v>35000</v>
      </c>
      <c r="AB14" s="34">
        <f>HEADCOUNT!AB14*Mgt_Cost!$C14</f>
        <v>35000</v>
      </c>
      <c r="AC14" s="34">
        <f>HEADCOUNT!AC14*Mgt_Cost!$C14</f>
        <v>35000</v>
      </c>
      <c r="AD14" s="34">
        <f>HEADCOUNT!AD14*Mgt_Cost!$C14</f>
        <v>35000</v>
      </c>
      <c r="AE14" s="34">
        <f>HEADCOUNT!AE14*Mgt_Cost!$C14</f>
        <v>35000</v>
      </c>
      <c r="AF14" s="34">
        <f>HEADCOUNT!AF14*Mgt_Cost!$C14</f>
        <v>35000</v>
      </c>
      <c r="AG14" s="34">
        <f>HEADCOUNT!AG14*Mgt_Cost!$C14</f>
        <v>35000</v>
      </c>
      <c r="AH14" s="34">
        <f>HEADCOUNT!AH14*Mgt_Cost!$C14</f>
        <v>35000</v>
      </c>
      <c r="AI14" s="34">
        <f>HEADCOUNT!AI14*Mgt_Cost!$C14</f>
        <v>35000</v>
      </c>
      <c r="AJ14" s="34">
        <f>HEADCOUNT!AJ14*Mgt_Cost!$C14</f>
        <v>35000</v>
      </c>
      <c r="AK14" s="34">
        <f>HEADCOUNT!AK14*Mgt_Cost!$C14</f>
        <v>35000</v>
      </c>
      <c r="AL14" s="34">
        <f>HEADCOUNT!AL14*Mgt_Cost!$C14</f>
        <v>35000</v>
      </c>
      <c r="AM14" s="34">
        <f>HEADCOUNT!AM14*Mgt_Cost!$C14</f>
        <v>35000</v>
      </c>
      <c r="AN14" s="34">
        <f>HEADCOUNT!AN14*Mgt_Cost!$C14</f>
        <v>35000</v>
      </c>
      <c r="AO14" s="34">
        <f>HEADCOUNT!AO14*Mgt_Cost!$C14</f>
        <v>35000</v>
      </c>
    </row>
    <row r="15" spans="2:41" ht="14.25" customHeight="1" x14ac:dyDescent="0.45">
      <c r="B15" s="1" t="s">
        <v>139</v>
      </c>
      <c r="C15" s="62">
        <v>35000</v>
      </c>
      <c r="D15" s="3">
        <f t="shared" si="0"/>
        <v>420000</v>
      </c>
      <c r="F15" s="34">
        <f>HEADCOUNT!F15*Mgt_Cost!$C15</f>
        <v>0</v>
      </c>
      <c r="G15" s="34">
        <f>HEADCOUNT!G15*Mgt_Cost!$C15</f>
        <v>0</v>
      </c>
      <c r="H15" s="34">
        <f>HEADCOUNT!H15*Mgt_Cost!$C15</f>
        <v>0</v>
      </c>
      <c r="I15" s="34">
        <f>HEADCOUNT!I15*Mgt_Cost!$C15</f>
        <v>0</v>
      </c>
      <c r="J15" s="34">
        <f>HEADCOUNT!J15*Mgt_Cost!$C15</f>
        <v>0</v>
      </c>
      <c r="K15" s="34">
        <f>HEADCOUNT!K15*Mgt_Cost!$C15</f>
        <v>0</v>
      </c>
      <c r="L15" s="34">
        <f>HEADCOUNT!L15*Mgt_Cost!$C15</f>
        <v>0</v>
      </c>
      <c r="M15" s="34">
        <f>HEADCOUNT!M15*Mgt_Cost!$C15</f>
        <v>0</v>
      </c>
      <c r="N15" s="34">
        <f>HEADCOUNT!N15*Mgt_Cost!$C15</f>
        <v>0</v>
      </c>
      <c r="O15" s="34">
        <f>HEADCOUNT!O15*Mgt_Cost!$C15</f>
        <v>0</v>
      </c>
      <c r="P15" s="34">
        <f>HEADCOUNT!P15*Mgt_Cost!$C15</f>
        <v>0</v>
      </c>
      <c r="Q15" s="34">
        <f>HEADCOUNT!Q15*Mgt_Cost!$C15</f>
        <v>0</v>
      </c>
      <c r="R15" s="34">
        <f>HEADCOUNT!R15*Mgt_Cost!$C15</f>
        <v>35000</v>
      </c>
      <c r="S15" s="34">
        <f>HEADCOUNT!S15*Mgt_Cost!$C15</f>
        <v>35000</v>
      </c>
      <c r="T15" s="34">
        <f>HEADCOUNT!T15*Mgt_Cost!$C15</f>
        <v>35000</v>
      </c>
      <c r="U15" s="34">
        <f>HEADCOUNT!U15*Mgt_Cost!$C15</f>
        <v>35000</v>
      </c>
      <c r="V15" s="34">
        <f>HEADCOUNT!V15*Mgt_Cost!$C15</f>
        <v>35000</v>
      </c>
      <c r="W15" s="34">
        <f>HEADCOUNT!W15*Mgt_Cost!$C15</f>
        <v>35000</v>
      </c>
      <c r="X15" s="34">
        <f>HEADCOUNT!X15*Mgt_Cost!$C15</f>
        <v>35000</v>
      </c>
      <c r="Y15" s="34">
        <f>HEADCOUNT!Y15*Mgt_Cost!$C15</f>
        <v>35000</v>
      </c>
      <c r="Z15" s="34">
        <f>HEADCOUNT!Z15*Mgt_Cost!$C15</f>
        <v>35000</v>
      </c>
      <c r="AA15" s="34">
        <f>HEADCOUNT!AA15*Mgt_Cost!$C15</f>
        <v>35000</v>
      </c>
      <c r="AB15" s="34">
        <f>HEADCOUNT!AB15*Mgt_Cost!$C15</f>
        <v>35000</v>
      </c>
      <c r="AC15" s="34">
        <f>HEADCOUNT!AC15*Mgt_Cost!$C15</f>
        <v>35000</v>
      </c>
      <c r="AD15" s="34">
        <f>HEADCOUNT!AD15*Mgt_Cost!$C15</f>
        <v>35000</v>
      </c>
      <c r="AE15" s="34">
        <f>HEADCOUNT!AE15*Mgt_Cost!$C15</f>
        <v>35000</v>
      </c>
      <c r="AF15" s="34">
        <f>HEADCOUNT!AF15*Mgt_Cost!$C15</f>
        <v>35000</v>
      </c>
      <c r="AG15" s="34">
        <f>HEADCOUNT!AG15*Mgt_Cost!$C15</f>
        <v>35000</v>
      </c>
      <c r="AH15" s="34">
        <f>HEADCOUNT!AH15*Mgt_Cost!$C15</f>
        <v>35000</v>
      </c>
      <c r="AI15" s="34">
        <f>HEADCOUNT!AI15*Mgt_Cost!$C15</f>
        <v>35000</v>
      </c>
      <c r="AJ15" s="34">
        <f>HEADCOUNT!AJ15*Mgt_Cost!$C15</f>
        <v>35000</v>
      </c>
      <c r="AK15" s="34">
        <f>HEADCOUNT!AK15*Mgt_Cost!$C15</f>
        <v>35000</v>
      </c>
      <c r="AL15" s="34">
        <f>HEADCOUNT!AL15*Mgt_Cost!$C15</f>
        <v>35000</v>
      </c>
      <c r="AM15" s="34">
        <f>HEADCOUNT!AM15*Mgt_Cost!$C15</f>
        <v>35000</v>
      </c>
      <c r="AN15" s="34">
        <f>HEADCOUNT!AN15*Mgt_Cost!$C15</f>
        <v>35000</v>
      </c>
      <c r="AO15" s="34">
        <f>HEADCOUNT!AO15*Mgt_Cost!$C15</f>
        <v>35000</v>
      </c>
    </row>
    <row r="16" spans="2:41" ht="14.25" customHeight="1" x14ac:dyDescent="0.45">
      <c r="B16" s="1" t="s">
        <v>140</v>
      </c>
      <c r="C16" s="62">
        <v>35000</v>
      </c>
      <c r="D16" s="3">
        <f t="shared" si="0"/>
        <v>420000</v>
      </c>
      <c r="F16" s="34">
        <f>HEADCOUNT!F16*Mgt_Cost!$C16</f>
        <v>0</v>
      </c>
      <c r="G16" s="34">
        <f>HEADCOUNT!G16*Mgt_Cost!$C16</f>
        <v>0</v>
      </c>
      <c r="H16" s="34">
        <f>HEADCOUNT!H16*Mgt_Cost!$C16</f>
        <v>0</v>
      </c>
      <c r="I16" s="34">
        <f>HEADCOUNT!I16*Mgt_Cost!$C16</f>
        <v>0</v>
      </c>
      <c r="J16" s="34">
        <f>HEADCOUNT!J16*Mgt_Cost!$C16</f>
        <v>0</v>
      </c>
      <c r="K16" s="34">
        <f>HEADCOUNT!K16*Mgt_Cost!$C16</f>
        <v>0</v>
      </c>
      <c r="L16" s="34">
        <f>HEADCOUNT!L16*Mgt_Cost!$C16</f>
        <v>0</v>
      </c>
      <c r="M16" s="34">
        <f>HEADCOUNT!M16*Mgt_Cost!$C16</f>
        <v>0</v>
      </c>
      <c r="N16" s="34">
        <f>HEADCOUNT!N16*Mgt_Cost!$C16</f>
        <v>0</v>
      </c>
      <c r="O16" s="34">
        <f>HEADCOUNT!O16*Mgt_Cost!$C16</f>
        <v>0</v>
      </c>
      <c r="P16" s="34">
        <f>HEADCOUNT!P16*Mgt_Cost!$C16</f>
        <v>0</v>
      </c>
      <c r="Q16" s="34">
        <f>HEADCOUNT!Q16*Mgt_Cost!$C16</f>
        <v>0</v>
      </c>
      <c r="R16" s="34">
        <f>HEADCOUNT!R16*Mgt_Cost!$C16</f>
        <v>35000</v>
      </c>
      <c r="S16" s="34">
        <f>HEADCOUNT!S16*Mgt_Cost!$C16</f>
        <v>35000</v>
      </c>
      <c r="T16" s="34">
        <f>HEADCOUNT!T16*Mgt_Cost!$C16</f>
        <v>35000</v>
      </c>
      <c r="U16" s="34">
        <f>HEADCOUNT!U16*Mgt_Cost!$C16</f>
        <v>35000</v>
      </c>
      <c r="V16" s="34">
        <f>HEADCOUNT!V16*Mgt_Cost!$C16</f>
        <v>35000</v>
      </c>
      <c r="W16" s="34">
        <f>HEADCOUNT!W16*Mgt_Cost!$C16</f>
        <v>35000</v>
      </c>
      <c r="X16" s="34">
        <f>HEADCOUNT!X16*Mgt_Cost!$C16</f>
        <v>35000</v>
      </c>
      <c r="Y16" s="34">
        <f>HEADCOUNT!Y16*Mgt_Cost!$C16</f>
        <v>35000</v>
      </c>
      <c r="Z16" s="34">
        <f>HEADCOUNT!Z16*Mgt_Cost!$C16</f>
        <v>35000</v>
      </c>
      <c r="AA16" s="34">
        <f>HEADCOUNT!AA16*Mgt_Cost!$C16</f>
        <v>35000</v>
      </c>
      <c r="AB16" s="34">
        <f>HEADCOUNT!AB16*Mgt_Cost!$C16</f>
        <v>35000</v>
      </c>
      <c r="AC16" s="34">
        <f>HEADCOUNT!AC16*Mgt_Cost!$C16</f>
        <v>35000</v>
      </c>
      <c r="AD16" s="34">
        <f>HEADCOUNT!AD16*Mgt_Cost!$C16</f>
        <v>35000</v>
      </c>
      <c r="AE16" s="34">
        <f>HEADCOUNT!AE16*Mgt_Cost!$C16</f>
        <v>35000</v>
      </c>
      <c r="AF16" s="34">
        <f>HEADCOUNT!AF16*Mgt_Cost!$C16</f>
        <v>35000</v>
      </c>
      <c r="AG16" s="34">
        <f>HEADCOUNT!AG16*Mgt_Cost!$C16</f>
        <v>35000</v>
      </c>
      <c r="AH16" s="34">
        <f>HEADCOUNT!AH16*Mgt_Cost!$C16</f>
        <v>35000</v>
      </c>
      <c r="AI16" s="34">
        <f>HEADCOUNT!AI16*Mgt_Cost!$C16</f>
        <v>35000</v>
      </c>
      <c r="AJ16" s="34">
        <f>HEADCOUNT!AJ16*Mgt_Cost!$C16</f>
        <v>35000</v>
      </c>
      <c r="AK16" s="34">
        <f>HEADCOUNT!AK16*Mgt_Cost!$C16</f>
        <v>35000</v>
      </c>
      <c r="AL16" s="34">
        <f>HEADCOUNT!AL16*Mgt_Cost!$C16</f>
        <v>35000</v>
      </c>
      <c r="AM16" s="34">
        <f>HEADCOUNT!AM16*Mgt_Cost!$C16</f>
        <v>35000</v>
      </c>
      <c r="AN16" s="34">
        <f>HEADCOUNT!AN16*Mgt_Cost!$C16</f>
        <v>35000</v>
      </c>
      <c r="AO16" s="34">
        <f>HEADCOUNT!AO16*Mgt_Cost!$C16</f>
        <v>35000</v>
      </c>
    </row>
    <row r="17" spans="2:41" ht="14.25" customHeight="1" x14ac:dyDescent="0.45"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</row>
    <row r="18" spans="2:41" ht="14.25" customHeight="1" x14ac:dyDescent="0.45">
      <c r="B18" s="2" t="s">
        <v>141</v>
      </c>
      <c r="D18" s="3">
        <f>SUM(D12:D16)</f>
        <v>2160000</v>
      </c>
      <c r="F18" s="34">
        <f t="shared" ref="F18:AO18" si="1">SUM(F12:F16)</f>
        <v>40000</v>
      </c>
      <c r="G18" s="34">
        <f t="shared" si="1"/>
        <v>40000</v>
      </c>
      <c r="H18" s="34">
        <f t="shared" si="1"/>
        <v>40000</v>
      </c>
      <c r="I18" s="34">
        <f t="shared" si="1"/>
        <v>40000</v>
      </c>
      <c r="J18" s="34">
        <f t="shared" si="1"/>
        <v>40000</v>
      </c>
      <c r="K18" s="34">
        <f t="shared" si="1"/>
        <v>40000</v>
      </c>
      <c r="L18" s="34">
        <f t="shared" si="1"/>
        <v>75000</v>
      </c>
      <c r="M18" s="34">
        <f t="shared" si="1"/>
        <v>75000</v>
      </c>
      <c r="N18" s="34">
        <f t="shared" si="1"/>
        <v>75000</v>
      </c>
      <c r="O18" s="34">
        <f t="shared" si="1"/>
        <v>75000</v>
      </c>
      <c r="P18" s="34">
        <f t="shared" si="1"/>
        <v>75000</v>
      </c>
      <c r="Q18" s="34">
        <f t="shared" si="1"/>
        <v>75000</v>
      </c>
      <c r="R18" s="34">
        <f t="shared" si="1"/>
        <v>180000</v>
      </c>
      <c r="S18" s="34">
        <f t="shared" si="1"/>
        <v>180000</v>
      </c>
      <c r="T18" s="34">
        <f t="shared" si="1"/>
        <v>180000</v>
      </c>
      <c r="U18" s="34">
        <f t="shared" si="1"/>
        <v>180000</v>
      </c>
      <c r="V18" s="34">
        <f t="shared" si="1"/>
        <v>180000</v>
      </c>
      <c r="W18" s="34">
        <f t="shared" si="1"/>
        <v>180000</v>
      </c>
      <c r="X18" s="34">
        <f t="shared" si="1"/>
        <v>180000</v>
      </c>
      <c r="Y18" s="34">
        <f t="shared" si="1"/>
        <v>180000</v>
      </c>
      <c r="Z18" s="34">
        <f t="shared" si="1"/>
        <v>180000</v>
      </c>
      <c r="AA18" s="34">
        <f t="shared" si="1"/>
        <v>180000</v>
      </c>
      <c r="AB18" s="34">
        <f t="shared" si="1"/>
        <v>180000</v>
      </c>
      <c r="AC18" s="34">
        <f t="shared" si="1"/>
        <v>180000</v>
      </c>
      <c r="AD18" s="34">
        <f t="shared" si="1"/>
        <v>180000</v>
      </c>
      <c r="AE18" s="34">
        <f t="shared" si="1"/>
        <v>180000</v>
      </c>
      <c r="AF18" s="34">
        <f t="shared" si="1"/>
        <v>180000</v>
      </c>
      <c r="AG18" s="34">
        <f t="shared" si="1"/>
        <v>180000</v>
      </c>
      <c r="AH18" s="34">
        <f t="shared" si="1"/>
        <v>180000</v>
      </c>
      <c r="AI18" s="34">
        <f t="shared" si="1"/>
        <v>180000</v>
      </c>
      <c r="AJ18" s="34">
        <f t="shared" si="1"/>
        <v>180000</v>
      </c>
      <c r="AK18" s="34">
        <f t="shared" si="1"/>
        <v>180000</v>
      </c>
      <c r="AL18" s="34">
        <f t="shared" si="1"/>
        <v>180000</v>
      </c>
      <c r="AM18" s="34">
        <f t="shared" si="1"/>
        <v>180000</v>
      </c>
      <c r="AN18" s="34">
        <f t="shared" si="1"/>
        <v>180000</v>
      </c>
      <c r="AO18" s="34">
        <f t="shared" si="1"/>
        <v>180000</v>
      </c>
    </row>
    <row r="19" spans="2:41" ht="14.25" customHeight="1" x14ac:dyDescent="0.45"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</row>
    <row r="20" spans="2:41" ht="14.25" customHeight="1" x14ac:dyDescent="0.45"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</row>
    <row r="21" spans="2:41" ht="14.25" customHeight="1" x14ac:dyDescent="0.45"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</row>
    <row r="22" spans="2:41" ht="14.25" customHeight="1" x14ac:dyDescent="0.45"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</row>
    <row r="23" spans="2:41" ht="14.25" customHeight="1" x14ac:dyDescent="0.45"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</row>
    <row r="24" spans="2:41" ht="14.25" customHeight="1" x14ac:dyDescent="0.45"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</row>
    <row r="25" spans="2:41" ht="14.25" customHeight="1" x14ac:dyDescent="0.45"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</row>
    <row r="26" spans="2:41" ht="14.25" customHeight="1" x14ac:dyDescent="0.45"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spans="2:41" ht="14.25" customHeight="1" x14ac:dyDescent="0.45"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spans="2:41" ht="14.25" customHeight="1" x14ac:dyDescent="0.45"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spans="2:41" ht="14.25" customHeight="1" x14ac:dyDescent="0.45"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spans="2:41" ht="14.25" customHeight="1" x14ac:dyDescent="0.45"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spans="2:41" ht="14.25" customHeight="1" x14ac:dyDescent="0.45"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spans="2:41" ht="14.25" customHeight="1" x14ac:dyDescent="0.45"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spans="6:41" ht="14.25" customHeight="1" x14ac:dyDescent="0.45"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spans="6:41" ht="14.25" customHeight="1" x14ac:dyDescent="0.45"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</row>
    <row r="35" spans="6:41" ht="14.25" customHeight="1" x14ac:dyDescent="0.45"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</row>
    <row r="36" spans="6:41" ht="14.25" customHeight="1" x14ac:dyDescent="0.45"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</row>
    <row r="37" spans="6:41" ht="14.25" customHeight="1" x14ac:dyDescent="0.45"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</row>
    <row r="38" spans="6:41" ht="14.25" customHeight="1" x14ac:dyDescent="0.45"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</row>
    <row r="39" spans="6:41" ht="14.25" customHeight="1" x14ac:dyDescent="0.45"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</row>
    <row r="40" spans="6:41" ht="14.25" customHeight="1" x14ac:dyDescent="0.45"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</row>
    <row r="41" spans="6:41" ht="14.25" customHeight="1" x14ac:dyDescent="0.45"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</row>
    <row r="42" spans="6:41" ht="14.25" customHeight="1" x14ac:dyDescent="0.45"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</row>
    <row r="43" spans="6:41" ht="14.25" customHeight="1" x14ac:dyDescent="0.45"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</row>
    <row r="44" spans="6:41" ht="14.25" customHeight="1" x14ac:dyDescent="0.45"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</row>
    <row r="45" spans="6:41" ht="14.25" customHeight="1" x14ac:dyDescent="0.45"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</row>
    <row r="46" spans="6:41" ht="14.25" customHeight="1" x14ac:dyDescent="0.45"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</row>
    <row r="47" spans="6:41" ht="14.25" customHeight="1" x14ac:dyDescent="0.45"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</row>
    <row r="48" spans="6:41" ht="14.25" customHeight="1" x14ac:dyDescent="0.45"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</row>
    <row r="49" spans="6:41" ht="14.25" customHeight="1" x14ac:dyDescent="0.45"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</row>
    <row r="50" spans="6:41" ht="14.25" customHeight="1" x14ac:dyDescent="0.45"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</row>
    <row r="51" spans="6:41" ht="14.25" customHeight="1" x14ac:dyDescent="0.45"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</row>
    <row r="52" spans="6:41" ht="14.25" customHeight="1" x14ac:dyDescent="0.45"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</row>
    <row r="53" spans="6:41" ht="14.25" customHeight="1" x14ac:dyDescent="0.45"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</row>
    <row r="54" spans="6:41" ht="14.25" customHeight="1" x14ac:dyDescent="0.45"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</row>
    <row r="55" spans="6:41" ht="14.25" customHeight="1" x14ac:dyDescent="0.45"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</row>
    <row r="56" spans="6:41" ht="14.25" customHeight="1" x14ac:dyDescent="0.45"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</row>
    <row r="57" spans="6:41" ht="14.25" customHeight="1" x14ac:dyDescent="0.45"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</row>
    <row r="58" spans="6:41" ht="14.25" customHeight="1" x14ac:dyDescent="0.45"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</row>
    <row r="59" spans="6:41" ht="14.25" customHeight="1" x14ac:dyDescent="0.45"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</row>
    <row r="60" spans="6:41" ht="14.25" customHeight="1" x14ac:dyDescent="0.45"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</row>
    <row r="61" spans="6:41" ht="14.25" customHeight="1" x14ac:dyDescent="0.45"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</row>
    <row r="62" spans="6:41" ht="14.25" customHeight="1" x14ac:dyDescent="0.45"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</row>
    <row r="63" spans="6:41" ht="14.25" customHeight="1" x14ac:dyDescent="0.45"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</row>
    <row r="64" spans="6:41" ht="14.25" customHeight="1" x14ac:dyDescent="0.45"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</row>
    <row r="65" spans="6:41" ht="14.25" customHeight="1" x14ac:dyDescent="0.45"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</row>
    <row r="66" spans="6:41" ht="14.25" customHeight="1" x14ac:dyDescent="0.45"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</row>
    <row r="67" spans="6:41" ht="14.25" customHeight="1" x14ac:dyDescent="0.45"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</row>
    <row r="68" spans="6:41" ht="14.25" customHeight="1" x14ac:dyDescent="0.45"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</row>
    <row r="69" spans="6:41" ht="14.25" customHeight="1" x14ac:dyDescent="0.45"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</row>
    <row r="70" spans="6:41" ht="14.25" customHeight="1" x14ac:dyDescent="0.45"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</row>
    <row r="71" spans="6:41" ht="14.25" customHeight="1" x14ac:dyDescent="0.45"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</row>
    <row r="72" spans="6:41" ht="14.25" customHeight="1" x14ac:dyDescent="0.45"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</row>
    <row r="73" spans="6:41" ht="14.25" customHeight="1" x14ac:dyDescent="0.45"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</row>
    <row r="74" spans="6:41" ht="14.25" customHeight="1" x14ac:dyDescent="0.45"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</row>
    <row r="75" spans="6:41" ht="14.25" customHeight="1" x14ac:dyDescent="0.45"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</row>
    <row r="76" spans="6:41" ht="14.25" customHeight="1" x14ac:dyDescent="0.45"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</row>
    <row r="77" spans="6:41" ht="14.25" customHeight="1" x14ac:dyDescent="0.45"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</row>
    <row r="78" spans="6:41" ht="14.25" customHeight="1" x14ac:dyDescent="0.45"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</row>
    <row r="79" spans="6:41" ht="14.25" customHeight="1" x14ac:dyDescent="0.45"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</row>
    <row r="80" spans="6:41" ht="14.25" customHeight="1" x14ac:dyDescent="0.45"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</row>
    <row r="81" spans="6:41" ht="14.25" customHeight="1" x14ac:dyDescent="0.45"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</row>
    <row r="82" spans="6:41" ht="14.25" customHeight="1" x14ac:dyDescent="0.45"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</row>
    <row r="83" spans="6:41" ht="14.25" customHeight="1" x14ac:dyDescent="0.45"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</row>
    <row r="84" spans="6:41" ht="14.25" customHeight="1" x14ac:dyDescent="0.45"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</row>
    <row r="85" spans="6:41" ht="14.25" customHeight="1" x14ac:dyDescent="0.45"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</row>
    <row r="86" spans="6:41" ht="14.25" customHeight="1" x14ac:dyDescent="0.45"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</row>
    <row r="87" spans="6:41" ht="14.25" customHeight="1" x14ac:dyDescent="0.45"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</row>
    <row r="88" spans="6:41" ht="14.25" customHeight="1" x14ac:dyDescent="0.45"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</row>
    <row r="89" spans="6:41" ht="14.25" customHeight="1" x14ac:dyDescent="0.45"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</row>
    <row r="90" spans="6:41" ht="14.25" customHeight="1" x14ac:dyDescent="0.45"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</row>
    <row r="91" spans="6:41" ht="14.25" customHeight="1" x14ac:dyDescent="0.45"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</row>
    <row r="92" spans="6:41" ht="14.25" customHeight="1" x14ac:dyDescent="0.45"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</row>
    <row r="93" spans="6:41" ht="14.25" customHeight="1" x14ac:dyDescent="0.45"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</row>
    <row r="94" spans="6:41" ht="14.25" customHeight="1" x14ac:dyDescent="0.45"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</row>
    <row r="95" spans="6:41" ht="14.25" customHeight="1" x14ac:dyDescent="0.45"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</row>
    <row r="96" spans="6:41" ht="14.25" customHeight="1" x14ac:dyDescent="0.45"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</row>
    <row r="97" spans="6:41" ht="14.25" customHeight="1" x14ac:dyDescent="0.45"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</row>
    <row r="98" spans="6:41" ht="14.25" customHeight="1" x14ac:dyDescent="0.45"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</row>
    <row r="99" spans="6:41" ht="14.25" customHeight="1" x14ac:dyDescent="0.45"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</row>
    <row r="100" spans="6:41" ht="14.25" customHeight="1" x14ac:dyDescent="0.45"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</row>
    <row r="101" spans="6:41" ht="14.25" customHeight="1" x14ac:dyDescent="0.45"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</row>
    <row r="102" spans="6:41" ht="14.25" customHeight="1" x14ac:dyDescent="0.45"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</row>
    <row r="103" spans="6:41" ht="14.25" customHeight="1" x14ac:dyDescent="0.45"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</row>
    <row r="104" spans="6:41" ht="14.25" customHeight="1" x14ac:dyDescent="0.45"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</row>
    <row r="105" spans="6:41" ht="14.25" customHeight="1" x14ac:dyDescent="0.45"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</row>
    <row r="106" spans="6:41" ht="14.25" customHeight="1" x14ac:dyDescent="0.45"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</row>
    <row r="107" spans="6:41" ht="14.25" customHeight="1" x14ac:dyDescent="0.45"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</row>
    <row r="108" spans="6:41" ht="14.25" customHeight="1" x14ac:dyDescent="0.45"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</row>
    <row r="109" spans="6:41" ht="14.25" customHeight="1" x14ac:dyDescent="0.45"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</row>
    <row r="110" spans="6:41" ht="14.25" customHeight="1" x14ac:dyDescent="0.45"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</row>
    <row r="111" spans="6:41" ht="14.25" customHeight="1" x14ac:dyDescent="0.45"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</row>
    <row r="112" spans="6:41" ht="14.25" customHeight="1" x14ac:dyDescent="0.45"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</row>
    <row r="113" spans="6:41" ht="14.25" customHeight="1" x14ac:dyDescent="0.45"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6:41" ht="14.25" customHeight="1" x14ac:dyDescent="0.45"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6:41" ht="14.25" customHeight="1" x14ac:dyDescent="0.45"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6:41" ht="14.25" customHeight="1" x14ac:dyDescent="0.45"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6:41" ht="14.25" customHeight="1" x14ac:dyDescent="0.45"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6:41" ht="14.25" customHeight="1" x14ac:dyDescent="0.45"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6:41" ht="14.25" customHeight="1" x14ac:dyDescent="0.45"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6:41" ht="14.25" customHeight="1" x14ac:dyDescent="0.45"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6:41" ht="14.25" customHeight="1" x14ac:dyDescent="0.45"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6:41" ht="14.25" customHeight="1" x14ac:dyDescent="0.45"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6:41" ht="14.25" customHeight="1" x14ac:dyDescent="0.45"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6:41" ht="14.25" customHeight="1" x14ac:dyDescent="0.45"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6:41" ht="14.25" customHeight="1" x14ac:dyDescent="0.45"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6:41" ht="14.25" customHeight="1" x14ac:dyDescent="0.45"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6:41" ht="14.25" customHeight="1" x14ac:dyDescent="0.45"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6:41" ht="14.25" customHeight="1" x14ac:dyDescent="0.45"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6:41" ht="14.25" customHeight="1" x14ac:dyDescent="0.45"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6:41" ht="14.25" customHeight="1" x14ac:dyDescent="0.45"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6:41" ht="14.25" customHeight="1" x14ac:dyDescent="0.45"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6:41" ht="14.25" customHeight="1" x14ac:dyDescent="0.45"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6:41" ht="14.25" customHeight="1" x14ac:dyDescent="0.45"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6:41" ht="14.25" customHeight="1" x14ac:dyDescent="0.45"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6:41" ht="14.25" customHeight="1" x14ac:dyDescent="0.45"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6:41" ht="14.25" customHeight="1" x14ac:dyDescent="0.45"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6:41" ht="14.25" customHeight="1" x14ac:dyDescent="0.45"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6:41" ht="14.25" customHeight="1" x14ac:dyDescent="0.45"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6:41" ht="14.25" customHeight="1" x14ac:dyDescent="0.45"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6:41" ht="14.25" customHeight="1" x14ac:dyDescent="0.45"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6:41" ht="14.25" customHeight="1" x14ac:dyDescent="0.45"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6:41" ht="14.25" customHeight="1" x14ac:dyDescent="0.45"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6:41" ht="14.25" customHeight="1" x14ac:dyDescent="0.45"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6:41" ht="14.25" customHeight="1" x14ac:dyDescent="0.45"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6:41" ht="14.25" customHeight="1" x14ac:dyDescent="0.45"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6:41" ht="14.25" customHeight="1" x14ac:dyDescent="0.45"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6:41" ht="14.25" customHeight="1" x14ac:dyDescent="0.45"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6:41" ht="14.25" customHeight="1" x14ac:dyDescent="0.45"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6:41" ht="14.25" customHeight="1" x14ac:dyDescent="0.45"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6:41" ht="14.25" customHeight="1" x14ac:dyDescent="0.45"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6:41" ht="14.25" customHeight="1" x14ac:dyDescent="0.45"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6:41" ht="14.25" customHeight="1" x14ac:dyDescent="0.45"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6:41" ht="14.25" customHeight="1" x14ac:dyDescent="0.45"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6:41" ht="14.25" customHeight="1" x14ac:dyDescent="0.45"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6:41" ht="14.25" customHeight="1" x14ac:dyDescent="0.45"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  <row r="156" spans="6:41" ht="14.25" customHeight="1" x14ac:dyDescent="0.45"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</row>
    <row r="157" spans="6:41" ht="14.25" customHeight="1" x14ac:dyDescent="0.45"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</row>
    <row r="158" spans="6:41" ht="14.25" customHeight="1" x14ac:dyDescent="0.45"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6:41" ht="14.25" customHeight="1" x14ac:dyDescent="0.45"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</row>
    <row r="160" spans="6:41" ht="14.25" customHeight="1" x14ac:dyDescent="0.45"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</row>
    <row r="161" spans="6:41" ht="14.25" customHeight="1" x14ac:dyDescent="0.45"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</row>
    <row r="162" spans="6:41" ht="14.25" customHeight="1" x14ac:dyDescent="0.45"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</row>
    <row r="163" spans="6:41" ht="14.25" customHeight="1" x14ac:dyDescent="0.45"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</row>
    <row r="164" spans="6:41" ht="14.25" customHeight="1" x14ac:dyDescent="0.45"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</row>
    <row r="165" spans="6:41" ht="14.25" customHeight="1" x14ac:dyDescent="0.45"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</row>
    <row r="166" spans="6:41" ht="14.25" customHeight="1" x14ac:dyDescent="0.45"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</row>
    <row r="167" spans="6:41" ht="14.25" customHeight="1" x14ac:dyDescent="0.45"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</row>
    <row r="168" spans="6:41" ht="14.25" customHeight="1" x14ac:dyDescent="0.45"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</row>
    <row r="169" spans="6:41" ht="14.25" customHeight="1" x14ac:dyDescent="0.45"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</row>
    <row r="170" spans="6:41" ht="14.25" customHeight="1" x14ac:dyDescent="0.45"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</row>
    <row r="171" spans="6:41" ht="14.25" customHeight="1" x14ac:dyDescent="0.45"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</row>
    <row r="172" spans="6:41" ht="14.25" customHeight="1" x14ac:dyDescent="0.45"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</row>
    <row r="173" spans="6:41" ht="14.25" customHeight="1" x14ac:dyDescent="0.45"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</row>
    <row r="174" spans="6:41" ht="14.25" customHeight="1" x14ac:dyDescent="0.45"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</row>
    <row r="175" spans="6:41" ht="14.25" customHeight="1" x14ac:dyDescent="0.45"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</row>
    <row r="176" spans="6:41" ht="14.25" customHeight="1" x14ac:dyDescent="0.45"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</row>
    <row r="177" spans="6:41" ht="14.25" customHeight="1" x14ac:dyDescent="0.45"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</row>
    <row r="178" spans="6:41" ht="14.25" customHeight="1" x14ac:dyDescent="0.45"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</row>
    <row r="179" spans="6:41" ht="14.25" customHeight="1" x14ac:dyDescent="0.45"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</row>
    <row r="180" spans="6:41" ht="14.25" customHeight="1" x14ac:dyDescent="0.45"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</row>
    <row r="181" spans="6:41" ht="14.25" customHeight="1" x14ac:dyDescent="0.45"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</row>
    <row r="182" spans="6:41" ht="14.25" customHeight="1" x14ac:dyDescent="0.45"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</row>
    <row r="183" spans="6:41" ht="14.25" customHeight="1" x14ac:dyDescent="0.45"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</row>
    <row r="184" spans="6:41" ht="14.25" customHeight="1" x14ac:dyDescent="0.45"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</row>
    <row r="185" spans="6:41" ht="14.25" customHeight="1" x14ac:dyDescent="0.45"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</row>
    <row r="186" spans="6:41" ht="14.25" customHeight="1" x14ac:dyDescent="0.45"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</row>
    <row r="187" spans="6:41" ht="14.25" customHeight="1" x14ac:dyDescent="0.45"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</row>
    <row r="188" spans="6:41" ht="14.25" customHeight="1" x14ac:dyDescent="0.45"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</row>
    <row r="189" spans="6:41" ht="14.25" customHeight="1" x14ac:dyDescent="0.45"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</row>
    <row r="190" spans="6:41" ht="14.25" customHeight="1" x14ac:dyDescent="0.45"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</row>
    <row r="191" spans="6:41" ht="14.25" customHeight="1" x14ac:dyDescent="0.45"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</row>
    <row r="192" spans="6:41" ht="14.25" customHeight="1" x14ac:dyDescent="0.45"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</row>
    <row r="193" spans="6:41" ht="14.25" customHeight="1" x14ac:dyDescent="0.45"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</row>
    <row r="194" spans="6:41" ht="14.25" customHeight="1" x14ac:dyDescent="0.45"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</row>
    <row r="195" spans="6:41" ht="14.25" customHeight="1" x14ac:dyDescent="0.45"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</row>
    <row r="196" spans="6:41" ht="14.25" customHeight="1" x14ac:dyDescent="0.45"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</row>
    <row r="197" spans="6:41" ht="14.25" customHeight="1" x14ac:dyDescent="0.45"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</row>
    <row r="198" spans="6:41" ht="14.25" customHeight="1" x14ac:dyDescent="0.45"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</row>
    <row r="199" spans="6:41" ht="14.25" customHeight="1" x14ac:dyDescent="0.45"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</row>
    <row r="200" spans="6:41" ht="14.25" customHeight="1" x14ac:dyDescent="0.45"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</row>
    <row r="201" spans="6:41" ht="14.25" customHeight="1" x14ac:dyDescent="0.45"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</row>
    <row r="202" spans="6:41" ht="14.25" customHeight="1" x14ac:dyDescent="0.45"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</row>
    <row r="203" spans="6:41" ht="14.25" customHeight="1" x14ac:dyDescent="0.45"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</row>
    <row r="204" spans="6:41" ht="14.25" customHeight="1" x14ac:dyDescent="0.45"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</row>
    <row r="205" spans="6:41" ht="14.25" customHeight="1" x14ac:dyDescent="0.45"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</row>
    <row r="206" spans="6:41" ht="14.25" customHeight="1" x14ac:dyDescent="0.45"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</row>
    <row r="207" spans="6:41" ht="14.25" customHeight="1" x14ac:dyDescent="0.45"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</row>
    <row r="208" spans="6:41" ht="14.25" customHeight="1" x14ac:dyDescent="0.45"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</row>
    <row r="209" spans="6:41" ht="14.25" customHeight="1" x14ac:dyDescent="0.45"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</row>
    <row r="210" spans="6:41" ht="14.25" customHeight="1" x14ac:dyDescent="0.45"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</row>
    <row r="211" spans="6:41" ht="14.25" customHeight="1" x14ac:dyDescent="0.45"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</row>
    <row r="212" spans="6:41" ht="14.25" customHeight="1" x14ac:dyDescent="0.45"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</row>
    <row r="213" spans="6:41" ht="14.25" customHeight="1" x14ac:dyDescent="0.45"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</row>
    <row r="214" spans="6:41" ht="14.25" customHeight="1" x14ac:dyDescent="0.45"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</row>
    <row r="215" spans="6:41" ht="14.25" customHeight="1" x14ac:dyDescent="0.45"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</row>
    <row r="216" spans="6:41" ht="14.25" customHeight="1" x14ac:dyDescent="0.45"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</row>
    <row r="217" spans="6:41" ht="14.25" customHeight="1" x14ac:dyDescent="0.45"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</row>
    <row r="218" spans="6:41" ht="14.25" customHeight="1" x14ac:dyDescent="0.45"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</row>
    <row r="219" spans="6:41" ht="14.25" customHeight="1" x14ac:dyDescent="0.45"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</row>
    <row r="220" spans="6:41" ht="14.25" customHeight="1" x14ac:dyDescent="0.45"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</row>
    <row r="221" spans="6:41" ht="14.25" customHeight="1" x14ac:dyDescent="0.45"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</row>
    <row r="222" spans="6:41" ht="14.25" customHeight="1" x14ac:dyDescent="0.45"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</row>
    <row r="223" spans="6:41" ht="14.25" customHeight="1" x14ac:dyDescent="0.45"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</row>
    <row r="224" spans="6:41" ht="14.25" customHeight="1" x14ac:dyDescent="0.45"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</row>
    <row r="225" spans="6:41" ht="14.25" customHeight="1" x14ac:dyDescent="0.45"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</row>
    <row r="226" spans="6:41" ht="14.25" customHeight="1" x14ac:dyDescent="0.45"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</row>
    <row r="227" spans="6:41" ht="14.25" customHeight="1" x14ac:dyDescent="0.45"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</row>
    <row r="228" spans="6:41" ht="14.25" customHeight="1" x14ac:dyDescent="0.45"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</row>
    <row r="229" spans="6:41" ht="14.25" customHeight="1" x14ac:dyDescent="0.45"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</row>
    <row r="230" spans="6:41" ht="14.25" customHeight="1" x14ac:dyDescent="0.45"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</row>
    <row r="231" spans="6:41" ht="14.25" customHeight="1" x14ac:dyDescent="0.45"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</row>
    <row r="232" spans="6:41" ht="14.25" customHeight="1" x14ac:dyDescent="0.45"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</row>
    <row r="233" spans="6:41" ht="14.25" customHeight="1" x14ac:dyDescent="0.45"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</row>
    <row r="234" spans="6:41" ht="14.25" customHeight="1" x14ac:dyDescent="0.45"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</row>
    <row r="235" spans="6:41" ht="14.25" customHeight="1" x14ac:dyDescent="0.45"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</row>
    <row r="236" spans="6:41" ht="14.25" customHeight="1" x14ac:dyDescent="0.45"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</row>
    <row r="237" spans="6:41" ht="14.25" customHeight="1" x14ac:dyDescent="0.45"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</row>
    <row r="238" spans="6:41" ht="14.25" customHeight="1" x14ac:dyDescent="0.45"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</row>
    <row r="239" spans="6:41" ht="14.25" customHeight="1" x14ac:dyDescent="0.45"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</row>
    <row r="240" spans="6:41" ht="14.25" customHeight="1" x14ac:dyDescent="0.45"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</row>
    <row r="241" spans="6:41" ht="14.25" customHeight="1" x14ac:dyDescent="0.45"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</row>
    <row r="242" spans="6:41" ht="14.25" customHeight="1" x14ac:dyDescent="0.45"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</row>
    <row r="243" spans="6:41" ht="14.25" customHeight="1" x14ac:dyDescent="0.45"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</row>
    <row r="244" spans="6:41" ht="14.25" customHeight="1" x14ac:dyDescent="0.45"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</row>
    <row r="245" spans="6:41" ht="14.25" customHeight="1" x14ac:dyDescent="0.45"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</row>
    <row r="246" spans="6:41" ht="14.25" customHeight="1" x14ac:dyDescent="0.45"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</row>
    <row r="247" spans="6:41" ht="14.25" customHeight="1" x14ac:dyDescent="0.45"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</row>
    <row r="248" spans="6:41" ht="14.25" customHeight="1" x14ac:dyDescent="0.45"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</row>
    <row r="249" spans="6:41" ht="14.25" customHeight="1" x14ac:dyDescent="0.45"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</row>
    <row r="250" spans="6:41" ht="14.25" customHeight="1" x14ac:dyDescent="0.45"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</row>
    <row r="251" spans="6:41" ht="14.25" customHeight="1" x14ac:dyDescent="0.45"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</row>
    <row r="252" spans="6:41" ht="14.25" customHeight="1" x14ac:dyDescent="0.45"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</row>
    <row r="253" spans="6:41" ht="14.25" customHeight="1" x14ac:dyDescent="0.45"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</row>
    <row r="254" spans="6:41" ht="14.25" customHeight="1" x14ac:dyDescent="0.45"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</row>
    <row r="255" spans="6:41" ht="14.25" customHeight="1" x14ac:dyDescent="0.45"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</row>
    <row r="256" spans="6:41" ht="14.25" customHeight="1" x14ac:dyDescent="0.45"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</row>
    <row r="257" spans="6:41" ht="14.25" customHeight="1" x14ac:dyDescent="0.45"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</row>
    <row r="258" spans="6:41" ht="14.25" customHeight="1" x14ac:dyDescent="0.45"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</row>
    <row r="259" spans="6:41" ht="14.25" customHeight="1" x14ac:dyDescent="0.45"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</row>
    <row r="260" spans="6:41" ht="14.25" customHeight="1" x14ac:dyDescent="0.45"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</row>
    <row r="261" spans="6:41" ht="14.25" customHeight="1" x14ac:dyDescent="0.45"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</row>
    <row r="262" spans="6:41" ht="14.25" customHeight="1" x14ac:dyDescent="0.45"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</row>
    <row r="263" spans="6:41" ht="14.25" customHeight="1" x14ac:dyDescent="0.45"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</row>
    <row r="264" spans="6:41" ht="14.25" customHeight="1" x14ac:dyDescent="0.45"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</row>
    <row r="265" spans="6:41" ht="14.25" customHeight="1" x14ac:dyDescent="0.45"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</row>
    <row r="266" spans="6:41" ht="14.25" customHeight="1" x14ac:dyDescent="0.45"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</row>
    <row r="267" spans="6:41" ht="14.25" customHeight="1" x14ac:dyDescent="0.45"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</row>
    <row r="268" spans="6:41" ht="14.25" customHeight="1" x14ac:dyDescent="0.45"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</row>
    <row r="269" spans="6:41" ht="14.25" customHeight="1" x14ac:dyDescent="0.45"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</row>
    <row r="270" spans="6:41" ht="14.25" customHeight="1" x14ac:dyDescent="0.45"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</row>
    <row r="271" spans="6:41" ht="14.25" customHeight="1" x14ac:dyDescent="0.45"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</row>
    <row r="272" spans="6:41" ht="14.25" customHeight="1" x14ac:dyDescent="0.45"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</row>
    <row r="273" spans="6:41" ht="14.25" customHeight="1" x14ac:dyDescent="0.45"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</row>
    <row r="274" spans="6:41" ht="14.25" customHeight="1" x14ac:dyDescent="0.45"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</row>
    <row r="275" spans="6:41" ht="14.25" customHeight="1" x14ac:dyDescent="0.45"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</row>
    <row r="276" spans="6:41" ht="14.25" customHeight="1" x14ac:dyDescent="0.45"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</row>
    <row r="277" spans="6:41" ht="14.25" customHeight="1" x14ac:dyDescent="0.45"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</row>
    <row r="278" spans="6:41" ht="14.25" customHeight="1" x14ac:dyDescent="0.45"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</row>
    <row r="279" spans="6:41" ht="14.25" customHeight="1" x14ac:dyDescent="0.45"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</row>
    <row r="280" spans="6:41" ht="14.25" customHeight="1" x14ac:dyDescent="0.45"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</row>
    <row r="281" spans="6:41" ht="14.25" customHeight="1" x14ac:dyDescent="0.45"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</row>
    <row r="282" spans="6:41" ht="14.25" customHeight="1" x14ac:dyDescent="0.45"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</row>
    <row r="283" spans="6:41" ht="14.25" customHeight="1" x14ac:dyDescent="0.45"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</row>
    <row r="284" spans="6:41" ht="14.25" customHeight="1" x14ac:dyDescent="0.45"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</row>
    <row r="285" spans="6:41" ht="14.25" customHeight="1" x14ac:dyDescent="0.45"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</row>
    <row r="286" spans="6:41" ht="14.25" customHeight="1" x14ac:dyDescent="0.45"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</row>
    <row r="287" spans="6:41" ht="14.25" customHeight="1" x14ac:dyDescent="0.45"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</row>
    <row r="288" spans="6:41" ht="14.25" customHeight="1" x14ac:dyDescent="0.45"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</row>
    <row r="289" spans="6:41" ht="14.25" customHeight="1" x14ac:dyDescent="0.45"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</row>
    <row r="290" spans="6:41" ht="14.25" customHeight="1" x14ac:dyDescent="0.45"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</row>
    <row r="291" spans="6:41" ht="14.25" customHeight="1" x14ac:dyDescent="0.45"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</row>
    <row r="292" spans="6:41" ht="14.25" customHeight="1" x14ac:dyDescent="0.45"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</row>
    <row r="293" spans="6:41" ht="14.25" customHeight="1" x14ac:dyDescent="0.45"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</row>
    <row r="294" spans="6:41" ht="14.25" customHeight="1" x14ac:dyDescent="0.45"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</row>
    <row r="295" spans="6:41" ht="14.25" customHeight="1" x14ac:dyDescent="0.45"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</row>
    <row r="296" spans="6:41" ht="14.25" customHeight="1" x14ac:dyDescent="0.45"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</row>
    <row r="297" spans="6:41" ht="14.25" customHeight="1" x14ac:dyDescent="0.45"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</row>
    <row r="298" spans="6:41" ht="14.25" customHeight="1" x14ac:dyDescent="0.45"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</row>
    <row r="299" spans="6:41" ht="14.25" customHeight="1" x14ac:dyDescent="0.45"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</row>
    <row r="300" spans="6:41" ht="14.25" customHeight="1" x14ac:dyDescent="0.45"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</row>
    <row r="301" spans="6:41" ht="14.25" customHeight="1" x14ac:dyDescent="0.45"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</row>
    <row r="302" spans="6:41" ht="14.25" customHeight="1" x14ac:dyDescent="0.45"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</row>
    <row r="303" spans="6:41" ht="14.25" customHeight="1" x14ac:dyDescent="0.45"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</row>
    <row r="304" spans="6:41" ht="14.25" customHeight="1" x14ac:dyDescent="0.45"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</row>
    <row r="305" spans="6:41" ht="14.25" customHeight="1" x14ac:dyDescent="0.45"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</row>
    <row r="306" spans="6:41" ht="14.25" customHeight="1" x14ac:dyDescent="0.45"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</row>
    <row r="307" spans="6:41" ht="14.25" customHeight="1" x14ac:dyDescent="0.45"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</row>
    <row r="308" spans="6:41" ht="14.25" customHeight="1" x14ac:dyDescent="0.45"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</row>
    <row r="309" spans="6:41" ht="14.25" customHeight="1" x14ac:dyDescent="0.45"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</row>
    <row r="310" spans="6:41" ht="14.25" customHeight="1" x14ac:dyDescent="0.45"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</row>
    <row r="311" spans="6:41" ht="14.25" customHeight="1" x14ac:dyDescent="0.45"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</row>
    <row r="312" spans="6:41" ht="14.25" customHeight="1" x14ac:dyDescent="0.45"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</row>
    <row r="313" spans="6:41" ht="14.25" customHeight="1" x14ac:dyDescent="0.45"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</row>
    <row r="314" spans="6:41" ht="14.25" customHeight="1" x14ac:dyDescent="0.45"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</row>
    <row r="315" spans="6:41" ht="14.25" customHeight="1" x14ac:dyDescent="0.45"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</row>
    <row r="316" spans="6:41" ht="14.25" customHeight="1" x14ac:dyDescent="0.45"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</row>
    <row r="317" spans="6:41" ht="14.25" customHeight="1" x14ac:dyDescent="0.45"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</row>
    <row r="318" spans="6:41" ht="14.25" customHeight="1" x14ac:dyDescent="0.45"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</row>
    <row r="319" spans="6:41" ht="14.25" customHeight="1" x14ac:dyDescent="0.45"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</row>
    <row r="320" spans="6:41" ht="14.25" customHeight="1" x14ac:dyDescent="0.45"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</row>
    <row r="321" spans="6:41" ht="14.25" customHeight="1" x14ac:dyDescent="0.45"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</row>
    <row r="322" spans="6:41" ht="14.25" customHeight="1" x14ac:dyDescent="0.45"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</row>
    <row r="323" spans="6:41" ht="14.25" customHeight="1" x14ac:dyDescent="0.45"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</row>
    <row r="324" spans="6:41" ht="14.25" customHeight="1" x14ac:dyDescent="0.45"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</row>
    <row r="325" spans="6:41" ht="14.25" customHeight="1" x14ac:dyDescent="0.45"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</row>
    <row r="326" spans="6:41" ht="14.25" customHeight="1" x14ac:dyDescent="0.45"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</row>
    <row r="327" spans="6:41" ht="14.25" customHeight="1" x14ac:dyDescent="0.45"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</row>
    <row r="328" spans="6:41" ht="14.25" customHeight="1" x14ac:dyDescent="0.45"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</row>
    <row r="329" spans="6:41" ht="14.25" customHeight="1" x14ac:dyDescent="0.45"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</row>
    <row r="330" spans="6:41" ht="14.25" customHeight="1" x14ac:dyDescent="0.45"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</row>
    <row r="331" spans="6:41" ht="14.25" customHeight="1" x14ac:dyDescent="0.45"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</row>
    <row r="332" spans="6:41" ht="14.25" customHeight="1" x14ac:dyDescent="0.45"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</row>
    <row r="333" spans="6:41" ht="14.25" customHeight="1" x14ac:dyDescent="0.45"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</row>
    <row r="334" spans="6:41" ht="14.25" customHeight="1" x14ac:dyDescent="0.45"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</row>
    <row r="335" spans="6:41" ht="14.25" customHeight="1" x14ac:dyDescent="0.45"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</row>
    <row r="336" spans="6:41" ht="14.25" customHeight="1" x14ac:dyDescent="0.45"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</row>
    <row r="337" spans="6:41" ht="14.25" customHeight="1" x14ac:dyDescent="0.45"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</row>
    <row r="338" spans="6:41" ht="14.25" customHeight="1" x14ac:dyDescent="0.45"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</row>
    <row r="339" spans="6:41" ht="14.25" customHeight="1" x14ac:dyDescent="0.45"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</row>
    <row r="340" spans="6:41" ht="14.25" customHeight="1" x14ac:dyDescent="0.45"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</row>
    <row r="341" spans="6:41" ht="14.25" customHeight="1" x14ac:dyDescent="0.45"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</row>
    <row r="342" spans="6:41" ht="14.25" customHeight="1" x14ac:dyDescent="0.45"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</row>
    <row r="343" spans="6:41" ht="14.25" customHeight="1" x14ac:dyDescent="0.45"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</row>
    <row r="344" spans="6:41" ht="14.25" customHeight="1" x14ac:dyDescent="0.45"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</row>
    <row r="345" spans="6:41" ht="14.25" customHeight="1" x14ac:dyDescent="0.45"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</row>
    <row r="346" spans="6:41" ht="14.25" customHeight="1" x14ac:dyDescent="0.45"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</row>
    <row r="347" spans="6:41" ht="14.25" customHeight="1" x14ac:dyDescent="0.45"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</row>
    <row r="348" spans="6:41" ht="14.25" customHeight="1" x14ac:dyDescent="0.45"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</row>
    <row r="349" spans="6:41" ht="14.25" customHeight="1" x14ac:dyDescent="0.45"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</row>
    <row r="350" spans="6:41" ht="14.25" customHeight="1" x14ac:dyDescent="0.45"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</row>
    <row r="351" spans="6:41" ht="14.25" customHeight="1" x14ac:dyDescent="0.45"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</row>
    <row r="352" spans="6:41" ht="14.25" customHeight="1" x14ac:dyDescent="0.45"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</row>
    <row r="353" spans="6:41" ht="14.25" customHeight="1" x14ac:dyDescent="0.45"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</row>
    <row r="354" spans="6:41" ht="14.25" customHeight="1" x14ac:dyDescent="0.45"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</row>
    <row r="355" spans="6:41" ht="14.25" customHeight="1" x14ac:dyDescent="0.45"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</row>
    <row r="356" spans="6:41" ht="14.25" customHeight="1" x14ac:dyDescent="0.45"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</row>
    <row r="357" spans="6:41" ht="14.25" customHeight="1" x14ac:dyDescent="0.45"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</row>
    <row r="358" spans="6:41" ht="14.25" customHeight="1" x14ac:dyDescent="0.45"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</row>
    <row r="359" spans="6:41" ht="14.25" customHeight="1" x14ac:dyDescent="0.45"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</row>
    <row r="360" spans="6:41" ht="14.25" customHeight="1" x14ac:dyDescent="0.45"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</row>
    <row r="361" spans="6:41" ht="14.25" customHeight="1" x14ac:dyDescent="0.45"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</row>
    <row r="362" spans="6:41" ht="14.25" customHeight="1" x14ac:dyDescent="0.45"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</row>
    <row r="363" spans="6:41" ht="14.25" customHeight="1" x14ac:dyDescent="0.45"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</row>
    <row r="364" spans="6:41" ht="14.25" customHeight="1" x14ac:dyDescent="0.45"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</row>
    <row r="365" spans="6:41" ht="14.25" customHeight="1" x14ac:dyDescent="0.45"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</row>
    <row r="366" spans="6:41" ht="14.25" customHeight="1" x14ac:dyDescent="0.45"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</row>
    <row r="367" spans="6:41" ht="14.25" customHeight="1" x14ac:dyDescent="0.45"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</row>
    <row r="368" spans="6:41" ht="14.25" customHeight="1" x14ac:dyDescent="0.45"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</row>
    <row r="369" spans="6:41" ht="14.25" customHeight="1" x14ac:dyDescent="0.45"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</row>
    <row r="370" spans="6:41" ht="14.25" customHeight="1" x14ac:dyDescent="0.45"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</row>
    <row r="371" spans="6:41" ht="14.25" customHeight="1" x14ac:dyDescent="0.45"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</row>
    <row r="372" spans="6:41" ht="14.25" customHeight="1" x14ac:dyDescent="0.45"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</row>
    <row r="373" spans="6:41" ht="14.25" customHeight="1" x14ac:dyDescent="0.45"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</row>
    <row r="374" spans="6:41" ht="14.25" customHeight="1" x14ac:dyDescent="0.45"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</row>
    <row r="375" spans="6:41" ht="14.25" customHeight="1" x14ac:dyDescent="0.45"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</row>
    <row r="376" spans="6:41" ht="14.25" customHeight="1" x14ac:dyDescent="0.45"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</row>
    <row r="377" spans="6:41" ht="14.25" customHeight="1" x14ac:dyDescent="0.45"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</row>
    <row r="378" spans="6:41" ht="14.25" customHeight="1" x14ac:dyDescent="0.45"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</row>
    <row r="379" spans="6:41" ht="14.25" customHeight="1" x14ac:dyDescent="0.45"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</row>
    <row r="380" spans="6:41" ht="14.25" customHeight="1" x14ac:dyDescent="0.45"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</row>
    <row r="381" spans="6:41" ht="14.25" customHeight="1" x14ac:dyDescent="0.45"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</row>
    <row r="382" spans="6:41" ht="14.25" customHeight="1" x14ac:dyDescent="0.45"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</row>
    <row r="383" spans="6:41" ht="14.25" customHeight="1" x14ac:dyDescent="0.45"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</row>
    <row r="384" spans="6:41" ht="14.25" customHeight="1" x14ac:dyDescent="0.45"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</row>
    <row r="385" spans="6:41" ht="14.25" customHeight="1" x14ac:dyDescent="0.45"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</row>
    <row r="386" spans="6:41" ht="14.25" customHeight="1" x14ac:dyDescent="0.45"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</row>
    <row r="387" spans="6:41" ht="14.25" customHeight="1" x14ac:dyDescent="0.45"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</row>
    <row r="388" spans="6:41" ht="14.25" customHeight="1" x14ac:dyDescent="0.45"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</row>
    <row r="389" spans="6:41" ht="14.25" customHeight="1" x14ac:dyDescent="0.45"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</row>
    <row r="390" spans="6:41" ht="14.25" customHeight="1" x14ac:dyDescent="0.45"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</row>
    <row r="391" spans="6:41" ht="14.25" customHeight="1" x14ac:dyDescent="0.45"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</row>
    <row r="392" spans="6:41" ht="14.25" customHeight="1" x14ac:dyDescent="0.45"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</row>
    <row r="393" spans="6:41" ht="14.25" customHeight="1" x14ac:dyDescent="0.45"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</row>
    <row r="394" spans="6:41" ht="14.25" customHeight="1" x14ac:dyDescent="0.45"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</row>
    <row r="395" spans="6:41" ht="14.25" customHeight="1" x14ac:dyDescent="0.45"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</row>
    <row r="396" spans="6:41" ht="14.25" customHeight="1" x14ac:dyDescent="0.45"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</row>
    <row r="397" spans="6:41" ht="14.25" customHeight="1" x14ac:dyDescent="0.45"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</row>
    <row r="398" spans="6:41" ht="14.25" customHeight="1" x14ac:dyDescent="0.45"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</row>
    <row r="399" spans="6:41" ht="14.25" customHeight="1" x14ac:dyDescent="0.45"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</row>
    <row r="400" spans="6:41" ht="14.25" customHeight="1" x14ac:dyDescent="0.45"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</row>
    <row r="401" spans="6:41" ht="14.25" customHeight="1" x14ac:dyDescent="0.45"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</row>
    <row r="402" spans="6:41" ht="14.25" customHeight="1" x14ac:dyDescent="0.45"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</row>
    <row r="403" spans="6:41" ht="14.25" customHeight="1" x14ac:dyDescent="0.45"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</row>
    <row r="404" spans="6:41" ht="14.25" customHeight="1" x14ac:dyDescent="0.45"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</row>
    <row r="405" spans="6:41" ht="14.25" customHeight="1" x14ac:dyDescent="0.45"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</row>
    <row r="406" spans="6:41" ht="14.25" customHeight="1" x14ac:dyDescent="0.45"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</row>
    <row r="407" spans="6:41" ht="14.25" customHeight="1" x14ac:dyDescent="0.45"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</row>
    <row r="408" spans="6:41" ht="14.25" customHeight="1" x14ac:dyDescent="0.45"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</row>
    <row r="409" spans="6:41" ht="14.25" customHeight="1" x14ac:dyDescent="0.45"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</row>
    <row r="410" spans="6:41" ht="14.25" customHeight="1" x14ac:dyDescent="0.45"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</row>
    <row r="411" spans="6:41" ht="14.25" customHeight="1" x14ac:dyDescent="0.45"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</row>
    <row r="412" spans="6:41" ht="14.25" customHeight="1" x14ac:dyDescent="0.45"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</row>
    <row r="413" spans="6:41" ht="14.25" customHeight="1" x14ac:dyDescent="0.45"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</row>
    <row r="414" spans="6:41" ht="14.25" customHeight="1" x14ac:dyDescent="0.45"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</row>
    <row r="415" spans="6:41" ht="14.25" customHeight="1" x14ac:dyDescent="0.45"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</row>
    <row r="416" spans="6:41" ht="14.25" customHeight="1" x14ac:dyDescent="0.45"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</row>
    <row r="417" spans="6:41" ht="14.25" customHeight="1" x14ac:dyDescent="0.45"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</row>
    <row r="418" spans="6:41" ht="14.25" customHeight="1" x14ac:dyDescent="0.45"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</row>
    <row r="419" spans="6:41" ht="14.25" customHeight="1" x14ac:dyDescent="0.45"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</row>
    <row r="420" spans="6:41" ht="14.25" customHeight="1" x14ac:dyDescent="0.45"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</row>
    <row r="421" spans="6:41" ht="14.25" customHeight="1" x14ac:dyDescent="0.45"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</row>
    <row r="422" spans="6:41" ht="14.25" customHeight="1" x14ac:dyDescent="0.45"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</row>
    <row r="423" spans="6:41" ht="14.25" customHeight="1" x14ac:dyDescent="0.45"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</row>
    <row r="424" spans="6:41" ht="14.25" customHeight="1" x14ac:dyDescent="0.45"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</row>
    <row r="425" spans="6:41" ht="14.25" customHeight="1" x14ac:dyDescent="0.45"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</row>
    <row r="426" spans="6:41" ht="14.25" customHeight="1" x14ac:dyDescent="0.45"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</row>
    <row r="427" spans="6:41" ht="14.25" customHeight="1" x14ac:dyDescent="0.45"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</row>
    <row r="428" spans="6:41" ht="14.25" customHeight="1" x14ac:dyDescent="0.45"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</row>
    <row r="429" spans="6:41" ht="14.25" customHeight="1" x14ac:dyDescent="0.45"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</row>
    <row r="430" spans="6:41" ht="14.25" customHeight="1" x14ac:dyDescent="0.45"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</row>
    <row r="431" spans="6:41" ht="14.25" customHeight="1" x14ac:dyDescent="0.45"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</row>
    <row r="432" spans="6:41" ht="14.25" customHeight="1" x14ac:dyDescent="0.45"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</row>
    <row r="433" spans="6:41" ht="14.25" customHeight="1" x14ac:dyDescent="0.45"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</row>
    <row r="434" spans="6:41" ht="14.25" customHeight="1" x14ac:dyDescent="0.45"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</row>
    <row r="435" spans="6:41" ht="14.25" customHeight="1" x14ac:dyDescent="0.45"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</row>
    <row r="436" spans="6:41" ht="14.25" customHeight="1" x14ac:dyDescent="0.45"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</row>
    <row r="437" spans="6:41" ht="14.25" customHeight="1" x14ac:dyDescent="0.45"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</row>
    <row r="438" spans="6:41" ht="14.25" customHeight="1" x14ac:dyDescent="0.45"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</row>
    <row r="439" spans="6:41" ht="14.25" customHeight="1" x14ac:dyDescent="0.45"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</row>
    <row r="440" spans="6:41" ht="14.25" customHeight="1" x14ac:dyDescent="0.45"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</row>
    <row r="441" spans="6:41" ht="14.25" customHeight="1" x14ac:dyDescent="0.45"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</row>
    <row r="442" spans="6:41" ht="14.25" customHeight="1" x14ac:dyDescent="0.45"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</row>
    <row r="443" spans="6:41" ht="14.25" customHeight="1" x14ac:dyDescent="0.45"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</row>
    <row r="444" spans="6:41" ht="14.25" customHeight="1" x14ac:dyDescent="0.45"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</row>
    <row r="445" spans="6:41" ht="14.25" customHeight="1" x14ac:dyDescent="0.45"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</row>
    <row r="446" spans="6:41" ht="14.25" customHeight="1" x14ac:dyDescent="0.45"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</row>
    <row r="447" spans="6:41" ht="14.25" customHeight="1" x14ac:dyDescent="0.45"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</row>
    <row r="448" spans="6:41" ht="14.25" customHeight="1" x14ac:dyDescent="0.45"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</row>
    <row r="449" spans="6:41" ht="14.25" customHeight="1" x14ac:dyDescent="0.45"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</row>
    <row r="450" spans="6:41" ht="14.25" customHeight="1" x14ac:dyDescent="0.45"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</row>
    <row r="451" spans="6:41" ht="14.25" customHeight="1" x14ac:dyDescent="0.45"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</row>
    <row r="452" spans="6:41" ht="14.25" customHeight="1" x14ac:dyDescent="0.45"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</row>
    <row r="453" spans="6:41" ht="14.25" customHeight="1" x14ac:dyDescent="0.45"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</row>
    <row r="454" spans="6:41" ht="14.25" customHeight="1" x14ac:dyDescent="0.45"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</row>
    <row r="455" spans="6:41" ht="14.25" customHeight="1" x14ac:dyDescent="0.45"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</row>
    <row r="456" spans="6:41" ht="14.25" customHeight="1" x14ac:dyDescent="0.45"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</row>
    <row r="457" spans="6:41" ht="14.25" customHeight="1" x14ac:dyDescent="0.45"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</row>
    <row r="458" spans="6:41" ht="14.25" customHeight="1" x14ac:dyDescent="0.45"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</row>
    <row r="459" spans="6:41" ht="14.25" customHeight="1" x14ac:dyDescent="0.45"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</row>
    <row r="460" spans="6:41" ht="14.25" customHeight="1" x14ac:dyDescent="0.45"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</row>
    <row r="461" spans="6:41" ht="14.25" customHeight="1" x14ac:dyDescent="0.45"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</row>
    <row r="462" spans="6:41" ht="14.25" customHeight="1" x14ac:dyDescent="0.45"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</row>
    <row r="463" spans="6:41" ht="14.25" customHeight="1" x14ac:dyDescent="0.45"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</row>
    <row r="464" spans="6:41" ht="14.25" customHeight="1" x14ac:dyDescent="0.45"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</row>
    <row r="465" spans="6:41" ht="14.25" customHeight="1" x14ac:dyDescent="0.45"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</row>
    <row r="466" spans="6:41" ht="14.25" customHeight="1" x14ac:dyDescent="0.45"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</row>
    <row r="467" spans="6:41" ht="14.25" customHeight="1" x14ac:dyDescent="0.45"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</row>
    <row r="468" spans="6:41" ht="14.25" customHeight="1" x14ac:dyDescent="0.45"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</row>
    <row r="469" spans="6:41" ht="14.25" customHeight="1" x14ac:dyDescent="0.45"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</row>
    <row r="470" spans="6:41" ht="14.25" customHeight="1" x14ac:dyDescent="0.45"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</row>
    <row r="471" spans="6:41" ht="14.25" customHeight="1" x14ac:dyDescent="0.45"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</row>
    <row r="472" spans="6:41" ht="14.25" customHeight="1" x14ac:dyDescent="0.45"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</row>
    <row r="473" spans="6:41" ht="14.25" customHeight="1" x14ac:dyDescent="0.45"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</row>
    <row r="474" spans="6:41" ht="14.25" customHeight="1" x14ac:dyDescent="0.45"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</row>
    <row r="475" spans="6:41" ht="14.25" customHeight="1" x14ac:dyDescent="0.45"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</row>
    <row r="476" spans="6:41" ht="14.25" customHeight="1" x14ac:dyDescent="0.45"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</row>
    <row r="477" spans="6:41" ht="14.25" customHeight="1" x14ac:dyDescent="0.45"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</row>
    <row r="478" spans="6:41" ht="14.25" customHeight="1" x14ac:dyDescent="0.45"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</row>
    <row r="479" spans="6:41" ht="14.25" customHeight="1" x14ac:dyDescent="0.45"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</row>
    <row r="480" spans="6:41" ht="14.25" customHeight="1" x14ac:dyDescent="0.45"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</row>
    <row r="481" spans="6:41" ht="14.25" customHeight="1" x14ac:dyDescent="0.45"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</row>
    <row r="482" spans="6:41" ht="14.25" customHeight="1" x14ac:dyDescent="0.45"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</row>
    <row r="483" spans="6:41" ht="14.25" customHeight="1" x14ac:dyDescent="0.45"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</row>
    <row r="484" spans="6:41" ht="14.25" customHeight="1" x14ac:dyDescent="0.45"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</row>
    <row r="485" spans="6:41" ht="14.25" customHeight="1" x14ac:dyDescent="0.45"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</row>
    <row r="486" spans="6:41" ht="14.25" customHeight="1" x14ac:dyDescent="0.45"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</row>
    <row r="487" spans="6:41" ht="14.25" customHeight="1" x14ac:dyDescent="0.45"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</row>
    <row r="488" spans="6:41" ht="14.25" customHeight="1" x14ac:dyDescent="0.45"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</row>
    <row r="489" spans="6:41" ht="14.25" customHeight="1" x14ac:dyDescent="0.45"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</row>
    <row r="490" spans="6:41" ht="14.25" customHeight="1" x14ac:dyDescent="0.45"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</row>
    <row r="491" spans="6:41" ht="14.25" customHeight="1" x14ac:dyDescent="0.45"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</row>
    <row r="492" spans="6:41" ht="14.25" customHeight="1" x14ac:dyDescent="0.45"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</row>
    <row r="493" spans="6:41" ht="14.25" customHeight="1" x14ac:dyDescent="0.45"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</row>
    <row r="494" spans="6:41" ht="14.25" customHeight="1" x14ac:dyDescent="0.45"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</row>
    <row r="495" spans="6:41" ht="14.25" customHeight="1" x14ac:dyDescent="0.45"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</row>
    <row r="496" spans="6:41" ht="14.25" customHeight="1" x14ac:dyDescent="0.45"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</row>
    <row r="497" spans="6:41" ht="14.25" customHeight="1" x14ac:dyDescent="0.45"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</row>
    <row r="498" spans="6:41" ht="14.25" customHeight="1" x14ac:dyDescent="0.45"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</row>
    <row r="499" spans="6:41" ht="14.25" customHeight="1" x14ac:dyDescent="0.45"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</row>
    <row r="500" spans="6:41" ht="14.25" customHeight="1" x14ac:dyDescent="0.45"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</row>
    <row r="501" spans="6:41" ht="14.25" customHeight="1" x14ac:dyDescent="0.45"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</row>
    <row r="502" spans="6:41" ht="14.25" customHeight="1" x14ac:dyDescent="0.45"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</row>
    <row r="503" spans="6:41" ht="14.25" customHeight="1" x14ac:dyDescent="0.45"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</row>
    <row r="504" spans="6:41" ht="14.25" customHeight="1" x14ac:dyDescent="0.45"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</row>
    <row r="505" spans="6:41" ht="14.25" customHeight="1" x14ac:dyDescent="0.45"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</row>
    <row r="506" spans="6:41" ht="14.25" customHeight="1" x14ac:dyDescent="0.45"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</row>
    <row r="507" spans="6:41" ht="14.25" customHeight="1" x14ac:dyDescent="0.45"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</row>
    <row r="508" spans="6:41" ht="14.25" customHeight="1" x14ac:dyDescent="0.45"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</row>
    <row r="509" spans="6:41" ht="14.25" customHeight="1" x14ac:dyDescent="0.45"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</row>
    <row r="510" spans="6:41" ht="14.25" customHeight="1" x14ac:dyDescent="0.45"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</row>
    <row r="511" spans="6:41" ht="14.25" customHeight="1" x14ac:dyDescent="0.45"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</row>
    <row r="512" spans="6:41" ht="14.25" customHeight="1" x14ac:dyDescent="0.45"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</row>
    <row r="513" spans="6:41" ht="14.25" customHeight="1" x14ac:dyDescent="0.45"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</row>
    <row r="514" spans="6:41" ht="14.25" customHeight="1" x14ac:dyDescent="0.45"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</row>
    <row r="515" spans="6:41" ht="14.25" customHeight="1" x14ac:dyDescent="0.45"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</row>
    <row r="516" spans="6:41" ht="14.25" customHeight="1" x14ac:dyDescent="0.45"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</row>
    <row r="517" spans="6:41" ht="14.25" customHeight="1" x14ac:dyDescent="0.45"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</row>
    <row r="518" spans="6:41" ht="14.25" customHeight="1" x14ac:dyDescent="0.45"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</row>
    <row r="519" spans="6:41" ht="14.25" customHeight="1" x14ac:dyDescent="0.45"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</row>
    <row r="520" spans="6:41" ht="14.25" customHeight="1" x14ac:dyDescent="0.45"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</row>
    <row r="521" spans="6:41" ht="14.25" customHeight="1" x14ac:dyDescent="0.45"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</row>
    <row r="522" spans="6:41" ht="14.25" customHeight="1" x14ac:dyDescent="0.45"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</row>
    <row r="523" spans="6:41" ht="14.25" customHeight="1" x14ac:dyDescent="0.45"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</row>
    <row r="524" spans="6:41" ht="14.25" customHeight="1" x14ac:dyDescent="0.45"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</row>
    <row r="525" spans="6:41" ht="14.25" customHeight="1" x14ac:dyDescent="0.45"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</row>
    <row r="526" spans="6:41" ht="14.25" customHeight="1" x14ac:dyDescent="0.45"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</row>
    <row r="527" spans="6:41" ht="14.25" customHeight="1" x14ac:dyDescent="0.45"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</row>
    <row r="528" spans="6:41" ht="14.25" customHeight="1" x14ac:dyDescent="0.45"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</row>
    <row r="529" spans="6:41" ht="14.25" customHeight="1" x14ac:dyDescent="0.45"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</row>
    <row r="530" spans="6:41" ht="14.25" customHeight="1" x14ac:dyDescent="0.45"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</row>
    <row r="531" spans="6:41" ht="14.25" customHeight="1" x14ac:dyDescent="0.45"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</row>
    <row r="532" spans="6:41" ht="14.25" customHeight="1" x14ac:dyDescent="0.45"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</row>
    <row r="533" spans="6:41" ht="14.25" customHeight="1" x14ac:dyDescent="0.45"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</row>
    <row r="534" spans="6:41" ht="14.25" customHeight="1" x14ac:dyDescent="0.45"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</row>
    <row r="535" spans="6:41" ht="14.25" customHeight="1" x14ac:dyDescent="0.45"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</row>
    <row r="536" spans="6:41" ht="14.25" customHeight="1" x14ac:dyDescent="0.45"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</row>
    <row r="537" spans="6:41" ht="14.25" customHeight="1" x14ac:dyDescent="0.45"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</row>
    <row r="538" spans="6:41" ht="14.25" customHeight="1" x14ac:dyDescent="0.45"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</row>
    <row r="539" spans="6:41" ht="14.25" customHeight="1" x14ac:dyDescent="0.45"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</row>
    <row r="540" spans="6:41" ht="14.25" customHeight="1" x14ac:dyDescent="0.45"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</row>
    <row r="541" spans="6:41" ht="14.25" customHeight="1" x14ac:dyDescent="0.45"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</row>
    <row r="542" spans="6:41" ht="14.25" customHeight="1" x14ac:dyDescent="0.45"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</row>
    <row r="543" spans="6:41" ht="14.25" customHeight="1" x14ac:dyDescent="0.45"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</row>
    <row r="544" spans="6:41" ht="14.25" customHeight="1" x14ac:dyDescent="0.45"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</row>
    <row r="545" spans="6:41" ht="14.25" customHeight="1" x14ac:dyDescent="0.45"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</row>
    <row r="546" spans="6:41" ht="14.25" customHeight="1" x14ac:dyDescent="0.45"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</row>
    <row r="547" spans="6:41" ht="14.25" customHeight="1" x14ac:dyDescent="0.45"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</row>
    <row r="548" spans="6:41" ht="14.25" customHeight="1" x14ac:dyDescent="0.45"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</row>
    <row r="549" spans="6:41" ht="14.25" customHeight="1" x14ac:dyDescent="0.45"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</row>
    <row r="550" spans="6:41" ht="14.25" customHeight="1" x14ac:dyDescent="0.45"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</row>
    <row r="551" spans="6:41" ht="14.25" customHeight="1" x14ac:dyDescent="0.45"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</row>
    <row r="552" spans="6:41" ht="14.25" customHeight="1" x14ac:dyDescent="0.45"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</row>
    <row r="553" spans="6:41" ht="14.25" customHeight="1" x14ac:dyDescent="0.45"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</row>
    <row r="554" spans="6:41" ht="14.25" customHeight="1" x14ac:dyDescent="0.45"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</row>
    <row r="555" spans="6:41" ht="14.25" customHeight="1" x14ac:dyDescent="0.45"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</row>
    <row r="556" spans="6:41" ht="14.25" customHeight="1" x14ac:dyDescent="0.45"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</row>
    <row r="557" spans="6:41" ht="14.25" customHeight="1" x14ac:dyDescent="0.45"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</row>
    <row r="558" spans="6:41" ht="14.25" customHeight="1" x14ac:dyDescent="0.45"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</row>
    <row r="559" spans="6:41" ht="14.25" customHeight="1" x14ac:dyDescent="0.45"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</row>
    <row r="560" spans="6:41" ht="14.25" customHeight="1" x14ac:dyDescent="0.45"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</row>
    <row r="561" spans="6:41" ht="14.25" customHeight="1" x14ac:dyDescent="0.45"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</row>
    <row r="562" spans="6:41" ht="14.25" customHeight="1" x14ac:dyDescent="0.45"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</row>
    <row r="563" spans="6:41" ht="14.25" customHeight="1" x14ac:dyDescent="0.45"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</row>
    <row r="564" spans="6:41" ht="14.25" customHeight="1" x14ac:dyDescent="0.45"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</row>
    <row r="565" spans="6:41" ht="14.25" customHeight="1" x14ac:dyDescent="0.45"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</row>
    <row r="566" spans="6:41" ht="14.25" customHeight="1" x14ac:dyDescent="0.45"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</row>
    <row r="567" spans="6:41" ht="14.25" customHeight="1" x14ac:dyDescent="0.45"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</row>
    <row r="568" spans="6:41" ht="14.25" customHeight="1" x14ac:dyDescent="0.45"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</row>
    <row r="569" spans="6:41" ht="14.25" customHeight="1" x14ac:dyDescent="0.45"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</row>
    <row r="570" spans="6:41" ht="14.25" customHeight="1" x14ac:dyDescent="0.45"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</row>
    <row r="571" spans="6:41" ht="14.25" customHeight="1" x14ac:dyDescent="0.45"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</row>
    <row r="572" spans="6:41" ht="14.25" customHeight="1" x14ac:dyDescent="0.45"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</row>
    <row r="573" spans="6:41" ht="14.25" customHeight="1" x14ac:dyDescent="0.45"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</row>
    <row r="574" spans="6:41" ht="14.25" customHeight="1" x14ac:dyDescent="0.45"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</row>
    <row r="575" spans="6:41" ht="14.25" customHeight="1" x14ac:dyDescent="0.45"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</row>
    <row r="576" spans="6:41" ht="14.25" customHeight="1" x14ac:dyDescent="0.45"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</row>
    <row r="577" spans="6:41" ht="14.25" customHeight="1" x14ac:dyDescent="0.45"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</row>
    <row r="578" spans="6:41" ht="14.25" customHeight="1" x14ac:dyDescent="0.45"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</row>
    <row r="579" spans="6:41" ht="14.25" customHeight="1" x14ac:dyDescent="0.45"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</row>
    <row r="580" spans="6:41" ht="14.25" customHeight="1" x14ac:dyDescent="0.45"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</row>
    <row r="581" spans="6:41" ht="14.25" customHeight="1" x14ac:dyDescent="0.45"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</row>
    <row r="582" spans="6:41" ht="14.25" customHeight="1" x14ac:dyDescent="0.45"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</row>
    <row r="583" spans="6:41" ht="14.25" customHeight="1" x14ac:dyDescent="0.45"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</row>
    <row r="584" spans="6:41" ht="14.25" customHeight="1" x14ac:dyDescent="0.45"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</row>
    <row r="585" spans="6:41" ht="14.25" customHeight="1" x14ac:dyDescent="0.45"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</row>
    <row r="586" spans="6:41" ht="14.25" customHeight="1" x14ac:dyDescent="0.45"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</row>
    <row r="587" spans="6:41" ht="14.25" customHeight="1" x14ac:dyDescent="0.45"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</row>
    <row r="588" spans="6:41" ht="14.25" customHeight="1" x14ac:dyDescent="0.45"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</row>
    <row r="589" spans="6:41" ht="14.25" customHeight="1" x14ac:dyDescent="0.45"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</row>
    <row r="590" spans="6:41" ht="14.25" customHeight="1" x14ac:dyDescent="0.45"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</row>
    <row r="591" spans="6:41" ht="14.25" customHeight="1" x14ac:dyDescent="0.45"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</row>
    <row r="592" spans="6:41" ht="14.25" customHeight="1" x14ac:dyDescent="0.45"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</row>
    <row r="593" spans="6:41" ht="14.25" customHeight="1" x14ac:dyDescent="0.45"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</row>
    <row r="594" spans="6:41" ht="14.25" customHeight="1" x14ac:dyDescent="0.45"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</row>
    <row r="595" spans="6:41" ht="14.25" customHeight="1" x14ac:dyDescent="0.45"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</row>
    <row r="596" spans="6:41" ht="14.25" customHeight="1" x14ac:dyDescent="0.45"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</row>
    <row r="597" spans="6:41" ht="14.25" customHeight="1" x14ac:dyDescent="0.45"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</row>
    <row r="598" spans="6:41" ht="14.25" customHeight="1" x14ac:dyDescent="0.45"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</row>
    <row r="599" spans="6:41" ht="14.25" customHeight="1" x14ac:dyDescent="0.45"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</row>
    <row r="600" spans="6:41" ht="14.25" customHeight="1" x14ac:dyDescent="0.45"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</row>
    <row r="601" spans="6:41" ht="14.25" customHeight="1" x14ac:dyDescent="0.45"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</row>
    <row r="602" spans="6:41" ht="14.25" customHeight="1" x14ac:dyDescent="0.45"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</row>
    <row r="603" spans="6:41" ht="14.25" customHeight="1" x14ac:dyDescent="0.45"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</row>
    <row r="604" spans="6:41" ht="14.25" customHeight="1" x14ac:dyDescent="0.45"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</row>
    <row r="605" spans="6:41" ht="14.25" customHeight="1" x14ac:dyDescent="0.45"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</row>
    <row r="606" spans="6:41" ht="14.25" customHeight="1" x14ac:dyDescent="0.45"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</row>
    <row r="607" spans="6:41" ht="14.25" customHeight="1" x14ac:dyDescent="0.45"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</row>
    <row r="608" spans="6:41" ht="14.25" customHeight="1" x14ac:dyDescent="0.45"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</row>
    <row r="609" spans="6:41" ht="14.25" customHeight="1" x14ac:dyDescent="0.45"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</row>
    <row r="610" spans="6:41" ht="14.25" customHeight="1" x14ac:dyDescent="0.45"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</row>
    <row r="611" spans="6:41" ht="14.25" customHeight="1" x14ac:dyDescent="0.45"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</row>
    <row r="612" spans="6:41" ht="14.25" customHeight="1" x14ac:dyDescent="0.45"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</row>
    <row r="613" spans="6:41" ht="14.25" customHeight="1" x14ac:dyDescent="0.45"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</row>
    <row r="614" spans="6:41" ht="14.25" customHeight="1" x14ac:dyDescent="0.45"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</row>
    <row r="615" spans="6:41" ht="14.25" customHeight="1" x14ac:dyDescent="0.45"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</row>
    <row r="616" spans="6:41" ht="14.25" customHeight="1" x14ac:dyDescent="0.45"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</row>
    <row r="617" spans="6:41" ht="14.25" customHeight="1" x14ac:dyDescent="0.45"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</row>
    <row r="618" spans="6:41" ht="14.25" customHeight="1" x14ac:dyDescent="0.45"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</row>
    <row r="619" spans="6:41" ht="14.25" customHeight="1" x14ac:dyDescent="0.45"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</row>
    <row r="620" spans="6:41" ht="14.25" customHeight="1" x14ac:dyDescent="0.45"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</row>
    <row r="621" spans="6:41" ht="14.25" customHeight="1" x14ac:dyDescent="0.45"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</row>
    <row r="622" spans="6:41" ht="14.25" customHeight="1" x14ac:dyDescent="0.45"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</row>
    <row r="623" spans="6:41" ht="14.25" customHeight="1" x14ac:dyDescent="0.45"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</row>
    <row r="624" spans="6:41" ht="14.25" customHeight="1" x14ac:dyDescent="0.45"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</row>
    <row r="625" spans="6:41" ht="14.25" customHeight="1" x14ac:dyDescent="0.45"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</row>
    <row r="626" spans="6:41" ht="14.25" customHeight="1" x14ac:dyDescent="0.45"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</row>
    <row r="627" spans="6:41" ht="14.25" customHeight="1" x14ac:dyDescent="0.45"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</row>
    <row r="628" spans="6:41" ht="14.25" customHeight="1" x14ac:dyDescent="0.45"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</row>
    <row r="629" spans="6:41" ht="14.25" customHeight="1" x14ac:dyDescent="0.45"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</row>
    <row r="630" spans="6:41" ht="14.25" customHeight="1" x14ac:dyDescent="0.45"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</row>
    <row r="631" spans="6:41" ht="14.25" customHeight="1" x14ac:dyDescent="0.45"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</row>
    <row r="632" spans="6:41" ht="14.25" customHeight="1" x14ac:dyDescent="0.45"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</row>
    <row r="633" spans="6:41" ht="14.25" customHeight="1" x14ac:dyDescent="0.45"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</row>
    <row r="634" spans="6:41" ht="14.25" customHeight="1" x14ac:dyDescent="0.45"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</row>
    <row r="635" spans="6:41" ht="14.25" customHeight="1" x14ac:dyDescent="0.45"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</row>
    <row r="636" spans="6:41" ht="14.25" customHeight="1" x14ac:dyDescent="0.45"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</row>
    <row r="637" spans="6:41" ht="14.25" customHeight="1" x14ac:dyDescent="0.45"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</row>
    <row r="638" spans="6:41" ht="14.25" customHeight="1" x14ac:dyDescent="0.45"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</row>
    <row r="639" spans="6:41" ht="14.25" customHeight="1" x14ac:dyDescent="0.45"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</row>
    <row r="640" spans="6:41" ht="14.25" customHeight="1" x14ac:dyDescent="0.45"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</row>
    <row r="641" spans="6:41" ht="14.25" customHeight="1" x14ac:dyDescent="0.45"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</row>
    <row r="642" spans="6:41" ht="14.25" customHeight="1" x14ac:dyDescent="0.45"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</row>
    <row r="643" spans="6:41" ht="14.25" customHeight="1" x14ac:dyDescent="0.45"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</row>
    <row r="644" spans="6:41" ht="14.25" customHeight="1" x14ac:dyDescent="0.45"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</row>
    <row r="645" spans="6:41" ht="14.25" customHeight="1" x14ac:dyDescent="0.45"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</row>
    <row r="646" spans="6:41" ht="14.25" customHeight="1" x14ac:dyDescent="0.45"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</row>
    <row r="647" spans="6:41" ht="14.25" customHeight="1" x14ac:dyDescent="0.45"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</row>
    <row r="648" spans="6:41" ht="14.25" customHeight="1" x14ac:dyDescent="0.45"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</row>
    <row r="649" spans="6:41" ht="14.25" customHeight="1" x14ac:dyDescent="0.45"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</row>
    <row r="650" spans="6:41" ht="14.25" customHeight="1" x14ac:dyDescent="0.45"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</row>
    <row r="651" spans="6:41" ht="14.25" customHeight="1" x14ac:dyDescent="0.45"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</row>
    <row r="652" spans="6:41" ht="14.25" customHeight="1" x14ac:dyDescent="0.45"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</row>
    <row r="653" spans="6:41" ht="14.25" customHeight="1" x14ac:dyDescent="0.45"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</row>
    <row r="654" spans="6:41" ht="14.25" customHeight="1" x14ac:dyDescent="0.45"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</row>
    <row r="655" spans="6:41" ht="14.25" customHeight="1" x14ac:dyDescent="0.45"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</row>
    <row r="656" spans="6:41" ht="14.25" customHeight="1" x14ac:dyDescent="0.45"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</row>
    <row r="657" spans="6:41" ht="14.25" customHeight="1" x14ac:dyDescent="0.45"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</row>
    <row r="658" spans="6:41" ht="14.25" customHeight="1" x14ac:dyDescent="0.45"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</row>
    <row r="659" spans="6:41" ht="14.25" customHeight="1" x14ac:dyDescent="0.45"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</row>
    <row r="660" spans="6:41" ht="14.25" customHeight="1" x14ac:dyDescent="0.45"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</row>
    <row r="661" spans="6:41" ht="14.25" customHeight="1" x14ac:dyDescent="0.45"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</row>
    <row r="662" spans="6:41" ht="14.25" customHeight="1" x14ac:dyDescent="0.45"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</row>
    <row r="663" spans="6:41" ht="14.25" customHeight="1" x14ac:dyDescent="0.45"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</row>
    <row r="664" spans="6:41" ht="14.25" customHeight="1" x14ac:dyDescent="0.45"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</row>
    <row r="665" spans="6:41" ht="14.25" customHeight="1" x14ac:dyDescent="0.45"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</row>
    <row r="666" spans="6:41" ht="14.25" customHeight="1" x14ac:dyDescent="0.45"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</row>
    <row r="667" spans="6:41" ht="14.25" customHeight="1" x14ac:dyDescent="0.45"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</row>
    <row r="668" spans="6:41" ht="14.25" customHeight="1" x14ac:dyDescent="0.45"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</row>
    <row r="669" spans="6:41" ht="14.25" customHeight="1" x14ac:dyDescent="0.45"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</row>
    <row r="670" spans="6:41" ht="14.25" customHeight="1" x14ac:dyDescent="0.45"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</row>
    <row r="671" spans="6:41" ht="14.25" customHeight="1" x14ac:dyDescent="0.45"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</row>
    <row r="672" spans="6:41" ht="14.25" customHeight="1" x14ac:dyDescent="0.45"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</row>
    <row r="673" spans="6:41" ht="14.25" customHeight="1" x14ac:dyDescent="0.45"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</row>
    <row r="674" spans="6:41" ht="14.25" customHeight="1" x14ac:dyDescent="0.45"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</row>
    <row r="675" spans="6:41" ht="14.25" customHeight="1" x14ac:dyDescent="0.45"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</row>
    <row r="676" spans="6:41" ht="14.25" customHeight="1" x14ac:dyDescent="0.45"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</row>
    <row r="677" spans="6:41" ht="14.25" customHeight="1" x14ac:dyDescent="0.45"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</row>
    <row r="678" spans="6:41" ht="14.25" customHeight="1" x14ac:dyDescent="0.45"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</row>
    <row r="679" spans="6:41" ht="14.25" customHeight="1" x14ac:dyDescent="0.45"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</row>
    <row r="680" spans="6:41" ht="14.25" customHeight="1" x14ac:dyDescent="0.45"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</row>
    <row r="681" spans="6:41" ht="14.25" customHeight="1" x14ac:dyDescent="0.45"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</row>
    <row r="682" spans="6:41" ht="14.25" customHeight="1" x14ac:dyDescent="0.45"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</row>
    <row r="683" spans="6:41" ht="14.25" customHeight="1" x14ac:dyDescent="0.45"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</row>
    <row r="684" spans="6:41" ht="14.25" customHeight="1" x14ac:dyDescent="0.45"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</row>
    <row r="685" spans="6:41" ht="14.25" customHeight="1" x14ac:dyDescent="0.45"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</row>
    <row r="686" spans="6:41" ht="14.25" customHeight="1" x14ac:dyDescent="0.45"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</row>
    <row r="687" spans="6:41" ht="14.25" customHeight="1" x14ac:dyDescent="0.45"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</row>
    <row r="688" spans="6:41" ht="14.25" customHeight="1" x14ac:dyDescent="0.45"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</row>
    <row r="689" spans="6:41" ht="14.25" customHeight="1" x14ac:dyDescent="0.45"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</row>
    <row r="690" spans="6:41" ht="14.25" customHeight="1" x14ac:dyDescent="0.45"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</row>
    <row r="691" spans="6:41" ht="14.25" customHeight="1" x14ac:dyDescent="0.45"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</row>
    <row r="692" spans="6:41" ht="14.25" customHeight="1" x14ac:dyDescent="0.45"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</row>
    <row r="693" spans="6:41" ht="14.25" customHeight="1" x14ac:dyDescent="0.45"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</row>
    <row r="694" spans="6:41" ht="14.25" customHeight="1" x14ac:dyDescent="0.45"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</row>
    <row r="695" spans="6:41" ht="14.25" customHeight="1" x14ac:dyDescent="0.45"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</row>
    <row r="696" spans="6:41" ht="14.25" customHeight="1" x14ac:dyDescent="0.45"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</row>
    <row r="697" spans="6:41" ht="14.25" customHeight="1" x14ac:dyDescent="0.45"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</row>
    <row r="698" spans="6:41" ht="14.25" customHeight="1" x14ac:dyDescent="0.45"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</row>
    <row r="699" spans="6:41" ht="14.25" customHeight="1" x14ac:dyDescent="0.45"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</row>
    <row r="700" spans="6:41" ht="14.25" customHeight="1" x14ac:dyDescent="0.45"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</row>
    <row r="701" spans="6:41" ht="14.25" customHeight="1" x14ac:dyDescent="0.45"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</row>
    <row r="702" spans="6:41" ht="14.25" customHeight="1" x14ac:dyDescent="0.45"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</row>
    <row r="703" spans="6:41" ht="14.25" customHeight="1" x14ac:dyDescent="0.45"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</row>
    <row r="704" spans="6:41" ht="14.25" customHeight="1" x14ac:dyDescent="0.45"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</row>
    <row r="705" spans="6:41" ht="14.25" customHeight="1" x14ac:dyDescent="0.45"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</row>
    <row r="706" spans="6:41" ht="14.25" customHeight="1" x14ac:dyDescent="0.45"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</row>
    <row r="707" spans="6:41" ht="14.25" customHeight="1" x14ac:dyDescent="0.45"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</row>
    <row r="708" spans="6:41" ht="14.25" customHeight="1" x14ac:dyDescent="0.45"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</row>
    <row r="709" spans="6:41" ht="14.25" customHeight="1" x14ac:dyDescent="0.45"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</row>
    <row r="710" spans="6:41" ht="14.25" customHeight="1" x14ac:dyDescent="0.45"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</row>
    <row r="711" spans="6:41" ht="14.25" customHeight="1" x14ac:dyDescent="0.45"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</row>
    <row r="712" spans="6:41" ht="14.25" customHeight="1" x14ac:dyDescent="0.45"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</row>
    <row r="713" spans="6:41" ht="14.25" customHeight="1" x14ac:dyDescent="0.45"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</row>
    <row r="714" spans="6:41" ht="14.25" customHeight="1" x14ac:dyDescent="0.45"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</row>
    <row r="715" spans="6:41" ht="14.25" customHeight="1" x14ac:dyDescent="0.45"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</row>
    <row r="716" spans="6:41" ht="14.25" customHeight="1" x14ac:dyDescent="0.45"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</row>
    <row r="717" spans="6:41" ht="14.25" customHeight="1" x14ac:dyDescent="0.45"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</row>
    <row r="718" spans="6:41" ht="14.25" customHeight="1" x14ac:dyDescent="0.45"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</row>
    <row r="719" spans="6:41" ht="14.25" customHeight="1" x14ac:dyDescent="0.45"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</row>
    <row r="720" spans="6:41" ht="14.25" customHeight="1" x14ac:dyDescent="0.45"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</row>
    <row r="721" spans="6:41" ht="14.25" customHeight="1" x14ac:dyDescent="0.45"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</row>
    <row r="722" spans="6:41" ht="14.25" customHeight="1" x14ac:dyDescent="0.45"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</row>
    <row r="723" spans="6:41" ht="14.25" customHeight="1" x14ac:dyDescent="0.45"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</row>
    <row r="724" spans="6:41" ht="14.25" customHeight="1" x14ac:dyDescent="0.45"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</row>
    <row r="725" spans="6:41" ht="14.25" customHeight="1" x14ac:dyDescent="0.45"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</row>
    <row r="726" spans="6:41" ht="14.25" customHeight="1" x14ac:dyDescent="0.45"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</row>
    <row r="727" spans="6:41" ht="14.25" customHeight="1" x14ac:dyDescent="0.45"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</row>
    <row r="728" spans="6:41" ht="14.25" customHeight="1" x14ac:dyDescent="0.45"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</row>
    <row r="729" spans="6:41" ht="14.25" customHeight="1" x14ac:dyDescent="0.45"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</row>
    <row r="730" spans="6:41" ht="14.25" customHeight="1" x14ac:dyDescent="0.45"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</row>
    <row r="731" spans="6:41" ht="14.25" customHeight="1" x14ac:dyDescent="0.45"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</row>
    <row r="732" spans="6:41" ht="14.25" customHeight="1" x14ac:dyDescent="0.45"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</row>
    <row r="733" spans="6:41" ht="14.25" customHeight="1" x14ac:dyDescent="0.45"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</row>
    <row r="734" spans="6:41" ht="14.25" customHeight="1" x14ac:dyDescent="0.45"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</row>
    <row r="735" spans="6:41" ht="14.25" customHeight="1" x14ac:dyDescent="0.45"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</row>
    <row r="736" spans="6:41" ht="14.25" customHeight="1" x14ac:dyDescent="0.45"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</row>
    <row r="737" spans="6:41" ht="14.25" customHeight="1" x14ac:dyDescent="0.45"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</row>
    <row r="738" spans="6:41" ht="14.25" customHeight="1" x14ac:dyDescent="0.45"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</row>
    <row r="739" spans="6:41" ht="14.25" customHeight="1" x14ac:dyDescent="0.45"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</row>
    <row r="740" spans="6:41" ht="14.25" customHeight="1" x14ac:dyDescent="0.45"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</row>
    <row r="741" spans="6:41" ht="14.25" customHeight="1" x14ac:dyDescent="0.45"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</row>
    <row r="742" spans="6:41" ht="14.25" customHeight="1" x14ac:dyDescent="0.45"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</row>
    <row r="743" spans="6:41" ht="14.25" customHeight="1" x14ac:dyDescent="0.45"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</row>
    <row r="744" spans="6:41" ht="14.25" customHeight="1" x14ac:dyDescent="0.45"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</row>
    <row r="745" spans="6:41" ht="14.25" customHeight="1" x14ac:dyDescent="0.45"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</row>
    <row r="746" spans="6:41" ht="14.25" customHeight="1" x14ac:dyDescent="0.45"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</row>
    <row r="747" spans="6:41" ht="14.25" customHeight="1" x14ac:dyDescent="0.45"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</row>
    <row r="748" spans="6:41" ht="14.25" customHeight="1" x14ac:dyDescent="0.45"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</row>
    <row r="749" spans="6:41" ht="14.25" customHeight="1" x14ac:dyDescent="0.45"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</row>
    <row r="750" spans="6:41" ht="14.25" customHeight="1" x14ac:dyDescent="0.45"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</row>
    <row r="751" spans="6:41" ht="14.25" customHeight="1" x14ac:dyDescent="0.45"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</row>
    <row r="752" spans="6:41" ht="14.25" customHeight="1" x14ac:dyDescent="0.45"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</row>
    <row r="753" spans="6:41" ht="14.25" customHeight="1" x14ac:dyDescent="0.45"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</row>
    <row r="754" spans="6:41" ht="14.25" customHeight="1" x14ac:dyDescent="0.45"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</row>
    <row r="755" spans="6:41" ht="14.25" customHeight="1" x14ac:dyDescent="0.45"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</row>
    <row r="756" spans="6:41" ht="14.25" customHeight="1" x14ac:dyDescent="0.45"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</row>
    <row r="757" spans="6:41" ht="14.25" customHeight="1" x14ac:dyDescent="0.45"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</row>
    <row r="758" spans="6:41" ht="14.25" customHeight="1" x14ac:dyDescent="0.45"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</row>
    <row r="759" spans="6:41" ht="14.25" customHeight="1" x14ac:dyDescent="0.45"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</row>
    <row r="760" spans="6:41" ht="14.25" customHeight="1" x14ac:dyDescent="0.45"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</row>
    <row r="761" spans="6:41" ht="14.25" customHeight="1" x14ac:dyDescent="0.45"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</row>
    <row r="762" spans="6:41" ht="14.25" customHeight="1" x14ac:dyDescent="0.45"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</row>
    <row r="763" spans="6:41" ht="14.25" customHeight="1" x14ac:dyDescent="0.45"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</row>
    <row r="764" spans="6:41" ht="14.25" customHeight="1" x14ac:dyDescent="0.45"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</row>
    <row r="765" spans="6:41" ht="14.25" customHeight="1" x14ac:dyDescent="0.45"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</row>
    <row r="766" spans="6:41" ht="14.25" customHeight="1" x14ac:dyDescent="0.45"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</row>
    <row r="767" spans="6:41" ht="14.25" customHeight="1" x14ac:dyDescent="0.45"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</row>
    <row r="768" spans="6:41" ht="14.25" customHeight="1" x14ac:dyDescent="0.45"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</row>
    <row r="769" spans="6:41" ht="14.25" customHeight="1" x14ac:dyDescent="0.45"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</row>
    <row r="770" spans="6:41" ht="14.25" customHeight="1" x14ac:dyDescent="0.45"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</row>
    <row r="771" spans="6:41" ht="14.25" customHeight="1" x14ac:dyDescent="0.45"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</row>
    <row r="772" spans="6:41" ht="14.25" customHeight="1" x14ac:dyDescent="0.45"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</row>
    <row r="773" spans="6:41" ht="14.25" customHeight="1" x14ac:dyDescent="0.45"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</row>
    <row r="774" spans="6:41" ht="14.25" customHeight="1" x14ac:dyDescent="0.45"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</row>
    <row r="775" spans="6:41" ht="14.25" customHeight="1" x14ac:dyDescent="0.45"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</row>
    <row r="776" spans="6:41" ht="14.25" customHeight="1" x14ac:dyDescent="0.45"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</row>
    <row r="777" spans="6:41" ht="14.25" customHeight="1" x14ac:dyDescent="0.45"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</row>
    <row r="778" spans="6:41" ht="14.25" customHeight="1" x14ac:dyDescent="0.45"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</row>
    <row r="779" spans="6:41" ht="14.25" customHeight="1" x14ac:dyDescent="0.45"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</row>
    <row r="780" spans="6:41" ht="14.25" customHeight="1" x14ac:dyDescent="0.45"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</row>
    <row r="781" spans="6:41" ht="14.25" customHeight="1" x14ac:dyDescent="0.45"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</row>
    <row r="782" spans="6:41" ht="14.25" customHeight="1" x14ac:dyDescent="0.45"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</row>
    <row r="783" spans="6:41" ht="14.25" customHeight="1" x14ac:dyDescent="0.45"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</row>
    <row r="784" spans="6:41" ht="14.25" customHeight="1" x14ac:dyDescent="0.45"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</row>
    <row r="785" spans="6:41" ht="14.25" customHeight="1" x14ac:dyDescent="0.45"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</row>
    <row r="786" spans="6:41" ht="14.25" customHeight="1" x14ac:dyDescent="0.45"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</row>
    <row r="787" spans="6:41" ht="14.25" customHeight="1" x14ac:dyDescent="0.45"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</row>
    <row r="788" spans="6:41" ht="14.25" customHeight="1" x14ac:dyDescent="0.45"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</row>
    <row r="789" spans="6:41" ht="14.25" customHeight="1" x14ac:dyDescent="0.45"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</row>
    <row r="790" spans="6:41" ht="14.25" customHeight="1" x14ac:dyDescent="0.45"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</row>
    <row r="791" spans="6:41" ht="14.25" customHeight="1" x14ac:dyDescent="0.45"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</row>
    <row r="792" spans="6:41" ht="14.25" customHeight="1" x14ac:dyDescent="0.45"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</row>
    <row r="793" spans="6:41" ht="14.25" customHeight="1" x14ac:dyDescent="0.45"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</row>
    <row r="794" spans="6:41" ht="14.25" customHeight="1" x14ac:dyDescent="0.45"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</row>
    <row r="795" spans="6:41" ht="14.25" customHeight="1" x14ac:dyDescent="0.45"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</row>
    <row r="796" spans="6:41" ht="14.25" customHeight="1" x14ac:dyDescent="0.45"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</row>
    <row r="797" spans="6:41" ht="14.25" customHeight="1" x14ac:dyDescent="0.45"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</row>
    <row r="798" spans="6:41" ht="14.25" customHeight="1" x14ac:dyDescent="0.45"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</row>
    <row r="799" spans="6:41" ht="14.25" customHeight="1" x14ac:dyDescent="0.45"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</row>
    <row r="800" spans="6:41" ht="14.25" customHeight="1" x14ac:dyDescent="0.45"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</row>
    <row r="801" spans="6:41" ht="14.25" customHeight="1" x14ac:dyDescent="0.45"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</row>
    <row r="802" spans="6:41" ht="14.25" customHeight="1" x14ac:dyDescent="0.45"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</row>
    <row r="803" spans="6:41" ht="14.25" customHeight="1" x14ac:dyDescent="0.45"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</row>
    <row r="804" spans="6:41" ht="14.25" customHeight="1" x14ac:dyDescent="0.45"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</row>
    <row r="805" spans="6:41" ht="14.25" customHeight="1" x14ac:dyDescent="0.45"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</row>
    <row r="806" spans="6:41" ht="14.25" customHeight="1" x14ac:dyDescent="0.45"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</row>
    <row r="807" spans="6:41" ht="14.25" customHeight="1" x14ac:dyDescent="0.45"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</row>
    <row r="808" spans="6:41" ht="14.25" customHeight="1" x14ac:dyDescent="0.45"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</row>
    <row r="809" spans="6:41" ht="14.25" customHeight="1" x14ac:dyDescent="0.45"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</row>
    <row r="810" spans="6:41" ht="14.25" customHeight="1" x14ac:dyDescent="0.45"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</row>
    <row r="811" spans="6:41" ht="14.25" customHeight="1" x14ac:dyDescent="0.45"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</row>
    <row r="812" spans="6:41" ht="14.25" customHeight="1" x14ac:dyDescent="0.45"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</row>
    <row r="813" spans="6:41" ht="14.25" customHeight="1" x14ac:dyDescent="0.45"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</row>
    <row r="814" spans="6:41" ht="14.25" customHeight="1" x14ac:dyDescent="0.45"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</row>
    <row r="815" spans="6:41" ht="14.25" customHeight="1" x14ac:dyDescent="0.45"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</row>
    <row r="816" spans="6:41" ht="14.25" customHeight="1" x14ac:dyDescent="0.45"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</row>
    <row r="817" spans="6:41" ht="14.25" customHeight="1" x14ac:dyDescent="0.45"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</row>
    <row r="818" spans="6:41" ht="14.25" customHeight="1" x14ac:dyDescent="0.45"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</row>
    <row r="819" spans="6:41" ht="14.25" customHeight="1" x14ac:dyDescent="0.45"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</row>
    <row r="820" spans="6:41" ht="14.25" customHeight="1" x14ac:dyDescent="0.45"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</row>
    <row r="821" spans="6:41" ht="14.25" customHeight="1" x14ac:dyDescent="0.45"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</row>
    <row r="822" spans="6:41" ht="14.25" customHeight="1" x14ac:dyDescent="0.45"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</row>
    <row r="823" spans="6:41" ht="14.25" customHeight="1" x14ac:dyDescent="0.45"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</row>
    <row r="824" spans="6:41" ht="14.25" customHeight="1" x14ac:dyDescent="0.45"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</row>
    <row r="825" spans="6:41" ht="14.25" customHeight="1" x14ac:dyDescent="0.45"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</row>
    <row r="826" spans="6:41" ht="14.25" customHeight="1" x14ac:dyDescent="0.45"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</row>
    <row r="827" spans="6:41" ht="14.25" customHeight="1" x14ac:dyDescent="0.45"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</row>
    <row r="828" spans="6:41" ht="14.25" customHeight="1" x14ac:dyDescent="0.45"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</row>
    <row r="829" spans="6:41" ht="14.25" customHeight="1" x14ac:dyDescent="0.45"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</row>
    <row r="830" spans="6:41" ht="14.25" customHeight="1" x14ac:dyDescent="0.45"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</row>
    <row r="831" spans="6:41" ht="14.25" customHeight="1" x14ac:dyDescent="0.45"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</row>
    <row r="832" spans="6:41" ht="14.25" customHeight="1" x14ac:dyDescent="0.45"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</row>
    <row r="833" spans="6:41" ht="14.25" customHeight="1" x14ac:dyDescent="0.45"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</row>
    <row r="834" spans="6:41" ht="14.25" customHeight="1" x14ac:dyDescent="0.45"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</row>
    <row r="835" spans="6:41" ht="14.25" customHeight="1" x14ac:dyDescent="0.45"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</row>
    <row r="836" spans="6:41" ht="14.25" customHeight="1" x14ac:dyDescent="0.45"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</row>
    <row r="837" spans="6:41" ht="14.25" customHeight="1" x14ac:dyDescent="0.45"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</row>
    <row r="838" spans="6:41" ht="14.25" customHeight="1" x14ac:dyDescent="0.45"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</row>
    <row r="839" spans="6:41" ht="14.25" customHeight="1" x14ac:dyDescent="0.45"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</row>
    <row r="840" spans="6:41" ht="14.25" customHeight="1" x14ac:dyDescent="0.45"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</row>
    <row r="841" spans="6:41" ht="14.25" customHeight="1" x14ac:dyDescent="0.45"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</row>
    <row r="842" spans="6:41" ht="14.25" customHeight="1" x14ac:dyDescent="0.45"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</row>
    <row r="843" spans="6:41" ht="14.25" customHeight="1" x14ac:dyDescent="0.45"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</row>
    <row r="844" spans="6:41" ht="14.25" customHeight="1" x14ac:dyDescent="0.45"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</row>
    <row r="845" spans="6:41" ht="14.25" customHeight="1" x14ac:dyDescent="0.45"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</row>
    <row r="846" spans="6:41" ht="14.25" customHeight="1" x14ac:dyDescent="0.45"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</row>
    <row r="847" spans="6:41" ht="14.25" customHeight="1" x14ac:dyDescent="0.45"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</row>
    <row r="848" spans="6:41" ht="14.25" customHeight="1" x14ac:dyDescent="0.45"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</row>
    <row r="849" spans="6:41" ht="14.25" customHeight="1" x14ac:dyDescent="0.45"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</row>
    <row r="850" spans="6:41" ht="14.25" customHeight="1" x14ac:dyDescent="0.45"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</row>
    <row r="851" spans="6:41" ht="14.25" customHeight="1" x14ac:dyDescent="0.45"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</row>
    <row r="852" spans="6:41" ht="14.25" customHeight="1" x14ac:dyDescent="0.45"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</row>
    <row r="853" spans="6:41" ht="14.25" customHeight="1" x14ac:dyDescent="0.45"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</row>
    <row r="854" spans="6:41" ht="14.25" customHeight="1" x14ac:dyDescent="0.45"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</row>
    <row r="855" spans="6:41" ht="14.25" customHeight="1" x14ac:dyDescent="0.45"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</row>
    <row r="856" spans="6:41" ht="14.25" customHeight="1" x14ac:dyDescent="0.45"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</row>
    <row r="857" spans="6:41" ht="14.25" customHeight="1" x14ac:dyDescent="0.45"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</row>
    <row r="858" spans="6:41" ht="14.25" customHeight="1" x14ac:dyDescent="0.45"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</row>
    <row r="859" spans="6:41" ht="14.25" customHeight="1" x14ac:dyDescent="0.45"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</row>
    <row r="860" spans="6:41" ht="14.25" customHeight="1" x14ac:dyDescent="0.45"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</row>
    <row r="861" spans="6:41" ht="14.25" customHeight="1" x14ac:dyDescent="0.45"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</row>
    <row r="862" spans="6:41" ht="14.25" customHeight="1" x14ac:dyDescent="0.45"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</row>
    <row r="863" spans="6:41" ht="14.25" customHeight="1" x14ac:dyDescent="0.45"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</row>
    <row r="864" spans="6:41" ht="14.25" customHeight="1" x14ac:dyDescent="0.45"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</row>
    <row r="865" spans="6:41" ht="14.25" customHeight="1" x14ac:dyDescent="0.45"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</row>
    <row r="866" spans="6:41" ht="14.25" customHeight="1" x14ac:dyDescent="0.45"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</row>
    <row r="867" spans="6:41" ht="14.25" customHeight="1" x14ac:dyDescent="0.45"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</row>
    <row r="868" spans="6:41" ht="14.25" customHeight="1" x14ac:dyDescent="0.45"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</row>
    <row r="869" spans="6:41" ht="14.25" customHeight="1" x14ac:dyDescent="0.45"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</row>
    <row r="870" spans="6:41" ht="14.25" customHeight="1" x14ac:dyDescent="0.45"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</row>
    <row r="871" spans="6:41" ht="14.25" customHeight="1" x14ac:dyDescent="0.45"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</row>
    <row r="872" spans="6:41" ht="14.25" customHeight="1" x14ac:dyDescent="0.45"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</row>
    <row r="873" spans="6:41" ht="14.25" customHeight="1" x14ac:dyDescent="0.45"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</row>
    <row r="874" spans="6:41" ht="14.25" customHeight="1" x14ac:dyDescent="0.45"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</row>
    <row r="875" spans="6:41" ht="14.25" customHeight="1" x14ac:dyDescent="0.45"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</row>
    <row r="876" spans="6:41" ht="14.25" customHeight="1" x14ac:dyDescent="0.45"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</row>
    <row r="877" spans="6:41" ht="14.25" customHeight="1" x14ac:dyDescent="0.45"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</row>
    <row r="878" spans="6:41" ht="14.25" customHeight="1" x14ac:dyDescent="0.45"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</row>
    <row r="879" spans="6:41" ht="14.25" customHeight="1" x14ac:dyDescent="0.45"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</row>
    <row r="880" spans="6:41" ht="14.25" customHeight="1" x14ac:dyDescent="0.45"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</row>
    <row r="881" spans="6:41" ht="14.25" customHeight="1" x14ac:dyDescent="0.45"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</row>
    <row r="882" spans="6:41" ht="14.25" customHeight="1" x14ac:dyDescent="0.45"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</row>
    <row r="883" spans="6:41" ht="14.25" customHeight="1" x14ac:dyDescent="0.45"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</row>
    <row r="884" spans="6:41" ht="14.25" customHeight="1" x14ac:dyDescent="0.45"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</row>
    <row r="885" spans="6:41" ht="14.25" customHeight="1" x14ac:dyDescent="0.45"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</row>
    <row r="886" spans="6:41" ht="14.25" customHeight="1" x14ac:dyDescent="0.45"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</row>
    <row r="887" spans="6:41" ht="14.25" customHeight="1" x14ac:dyDescent="0.45"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</row>
    <row r="888" spans="6:41" ht="14.25" customHeight="1" x14ac:dyDescent="0.45"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</row>
    <row r="889" spans="6:41" ht="14.25" customHeight="1" x14ac:dyDescent="0.45"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</row>
    <row r="890" spans="6:41" ht="14.25" customHeight="1" x14ac:dyDescent="0.45"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</row>
    <row r="891" spans="6:41" ht="14.25" customHeight="1" x14ac:dyDescent="0.45"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</row>
    <row r="892" spans="6:41" ht="14.25" customHeight="1" x14ac:dyDescent="0.45"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</row>
    <row r="893" spans="6:41" ht="14.25" customHeight="1" x14ac:dyDescent="0.45"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</row>
    <row r="894" spans="6:41" ht="14.25" customHeight="1" x14ac:dyDescent="0.45"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</row>
    <row r="895" spans="6:41" ht="14.25" customHeight="1" x14ac:dyDescent="0.45"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</row>
    <row r="896" spans="6:41" ht="14.25" customHeight="1" x14ac:dyDescent="0.45"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</row>
    <row r="897" spans="6:41" ht="14.25" customHeight="1" x14ac:dyDescent="0.45"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</row>
    <row r="898" spans="6:41" ht="14.25" customHeight="1" x14ac:dyDescent="0.45"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</row>
    <row r="899" spans="6:41" ht="14.25" customHeight="1" x14ac:dyDescent="0.45"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</row>
    <row r="900" spans="6:41" ht="14.25" customHeight="1" x14ac:dyDescent="0.45"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</row>
    <row r="901" spans="6:41" ht="14.25" customHeight="1" x14ac:dyDescent="0.45"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</row>
    <row r="902" spans="6:41" ht="14.25" customHeight="1" x14ac:dyDescent="0.45"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</row>
    <row r="903" spans="6:41" ht="14.25" customHeight="1" x14ac:dyDescent="0.45"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</row>
    <row r="904" spans="6:41" ht="14.25" customHeight="1" x14ac:dyDescent="0.45"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</row>
    <row r="905" spans="6:41" ht="14.25" customHeight="1" x14ac:dyDescent="0.45"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</row>
    <row r="906" spans="6:41" ht="14.25" customHeight="1" x14ac:dyDescent="0.45"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</row>
    <row r="907" spans="6:41" ht="14.25" customHeight="1" x14ac:dyDescent="0.45"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</row>
    <row r="908" spans="6:41" ht="14.25" customHeight="1" x14ac:dyDescent="0.45"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</row>
    <row r="909" spans="6:41" ht="14.25" customHeight="1" x14ac:dyDescent="0.45"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</row>
    <row r="910" spans="6:41" ht="14.25" customHeight="1" x14ac:dyDescent="0.45"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</row>
    <row r="911" spans="6:41" ht="14.25" customHeight="1" x14ac:dyDescent="0.45"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</row>
    <row r="912" spans="6:41" ht="14.25" customHeight="1" x14ac:dyDescent="0.45"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</row>
    <row r="913" spans="6:41" ht="14.25" customHeight="1" x14ac:dyDescent="0.45"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</row>
    <row r="914" spans="6:41" ht="14.25" customHeight="1" x14ac:dyDescent="0.45"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</row>
    <row r="915" spans="6:41" ht="14.25" customHeight="1" x14ac:dyDescent="0.45"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</row>
    <row r="916" spans="6:41" ht="14.25" customHeight="1" x14ac:dyDescent="0.45"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</row>
    <row r="917" spans="6:41" ht="14.25" customHeight="1" x14ac:dyDescent="0.45"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</row>
    <row r="918" spans="6:41" ht="14.25" customHeight="1" x14ac:dyDescent="0.45"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</row>
    <row r="919" spans="6:41" ht="14.25" customHeight="1" x14ac:dyDescent="0.45"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</row>
    <row r="920" spans="6:41" ht="14.25" customHeight="1" x14ac:dyDescent="0.45"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</row>
    <row r="921" spans="6:41" ht="14.25" customHeight="1" x14ac:dyDescent="0.45"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</row>
    <row r="922" spans="6:41" ht="14.25" customHeight="1" x14ac:dyDescent="0.45"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</row>
    <row r="923" spans="6:41" ht="14.25" customHeight="1" x14ac:dyDescent="0.45"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</row>
    <row r="924" spans="6:41" ht="14.25" customHeight="1" x14ac:dyDescent="0.45"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</row>
    <row r="925" spans="6:41" ht="14.25" customHeight="1" x14ac:dyDescent="0.45"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</row>
    <row r="926" spans="6:41" ht="14.25" customHeight="1" x14ac:dyDescent="0.45"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</row>
    <row r="927" spans="6:41" ht="14.25" customHeight="1" x14ac:dyDescent="0.45"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</row>
    <row r="928" spans="6:41" ht="14.25" customHeight="1" x14ac:dyDescent="0.45"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</row>
    <row r="929" spans="6:41" ht="14.25" customHeight="1" x14ac:dyDescent="0.45"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</row>
    <row r="930" spans="6:41" ht="14.25" customHeight="1" x14ac:dyDescent="0.45"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</row>
    <row r="931" spans="6:41" ht="14.25" customHeight="1" x14ac:dyDescent="0.45"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</row>
    <row r="932" spans="6:41" ht="14.25" customHeight="1" x14ac:dyDescent="0.45"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</row>
    <row r="933" spans="6:41" ht="14.25" customHeight="1" x14ac:dyDescent="0.45"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</row>
    <row r="934" spans="6:41" ht="14.25" customHeight="1" x14ac:dyDescent="0.45"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</row>
    <row r="935" spans="6:41" ht="14.25" customHeight="1" x14ac:dyDescent="0.45"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</row>
    <row r="936" spans="6:41" ht="14.25" customHeight="1" x14ac:dyDescent="0.45"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</row>
    <row r="937" spans="6:41" ht="14.25" customHeight="1" x14ac:dyDescent="0.45"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</row>
    <row r="938" spans="6:41" ht="14.25" customHeight="1" x14ac:dyDescent="0.45"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</row>
    <row r="939" spans="6:41" ht="14.25" customHeight="1" x14ac:dyDescent="0.45"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</row>
    <row r="940" spans="6:41" ht="14.25" customHeight="1" x14ac:dyDescent="0.45"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</row>
    <row r="941" spans="6:41" ht="14.25" customHeight="1" x14ac:dyDescent="0.45"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</row>
    <row r="942" spans="6:41" ht="14.25" customHeight="1" x14ac:dyDescent="0.45"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</row>
    <row r="943" spans="6:41" ht="14.25" customHeight="1" x14ac:dyDescent="0.45"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</row>
    <row r="944" spans="6:41" ht="14.25" customHeight="1" x14ac:dyDescent="0.45"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</row>
    <row r="945" spans="6:41" ht="14.25" customHeight="1" x14ac:dyDescent="0.45"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</row>
    <row r="946" spans="6:41" ht="14.25" customHeight="1" x14ac:dyDescent="0.45"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</row>
    <row r="947" spans="6:41" ht="14.25" customHeight="1" x14ac:dyDescent="0.45"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</row>
    <row r="948" spans="6:41" ht="14.25" customHeight="1" x14ac:dyDescent="0.45"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</row>
    <row r="949" spans="6:41" ht="14.25" customHeight="1" x14ac:dyDescent="0.45"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</row>
    <row r="950" spans="6:41" ht="14.25" customHeight="1" x14ac:dyDescent="0.45"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</row>
    <row r="951" spans="6:41" ht="14.25" customHeight="1" x14ac:dyDescent="0.45"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</row>
    <row r="952" spans="6:41" ht="14.25" customHeight="1" x14ac:dyDescent="0.45"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</row>
    <row r="953" spans="6:41" ht="14.25" customHeight="1" x14ac:dyDescent="0.45"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</row>
    <row r="954" spans="6:41" ht="14.25" customHeight="1" x14ac:dyDescent="0.45"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</row>
    <row r="955" spans="6:41" ht="14.25" customHeight="1" x14ac:dyDescent="0.45"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</row>
    <row r="956" spans="6:41" ht="14.25" customHeight="1" x14ac:dyDescent="0.45"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</row>
    <row r="957" spans="6:41" ht="14.25" customHeight="1" x14ac:dyDescent="0.45"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</row>
    <row r="958" spans="6:41" ht="14.25" customHeight="1" x14ac:dyDescent="0.45"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</row>
    <row r="959" spans="6:41" ht="14.25" customHeight="1" x14ac:dyDescent="0.45"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</row>
    <row r="960" spans="6:41" ht="14.25" customHeight="1" x14ac:dyDescent="0.45"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</row>
    <row r="961" spans="6:41" ht="14.25" customHeight="1" x14ac:dyDescent="0.45"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</row>
    <row r="962" spans="6:41" ht="14.25" customHeight="1" x14ac:dyDescent="0.45"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</row>
    <row r="963" spans="6:41" ht="14.25" customHeight="1" x14ac:dyDescent="0.45"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</row>
    <row r="964" spans="6:41" ht="14.25" customHeight="1" x14ac:dyDescent="0.45"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</row>
    <row r="965" spans="6:41" ht="14.25" customHeight="1" x14ac:dyDescent="0.45"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</row>
    <row r="966" spans="6:41" ht="14.25" customHeight="1" x14ac:dyDescent="0.45"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</row>
    <row r="967" spans="6:41" ht="14.25" customHeight="1" x14ac:dyDescent="0.45"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</row>
    <row r="968" spans="6:41" ht="14.25" customHeight="1" x14ac:dyDescent="0.45"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</row>
    <row r="969" spans="6:41" ht="14.25" customHeight="1" x14ac:dyDescent="0.45"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</row>
    <row r="970" spans="6:41" ht="14.25" customHeight="1" x14ac:dyDescent="0.45"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</row>
    <row r="971" spans="6:41" ht="14.25" customHeight="1" x14ac:dyDescent="0.45"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</row>
    <row r="972" spans="6:41" ht="14.25" customHeight="1" x14ac:dyDescent="0.45"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</row>
    <row r="973" spans="6:41" ht="14.25" customHeight="1" x14ac:dyDescent="0.45"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</row>
    <row r="974" spans="6:41" ht="14.25" customHeight="1" x14ac:dyDescent="0.45"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</row>
    <row r="975" spans="6:41" ht="14.25" customHeight="1" x14ac:dyDescent="0.45"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</row>
    <row r="976" spans="6:41" ht="14.25" customHeight="1" x14ac:dyDescent="0.45"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</row>
    <row r="977" spans="6:41" ht="14.25" customHeight="1" x14ac:dyDescent="0.45"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</row>
    <row r="978" spans="6:41" ht="14.25" customHeight="1" x14ac:dyDescent="0.45"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</row>
    <row r="979" spans="6:41" ht="14.25" customHeight="1" x14ac:dyDescent="0.45"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</row>
    <row r="980" spans="6:41" ht="14.25" customHeight="1" x14ac:dyDescent="0.45"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</row>
    <row r="981" spans="6:41" ht="14.25" customHeight="1" x14ac:dyDescent="0.45"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</row>
    <row r="982" spans="6:41" ht="14.25" customHeight="1" x14ac:dyDescent="0.45"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</row>
    <row r="983" spans="6:41" ht="14.25" customHeight="1" x14ac:dyDescent="0.45"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</row>
    <row r="984" spans="6:41" ht="14.25" customHeight="1" x14ac:dyDescent="0.45"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</row>
    <row r="985" spans="6:41" ht="14.25" customHeight="1" x14ac:dyDescent="0.45"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</row>
    <row r="986" spans="6:41" ht="14.25" customHeight="1" x14ac:dyDescent="0.45"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</row>
    <row r="987" spans="6:41" ht="14.25" customHeight="1" x14ac:dyDescent="0.45"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</row>
    <row r="988" spans="6:41" ht="14.25" customHeight="1" x14ac:dyDescent="0.45"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</row>
    <row r="989" spans="6:41" ht="14.25" customHeight="1" x14ac:dyDescent="0.45"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</row>
    <row r="990" spans="6:41" ht="14.25" customHeight="1" x14ac:dyDescent="0.45"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</row>
    <row r="991" spans="6:41" ht="14.25" customHeight="1" x14ac:dyDescent="0.45"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</row>
    <row r="992" spans="6:41" ht="14.25" customHeight="1" x14ac:dyDescent="0.45"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</row>
    <row r="993" spans="6:41" ht="14.25" customHeight="1" x14ac:dyDescent="0.45"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</row>
    <row r="994" spans="6:41" ht="14.25" customHeight="1" x14ac:dyDescent="0.45"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</row>
    <row r="995" spans="6:41" ht="14.25" customHeight="1" x14ac:dyDescent="0.45"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</row>
    <row r="996" spans="6:41" ht="14.25" customHeight="1" x14ac:dyDescent="0.45"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</row>
    <row r="997" spans="6:41" ht="14.25" customHeight="1" x14ac:dyDescent="0.45"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</row>
    <row r="998" spans="6:41" ht="14.25" customHeight="1" x14ac:dyDescent="0.45"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</row>
    <row r="999" spans="6:41" ht="14.25" customHeight="1" x14ac:dyDescent="0.45"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</row>
    <row r="1000" spans="6:41" ht="14.25" customHeight="1" x14ac:dyDescent="0.45"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</row>
  </sheetData>
  <mergeCells count="3">
    <mergeCell ref="F3:Q3"/>
    <mergeCell ref="R3:AC3"/>
    <mergeCell ref="AD3:AO3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I30" sqref="I30"/>
    </sheetView>
  </sheetViews>
  <sheetFormatPr defaultColWidth="14.3984375" defaultRowHeight="15" customHeight="1" x14ac:dyDescent="0.45"/>
  <cols>
    <col min="1" max="1" width="8.73046875" customWidth="1"/>
    <col min="2" max="2" width="29.3984375" customWidth="1"/>
    <col min="3" max="3" width="12.1328125" customWidth="1"/>
    <col min="4" max="4" width="13.265625" customWidth="1"/>
    <col min="5" max="5" width="12.3984375" customWidth="1"/>
    <col min="6" max="40" width="12.265625" customWidth="1"/>
  </cols>
  <sheetData>
    <row r="1" spans="1:40" ht="14.25" customHeight="1" x14ac:dyDescent="0.45">
      <c r="A1" s="1" t="s">
        <v>142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 ht="14.25" customHeight="1" x14ac:dyDescent="0.45">
      <c r="E2" s="3">
        <v>1</v>
      </c>
      <c r="F2" s="3">
        <v>2</v>
      </c>
      <c r="G2" s="3">
        <v>3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 ht="14.25" customHeight="1" x14ac:dyDescent="0.45">
      <c r="A3" s="2" t="s">
        <v>143</v>
      </c>
      <c r="B3" s="1" t="s">
        <v>3</v>
      </c>
      <c r="C3" s="2"/>
      <c r="E3" s="192" t="s">
        <v>83</v>
      </c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90"/>
      <c r="Q3" s="239" t="s">
        <v>84</v>
      </c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90"/>
      <c r="AC3" s="240" t="s">
        <v>85</v>
      </c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90"/>
    </row>
    <row r="4" spans="1:40" ht="14.25" customHeight="1" x14ac:dyDescent="0.45"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4" t="s">
        <v>22</v>
      </c>
      <c r="N4" s="4" t="s">
        <v>23</v>
      </c>
      <c r="O4" s="4" t="s">
        <v>24</v>
      </c>
      <c r="P4" s="4" t="s">
        <v>25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5" t="s">
        <v>25</v>
      </c>
      <c r="AC4" s="6" t="s">
        <v>14</v>
      </c>
      <c r="AD4" s="6" t="s">
        <v>15</v>
      </c>
      <c r="AE4" s="6" t="s">
        <v>16</v>
      </c>
      <c r="AF4" s="6" t="s">
        <v>17</v>
      </c>
      <c r="AG4" s="6" t="s">
        <v>18</v>
      </c>
      <c r="AH4" s="6" t="s">
        <v>19</v>
      </c>
      <c r="AI4" s="6" t="s">
        <v>20</v>
      </c>
      <c r="AJ4" s="6" t="s">
        <v>21</v>
      </c>
      <c r="AK4" s="6" t="s">
        <v>22</v>
      </c>
      <c r="AL4" s="6" t="s">
        <v>23</v>
      </c>
      <c r="AM4" s="6" t="s">
        <v>24</v>
      </c>
      <c r="AN4" s="6" t="s">
        <v>25</v>
      </c>
    </row>
    <row r="5" spans="1:40" ht="14.25" customHeight="1" x14ac:dyDescent="0.45"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spans="1:40" ht="14.25" customHeight="1" x14ac:dyDescent="0.45">
      <c r="B6" s="2" t="s">
        <v>144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 ht="14.25" customHeight="1" x14ac:dyDescent="0.45">
      <c r="A7" s="2" t="s">
        <v>145</v>
      </c>
      <c r="B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 ht="14.25" customHeight="1" x14ac:dyDescent="0.45"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 ht="14.25" customHeight="1" x14ac:dyDescent="0.45">
      <c r="B9" s="2" t="s">
        <v>146</v>
      </c>
      <c r="D9" s="2" t="s">
        <v>3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 ht="14.25" customHeight="1" x14ac:dyDescent="0.45">
      <c r="B10" s="2" t="s">
        <v>147</v>
      </c>
      <c r="D10" s="3">
        <v>10000</v>
      </c>
      <c r="E10" s="64"/>
      <c r="F10" s="64"/>
      <c r="G10" s="64"/>
      <c r="H10" s="64"/>
      <c r="I10" s="64"/>
      <c r="J10" s="64">
        <v>10000</v>
      </c>
      <c r="K10" s="64">
        <v>10000</v>
      </c>
      <c r="L10" s="64">
        <v>10000</v>
      </c>
      <c r="M10" s="64">
        <v>10000</v>
      </c>
      <c r="N10" s="64">
        <v>10000</v>
      </c>
      <c r="O10" s="64">
        <v>10000</v>
      </c>
      <c r="P10" s="64">
        <v>10000</v>
      </c>
      <c r="Q10" s="64">
        <v>10000</v>
      </c>
      <c r="R10" s="64">
        <v>10000</v>
      </c>
      <c r="S10" s="64">
        <v>10000</v>
      </c>
      <c r="T10" s="64">
        <v>10000</v>
      </c>
      <c r="U10" s="64">
        <v>10000</v>
      </c>
      <c r="V10" s="64">
        <v>10000</v>
      </c>
      <c r="W10" s="64">
        <v>10000</v>
      </c>
      <c r="X10" s="64">
        <v>10000</v>
      </c>
      <c r="Y10" s="64">
        <v>10000</v>
      </c>
      <c r="Z10" s="64">
        <v>10000</v>
      </c>
      <c r="AA10" s="64">
        <v>10000</v>
      </c>
      <c r="AB10" s="64">
        <v>10000</v>
      </c>
      <c r="AC10" s="64">
        <v>10000</v>
      </c>
      <c r="AD10" s="64">
        <v>10000</v>
      </c>
      <c r="AE10" s="64">
        <v>10000</v>
      </c>
      <c r="AF10" s="64">
        <v>10000</v>
      </c>
      <c r="AG10" s="64">
        <v>10000</v>
      </c>
      <c r="AH10" s="64">
        <v>10000</v>
      </c>
      <c r="AI10" s="64">
        <v>10000</v>
      </c>
      <c r="AJ10" s="64">
        <v>10000</v>
      </c>
      <c r="AK10" s="64">
        <v>10000</v>
      </c>
      <c r="AL10" s="64">
        <v>10000</v>
      </c>
      <c r="AM10" s="64">
        <v>10000</v>
      </c>
      <c r="AN10" s="64">
        <v>10000</v>
      </c>
    </row>
    <row r="11" spans="1:40" ht="14.25" customHeight="1" x14ac:dyDescent="0.45">
      <c r="B11" s="2" t="s">
        <v>148</v>
      </c>
      <c r="D11" s="3">
        <v>10000</v>
      </c>
      <c r="E11" s="64"/>
      <c r="F11" s="64"/>
      <c r="G11" s="64"/>
      <c r="H11" s="64"/>
      <c r="I11" s="64"/>
      <c r="J11" s="64"/>
      <c r="K11" s="64">
        <v>10000</v>
      </c>
      <c r="L11" s="64">
        <v>10000</v>
      </c>
      <c r="M11" s="64">
        <v>10000</v>
      </c>
      <c r="N11" s="64">
        <v>10000</v>
      </c>
      <c r="O11" s="64">
        <v>10000</v>
      </c>
      <c r="P11" s="64">
        <v>10000</v>
      </c>
      <c r="Q11" s="64">
        <v>5000</v>
      </c>
      <c r="R11" s="64">
        <v>5000</v>
      </c>
      <c r="S11" s="64">
        <v>5000</v>
      </c>
      <c r="T11" s="64">
        <v>5000</v>
      </c>
      <c r="U11" s="64">
        <v>5000</v>
      </c>
      <c r="V11" s="64">
        <v>5000</v>
      </c>
      <c r="W11" s="64">
        <v>5000</v>
      </c>
      <c r="X11" s="64">
        <v>5000</v>
      </c>
      <c r="Y11" s="64">
        <v>5000</v>
      </c>
      <c r="Z11" s="64">
        <v>5000</v>
      </c>
      <c r="AA11" s="64">
        <v>5000</v>
      </c>
      <c r="AB11" s="64">
        <v>5000</v>
      </c>
      <c r="AC11" s="64">
        <v>5000</v>
      </c>
      <c r="AD11" s="64">
        <v>5000</v>
      </c>
      <c r="AE11" s="64">
        <v>5000</v>
      </c>
      <c r="AF11" s="64">
        <v>5000</v>
      </c>
      <c r="AG11" s="64">
        <v>5000</v>
      </c>
      <c r="AH11" s="64">
        <v>5000</v>
      </c>
      <c r="AI11" s="64">
        <v>5000</v>
      </c>
      <c r="AJ11" s="64">
        <v>5000</v>
      </c>
      <c r="AK11" s="64">
        <v>5000</v>
      </c>
      <c r="AL11" s="64">
        <v>5000</v>
      </c>
      <c r="AM11" s="64">
        <v>5000</v>
      </c>
      <c r="AN11" s="64">
        <v>5000</v>
      </c>
    </row>
    <row r="12" spans="1:40" ht="14.25" customHeight="1" x14ac:dyDescent="0.45">
      <c r="B12" s="2" t="s">
        <v>149</v>
      </c>
      <c r="D12" s="3">
        <v>10000</v>
      </c>
      <c r="E12" s="64"/>
      <c r="F12" s="64"/>
      <c r="G12" s="64"/>
      <c r="H12" s="64"/>
      <c r="I12" s="64"/>
      <c r="J12" s="64"/>
      <c r="K12" s="64">
        <v>10000</v>
      </c>
      <c r="L12" s="64">
        <v>10000</v>
      </c>
      <c r="M12" s="64">
        <v>10000</v>
      </c>
      <c r="N12" s="64">
        <v>10000</v>
      </c>
      <c r="O12" s="64">
        <v>10000</v>
      </c>
      <c r="P12" s="64">
        <v>10000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5000</v>
      </c>
      <c r="AD12" s="64">
        <v>5000</v>
      </c>
      <c r="AE12" s="64">
        <v>5000</v>
      </c>
      <c r="AF12" s="64">
        <v>5000</v>
      </c>
      <c r="AG12" s="64">
        <v>5000</v>
      </c>
      <c r="AH12" s="64">
        <v>5000</v>
      </c>
      <c r="AI12" s="64">
        <v>5000</v>
      </c>
      <c r="AJ12" s="64">
        <v>5000</v>
      </c>
      <c r="AK12" s="64">
        <v>5000</v>
      </c>
      <c r="AL12" s="64">
        <v>5000</v>
      </c>
      <c r="AM12" s="64">
        <v>5000</v>
      </c>
      <c r="AN12" s="64">
        <v>5000</v>
      </c>
    </row>
    <row r="13" spans="1:40" ht="14.25" customHeight="1" x14ac:dyDescent="0.45"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 ht="14.25" customHeight="1" x14ac:dyDescent="0.45"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 ht="14.25" customHeight="1" x14ac:dyDescent="0.45">
      <c r="B15" s="2" t="s">
        <v>150</v>
      </c>
      <c r="D15" s="2" t="s">
        <v>6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</row>
    <row r="16" spans="1:40" ht="14.25" customHeight="1" x14ac:dyDescent="0.45">
      <c r="B16" s="1" t="s">
        <v>151</v>
      </c>
      <c r="D16" s="3">
        <v>100000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60000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100000</v>
      </c>
      <c r="AJ16" s="3">
        <v>100000</v>
      </c>
      <c r="AK16" s="3">
        <v>100000</v>
      </c>
      <c r="AL16" s="3">
        <v>100000</v>
      </c>
      <c r="AM16" s="3">
        <v>100000</v>
      </c>
      <c r="AN16" s="3">
        <v>100000</v>
      </c>
    </row>
    <row r="17" spans="1:40" ht="14.25" customHeight="1" x14ac:dyDescent="0.45">
      <c r="B17" s="1" t="s">
        <v>147</v>
      </c>
      <c r="D17" s="3">
        <v>60000</v>
      </c>
      <c r="E17" s="3">
        <v>60000</v>
      </c>
      <c r="F17" s="3">
        <v>60000</v>
      </c>
      <c r="G17" s="3">
        <v>60000</v>
      </c>
      <c r="H17" s="3">
        <v>60000</v>
      </c>
      <c r="I17" s="3">
        <v>60000</v>
      </c>
      <c r="J17" s="3">
        <v>60000</v>
      </c>
      <c r="K17" s="3">
        <v>60000</v>
      </c>
      <c r="L17" s="3">
        <v>60000</v>
      </c>
      <c r="M17" s="3">
        <v>60000</v>
      </c>
      <c r="N17" s="3">
        <v>60000</v>
      </c>
      <c r="O17" s="3">
        <v>60000</v>
      </c>
      <c r="P17" s="3">
        <v>60000</v>
      </c>
      <c r="Q17" s="3">
        <v>60000</v>
      </c>
      <c r="R17" s="3">
        <v>60000</v>
      </c>
      <c r="S17" s="3">
        <v>60000</v>
      </c>
      <c r="T17" s="3">
        <v>60000</v>
      </c>
      <c r="U17" s="3">
        <v>60000</v>
      </c>
      <c r="V17" s="3">
        <v>60000</v>
      </c>
      <c r="W17" s="3">
        <v>60000</v>
      </c>
      <c r="X17" s="3">
        <v>60000</v>
      </c>
      <c r="Y17" s="3">
        <v>60000</v>
      </c>
      <c r="Z17" s="3">
        <v>60000</v>
      </c>
      <c r="AA17" s="3">
        <v>60000</v>
      </c>
      <c r="AB17" s="3">
        <v>60000</v>
      </c>
      <c r="AC17" s="3">
        <v>60000</v>
      </c>
      <c r="AD17" s="3">
        <v>60000</v>
      </c>
      <c r="AE17" s="3">
        <v>60000</v>
      </c>
      <c r="AF17" s="3">
        <v>60000</v>
      </c>
      <c r="AG17" s="3">
        <v>60000</v>
      </c>
      <c r="AH17" s="3">
        <v>60000</v>
      </c>
      <c r="AI17" s="3">
        <v>60000</v>
      </c>
      <c r="AJ17" s="3">
        <v>60000</v>
      </c>
      <c r="AK17" s="3">
        <v>60000</v>
      </c>
      <c r="AL17" s="3">
        <v>60000</v>
      </c>
      <c r="AM17" s="3">
        <v>60000</v>
      </c>
      <c r="AN17" s="3">
        <v>60000</v>
      </c>
    </row>
    <row r="18" spans="1:40" ht="14.25" customHeight="1" x14ac:dyDescent="0.45">
      <c r="B18" s="1" t="s">
        <v>152</v>
      </c>
      <c r="D18" s="3">
        <v>30000</v>
      </c>
      <c r="E18" s="3">
        <v>0</v>
      </c>
      <c r="F18" s="3">
        <v>0</v>
      </c>
      <c r="G18" s="3">
        <v>30000</v>
      </c>
      <c r="H18" s="3">
        <v>30000</v>
      </c>
      <c r="I18" s="3">
        <v>30000</v>
      </c>
      <c r="J18" s="3">
        <v>30000</v>
      </c>
      <c r="K18" s="3">
        <v>30000</v>
      </c>
      <c r="L18" s="3">
        <v>30000</v>
      </c>
      <c r="M18" s="3">
        <v>30000</v>
      </c>
      <c r="N18" s="3">
        <v>30000</v>
      </c>
      <c r="O18" s="3">
        <v>30000</v>
      </c>
      <c r="P18" s="3">
        <v>30000</v>
      </c>
      <c r="Q18" s="3">
        <v>30000</v>
      </c>
      <c r="R18" s="3">
        <v>30000</v>
      </c>
      <c r="S18" s="3">
        <v>30000</v>
      </c>
      <c r="T18" s="3">
        <v>30000</v>
      </c>
      <c r="U18" s="3">
        <v>30000</v>
      </c>
      <c r="V18" s="3">
        <v>30000</v>
      </c>
      <c r="W18" s="3">
        <v>30000</v>
      </c>
      <c r="X18" s="3">
        <v>30000</v>
      </c>
      <c r="Y18" s="3">
        <v>30000</v>
      </c>
      <c r="Z18" s="3">
        <v>30000</v>
      </c>
      <c r="AA18" s="3">
        <v>30000</v>
      </c>
      <c r="AB18" s="3">
        <v>30000</v>
      </c>
      <c r="AC18" s="3">
        <v>30000</v>
      </c>
      <c r="AD18" s="3">
        <v>30000</v>
      </c>
      <c r="AE18" s="3">
        <v>30000</v>
      </c>
      <c r="AF18" s="3">
        <v>30000</v>
      </c>
      <c r="AG18" s="3">
        <v>30000</v>
      </c>
      <c r="AH18" s="3">
        <v>30000</v>
      </c>
      <c r="AI18" s="3">
        <v>30000</v>
      </c>
      <c r="AJ18" s="3">
        <v>30000</v>
      </c>
      <c r="AK18" s="3">
        <v>30000</v>
      </c>
      <c r="AL18" s="3">
        <v>30000</v>
      </c>
      <c r="AM18" s="3">
        <v>30000</v>
      </c>
      <c r="AN18" s="3">
        <v>30000</v>
      </c>
    </row>
    <row r="19" spans="1:40" ht="14.25" customHeight="1" x14ac:dyDescent="0.45">
      <c r="B19" s="1" t="s">
        <v>152</v>
      </c>
      <c r="D19" s="3">
        <v>30000</v>
      </c>
      <c r="E19" s="3">
        <v>0</v>
      </c>
      <c r="F19" s="3">
        <v>0</v>
      </c>
      <c r="G19" s="3">
        <v>0</v>
      </c>
      <c r="H19" s="3"/>
      <c r="I19" s="3"/>
      <c r="J19" s="3"/>
      <c r="K19" s="3"/>
      <c r="L19" s="3"/>
      <c r="M19" s="3"/>
      <c r="N19" s="3"/>
      <c r="O19" s="3"/>
      <c r="P19" s="3">
        <v>0</v>
      </c>
      <c r="Q19" s="3">
        <v>30000</v>
      </c>
      <c r="R19" s="3">
        <v>30000</v>
      </c>
      <c r="S19" s="3">
        <v>30000</v>
      </c>
      <c r="T19" s="3">
        <v>30000</v>
      </c>
      <c r="U19" s="3">
        <v>30000</v>
      </c>
      <c r="V19" s="3">
        <v>30000</v>
      </c>
      <c r="W19" s="3">
        <v>30000</v>
      </c>
      <c r="X19" s="3">
        <v>30000</v>
      </c>
      <c r="Y19" s="3">
        <v>30000</v>
      </c>
      <c r="Z19" s="3">
        <v>30000</v>
      </c>
      <c r="AA19" s="3">
        <v>30000</v>
      </c>
      <c r="AB19" s="3">
        <v>30000</v>
      </c>
      <c r="AC19" s="3">
        <v>30000</v>
      </c>
      <c r="AD19" s="3">
        <v>30000</v>
      </c>
      <c r="AE19" s="3">
        <v>30000</v>
      </c>
      <c r="AF19" s="3">
        <v>30000</v>
      </c>
      <c r="AG19" s="3">
        <v>30000</v>
      </c>
      <c r="AH19" s="3">
        <v>30000</v>
      </c>
      <c r="AI19" s="3">
        <v>30000</v>
      </c>
      <c r="AJ19" s="3">
        <v>30000</v>
      </c>
      <c r="AK19" s="3">
        <v>30000</v>
      </c>
      <c r="AL19" s="3">
        <v>30000</v>
      </c>
      <c r="AM19" s="3">
        <v>30000</v>
      </c>
      <c r="AN19" s="3">
        <v>30000</v>
      </c>
    </row>
    <row r="20" spans="1:40" ht="14.25" customHeight="1" x14ac:dyDescent="0.4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 ht="14.25" customHeight="1" x14ac:dyDescent="0.45">
      <c r="A21" s="2" t="s">
        <v>153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 ht="14.25" customHeight="1" x14ac:dyDescent="0.4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 ht="14.25" customHeight="1" x14ac:dyDescent="0.45">
      <c r="B23" s="2" t="s">
        <v>150</v>
      </c>
      <c r="D23" s="2" t="s">
        <v>6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ht="14.25" customHeight="1" x14ac:dyDescent="0.45">
      <c r="B24" s="1" t="s">
        <v>154</v>
      </c>
      <c r="D24" s="3">
        <v>150000</v>
      </c>
      <c r="E24" s="3">
        <v>150000</v>
      </c>
      <c r="F24" s="3">
        <v>150000</v>
      </c>
      <c r="G24" s="3">
        <v>150000</v>
      </c>
      <c r="H24" s="3">
        <v>150000</v>
      </c>
      <c r="I24" s="3">
        <v>150000</v>
      </c>
      <c r="J24" s="3">
        <v>150000</v>
      </c>
      <c r="K24" s="3">
        <v>150000</v>
      </c>
      <c r="L24" s="3">
        <v>150000</v>
      </c>
      <c r="M24" s="3">
        <v>150000</v>
      </c>
      <c r="N24" s="3">
        <v>150000</v>
      </c>
      <c r="O24" s="3">
        <v>150000</v>
      </c>
      <c r="P24" s="3">
        <v>150000</v>
      </c>
      <c r="Q24" s="3">
        <v>150000</v>
      </c>
      <c r="R24" s="3">
        <v>150000</v>
      </c>
      <c r="S24" s="3">
        <v>150000</v>
      </c>
      <c r="T24" s="3">
        <v>150000</v>
      </c>
      <c r="U24" s="3">
        <v>150000</v>
      </c>
      <c r="V24" s="3">
        <v>150000</v>
      </c>
      <c r="W24" s="3">
        <v>150000</v>
      </c>
      <c r="X24" s="3">
        <v>150000</v>
      </c>
      <c r="Y24" s="3">
        <v>150000</v>
      </c>
      <c r="Z24" s="3">
        <v>150000</v>
      </c>
      <c r="AA24" s="3">
        <v>150000</v>
      </c>
      <c r="AB24" s="3">
        <v>150000</v>
      </c>
      <c r="AC24" s="3">
        <v>150000</v>
      </c>
      <c r="AD24" s="3">
        <v>150000</v>
      </c>
      <c r="AE24" s="3">
        <v>150000</v>
      </c>
      <c r="AF24" s="3">
        <v>150000</v>
      </c>
      <c r="AG24" s="3">
        <v>150000</v>
      </c>
      <c r="AH24" s="3">
        <v>150000</v>
      </c>
      <c r="AI24" s="3">
        <v>150000</v>
      </c>
      <c r="AJ24" s="3">
        <v>150000</v>
      </c>
      <c r="AK24" s="3">
        <v>150000</v>
      </c>
      <c r="AL24" s="3">
        <v>150000</v>
      </c>
      <c r="AM24" s="3">
        <v>150000</v>
      </c>
      <c r="AN24" s="3">
        <v>150000</v>
      </c>
    </row>
    <row r="25" spans="1:40" ht="14.25" customHeight="1" x14ac:dyDescent="0.45">
      <c r="B25" s="1" t="s">
        <v>155</v>
      </c>
      <c r="D25" s="3">
        <v>60000</v>
      </c>
      <c r="E25" s="3">
        <v>60000</v>
      </c>
      <c r="F25" s="3">
        <v>60000</v>
      </c>
      <c r="G25" s="3">
        <v>60000</v>
      </c>
      <c r="H25" s="3">
        <v>60000</v>
      </c>
      <c r="I25" s="3">
        <v>60000</v>
      </c>
      <c r="J25" s="3">
        <v>60000</v>
      </c>
      <c r="K25" s="3">
        <v>60000</v>
      </c>
      <c r="L25" s="3">
        <v>60000</v>
      </c>
      <c r="M25" s="3">
        <v>60000</v>
      </c>
      <c r="N25" s="3">
        <v>60000</v>
      </c>
      <c r="O25" s="3">
        <v>60000</v>
      </c>
      <c r="P25" s="3">
        <v>60000</v>
      </c>
      <c r="Q25" s="3">
        <v>65000</v>
      </c>
      <c r="R25" s="3">
        <v>65000</v>
      </c>
      <c r="S25" s="3">
        <v>65000</v>
      </c>
      <c r="T25" s="3">
        <v>65000</v>
      </c>
      <c r="U25" s="3">
        <v>65000</v>
      </c>
      <c r="V25" s="3">
        <v>65000</v>
      </c>
      <c r="W25" s="3">
        <v>65000</v>
      </c>
      <c r="X25" s="3">
        <v>65000</v>
      </c>
      <c r="Y25" s="3">
        <v>65000</v>
      </c>
      <c r="Z25" s="3">
        <v>65000</v>
      </c>
      <c r="AA25" s="3">
        <v>65000</v>
      </c>
      <c r="AB25" s="3">
        <v>65000</v>
      </c>
      <c r="AC25" s="3">
        <v>70000</v>
      </c>
      <c r="AD25" s="3">
        <v>70000</v>
      </c>
      <c r="AE25" s="3">
        <v>70000</v>
      </c>
      <c r="AF25" s="3">
        <v>70000</v>
      </c>
      <c r="AG25" s="3">
        <v>70000</v>
      </c>
      <c r="AH25" s="3">
        <v>70000</v>
      </c>
      <c r="AI25" s="3">
        <v>70000</v>
      </c>
      <c r="AJ25" s="3">
        <v>70000</v>
      </c>
      <c r="AK25" s="3">
        <v>70000</v>
      </c>
      <c r="AL25" s="3">
        <v>70000</v>
      </c>
      <c r="AM25" s="3">
        <v>70000</v>
      </c>
      <c r="AN25" s="3">
        <v>70000</v>
      </c>
    </row>
    <row r="26" spans="1:40" ht="14.25" customHeight="1" x14ac:dyDescent="0.45">
      <c r="B26" s="1" t="s">
        <v>155</v>
      </c>
      <c r="D26" s="3">
        <v>60000</v>
      </c>
      <c r="E26" s="65" t="s">
        <v>125</v>
      </c>
      <c r="F26" s="65" t="s">
        <v>125</v>
      </c>
      <c r="G26" s="65" t="s">
        <v>125</v>
      </c>
      <c r="H26" s="65" t="s">
        <v>125</v>
      </c>
      <c r="I26" s="65" t="s">
        <v>125</v>
      </c>
      <c r="J26" s="65" t="s">
        <v>125</v>
      </c>
      <c r="K26" s="65" t="s">
        <v>125</v>
      </c>
      <c r="L26" s="65" t="s">
        <v>125</v>
      </c>
      <c r="M26" s="65" t="s">
        <v>125</v>
      </c>
      <c r="N26" s="65" t="s">
        <v>125</v>
      </c>
      <c r="O26" s="65" t="s">
        <v>125</v>
      </c>
      <c r="P26" s="65" t="s">
        <v>125</v>
      </c>
      <c r="Q26" s="3">
        <v>60000</v>
      </c>
      <c r="R26" s="3">
        <v>60000</v>
      </c>
      <c r="S26" s="3">
        <v>60000</v>
      </c>
      <c r="T26" s="3">
        <v>60000</v>
      </c>
      <c r="U26" s="3">
        <v>60000</v>
      </c>
      <c r="V26" s="3">
        <v>60000</v>
      </c>
      <c r="W26" s="3">
        <v>60000</v>
      </c>
      <c r="X26" s="3">
        <v>60000</v>
      </c>
      <c r="Y26" s="3">
        <v>60000</v>
      </c>
      <c r="Z26" s="3">
        <v>60000</v>
      </c>
      <c r="AA26" s="3">
        <v>60000</v>
      </c>
      <c r="AB26" s="3">
        <v>60000</v>
      </c>
      <c r="AC26" s="3">
        <v>70000</v>
      </c>
      <c r="AD26" s="3">
        <v>70000</v>
      </c>
      <c r="AE26" s="3">
        <v>70000</v>
      </c>
      <c r="AF26" s="3">
        <v>70000</v>
      </c>
      <c r="AG26" s="3">
        <v>70000</v>
      </c>
      <c r="AH26" s="3">
        <v>70000</v>
      </c>
      <c r="AI26" s="3">
        <v>70000</v>
      </c>
      <c r="AJ26" s="3">
        <v>70000</v>
      </c>
      <c r="AK26" s="3">
        <v>70000</v>
      </c>
      <c r="AL26" s="3">
        <v>70000</v>
      </c>
      <c r="AM26" s="3">
        <v>70000</v>
      </c>
      <c r="AN26" s="3">
        <v>70000</v>
      </c>
    </row>
    <row r="27" spans="1:40" ht="14.25" customHeight="1" x14ac:dyDescent="0.4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ht="14.25" customHeight="1" x14ac:dyDescent="0.4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ht="14.25" customHeight="1" x14ac:dyDescent="0.45">
      <c r="A29" s="2" t="s">
        <v>156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ht="14.25" customHeight="1" x14ac:dyDescent="0.45">
      <c r="B30" s="2" t="s">
        <v>150</v>
      </c>
      <c r="D30" s="2" t="s">
        <v>6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ht="14.25" customHeight="1" x14ac:dyDescent="0.45">
      <c r="B31" s="1" t="s">
        <v>157</v>
      </c>
      <c r="D31" s="3">
        <v>140000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ht="14.25" customHeight="1" x14ac:dyDescent="0.45">
      <c r="B32" s="1" t="s">
        <v>158</v>
      </c>
      <c r="D32" s="3">
        <v>90000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100000</v>
      </c>
      <c r="AD32" s="3">
        <v>100000</v>
      </c>
      <c r="AE32" s="3">
        <v>100000</v>
      </c>
      <c r="AF32" s="3">
        <v>100000</v>
      </c>
      <c r="AG32" s="3">
        <v>100000</v>
      </c>
      <c r="AH32" s="3">
        <v>100000</v>
      </c>
      <c r="AI32" s="3">
        <v>100000</v>
      </c>
      <c r="AJ32" s="3">
        <v>100000</v>
      </c>
      <c r="AK32" s="3">
        <v>100000</v>
      </c>
      <c r="AL32" s="3">
        <v>100000</v>
      </c>
      <c r="AM32" s="3">
        <v>100000</v>
      </c>
      <c r="AN32" s="3">
        <v>100000</v>
      </c>
    </row>
    <row r="33" spans="1:40" ht="14.25" customHeight="1" x14ac:dyDescent="0.45">
      <c r="B33" s="1" t="s">
        <v>159</v>
      </c>
      <c r="D33" s="3">
        <v>90000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100000</v>
      </c>
      <c r="AD33" s="3">
        <v>100000</v>
      </c>
      <c r="AE33" s="3">
        <v>100000</v>
      </c>
      <c r="AF33" s="3">
        <v>100000</v>
      </c>
      <c r="AG33" s="3">
        <v>100000</v>
      </c>
      <c r="AH33" s="3">
        <v>100000</v>
      </c>
      <c r="AI33" s="3">
        <v>100000</v>
      </c>
      <c r="AJ33" s="3">
        <v>100000</v>
      </c>
      <c r="AK33" s="3">
        <v>100000</v>
      </c>
      <c r="AL33" s="3">
        <v>100000</v>
      </c>
      <c r="AM33" s="3">
        <v>100000</v>
      </c>
      <c r="AN33" s="3">
        <v>100000</v>
      </c>
    </row>
    <row r="34" spans="1:40" ht="14.25" customHeight="1" x14ac:dyDescent="0.45">
      <c r="B34" s="1" t="s">
        <v>160</v>
      </c>
      <c r="D34" s="3">
        <v>55000</v>
      </c>
      <c r="E34" s="3">
        <v>55000</v>
      </c>
      <c r="F34" s="3">
        <v>55000</v>
      </c>
      <c r="G34" s="3">
        <v>55000</v>
      </c>
      <c r="H34" s="3">
        <v>55000</v>
      </c>
      <c r="I34" s="3">
        <v>55000</v>
      </c>
      <c r="J34" s="3">
        <v>55000</v>
      </c>
      <c r="K34" s="3">
        <v>55000</v>
      </c>
      <c r="L34" s="3">
        <v>55000</v>
      </c>
      <c r="M34" s="3">
        <v>55000</v>
      </c>
      <c r="N34" s="3">
        <v>55000</v>
      </c>
      <c r="O34" s="3">
        <v>55000</v>
      </c>
      <c r="P34" s="3">
        <v>55000</v>
      </c>
      <c r="Q34" s="3">
        <v>60000</v>
      </c>
      <c r="R34" s="3">
        <v>60000</v>
      </c>
      <c r="S34" s="3">
        <v>60000</v>
      </c>
      <c r="T34" s="3">
        <v>60000</v>
      </c>
      <c r="U34" s="3">
        <v>60000</v>
      </c>
      <c r="V34" s="3">
        <v>60000</v>
      </c>
      <c r="W34" s="3">
        <v>60000</v>
      </c>
      <c r="X34" s="3">
        <v>60000</v>
      </c>
      <c r="Y34" s="3">
        <v>60000</v>
      </c>
      <c r="Z34" s="3">
        <v>60000</v>
      </c>
      <c r="AA34" s="3">
        <v>60000</v>
      </c>
      <c r="AB34" s="3">
        <v>60000</v>
      </c>
      <c r="AC34" s="3">
        <v>65000</v>
      </c>
      <c r="AD34" s="3">
        <v>65000</v>
      </c>
      <c r="AE34" s="3">
        <v>65000</v>
      </c>
      <c r="AF34" s="3">
        <v>65000</v>
      </c>
      <c r="AG34" s="3">
        <v>65000</v>
      </c>
      <c r="AH34" s="3">
        <v>65000</v>
      </c>
      <c r="AI34" s="3">
        <v>65000</v>
      </c>
      <c r="AJ34" s="3">
        <v>65000</v>
      </c>
      <c r="AK34" s="3">
        <v>65000</v>
      </c>
      <c r="AL34" s="3">
        <v>65000</v>
      </c>
      <c r="AM34" s="3">
        <v>65000</v>
      </c>
      <c r="AN34" s="3">
        <v>65000</v>
      </c>
    </row>
    <row r="35" spans="1:40" ht="14.25" customHeight="1" x14ac:dyDescent="0.45">
      <c r="B35" s="1" t="s">
        <v>161</v>
      </c>
      <c r="D35" s="3">
        <v>55000</v>
      </c>
      <c r="E35" s="3">
        <v>55000</v>
      </c>
      <c r="F35" s="3">
        <v>55000</v>
      </c>
      <c r="G35" s="3">
        <v>55000</v>
      </c>
      <c r="H35" s="3">
        <v>55000</v>
      </c>
      <c r="I35" s="3">
        <v>55000</v>
      </c>
      <c r="J35" s="3">
        <v>55000</v>
      </c>
      <c r="K35" s="3">
        <v>55000</v>
      </c>
      <c r="L35" s="3">
        <v>55000</v>
      </c>
      <c r="M35" s="3">
        <v>55000</v>
      </c>
      <c r="N35" s="3">
        <v>55000</v>
      </c>
      <c r="O35" s="3">
        <v>55000</v>
      </c>
      <c r="P35" s="3">
        <v>55000</v>
      </c>
      <c r="Q35" s="3">
        <v>60000</v>
      </c>
      <c r="R35" s="3">
        <v>60000</v>
      </c>
      <c r="S35" s="3">
        <v>60000</v>
      </c>
      <c r="T35" s="3">
        <v>60000</v>
      </c>
      <c r="U35" s="3">
        <v>60000</v>
      </c>
      <c r="V35" s="3">
        <v>60000</v>
      </c>
      <c r="W35" s="3">
        <v>60000</v>
      </c>
      <c r="X35" s="3">
        <v>60000</v>
      </c>
      <c r="Y35" s="3">
        <v>60000</v>
      </c>
      <c r="Z35" s="3">
        <v>60000</v>
      </c>
      <c r="AA35" s="3">
        <v>60000</v>
      </c>
      <c r="AB35" s="3">
        <v>60000</v>
      </c>
      <c r="AC35" s="3">
        <v>65000</v>
      </c>
      <c r="AD35" s="3">
        <v>65000</v>
      </c>
      <c r="AE35" s="3">
        <v>65000</v>
      </c>
      <c r="AF35" s="3">
        <v>65000</v>
      </c>
      <c r="AG35" s="3">
        <v>65000</v>
      </c>
      <c r="AH35" s="3">
        <v>65000</v>
      </c>
      <c r="AI35" s="3">
        <v>65000</v>
      </c>
      <c r="AJ35" s="3">
        <v>65000</v>
      </c>
      <c r="AK35" s="3">
        <v>65000</v>
      </c>
      <c r="AL35" s="3">
        <v>65000</v>
      </c>
      <c r="AM35" s="3">
        <v>65000</v>
      </c>
      <c r="AN35" s="3">
        <v>65000</v>
      </c>
    </row>
    <row r="36" spans="1:40" ht="14.25" customHeight="1" x14ac:dyDescent="0.45">
      <c r="B36" s="1" t="s">
        <v>162</v>
      </c>
      <c r="D36" s="3">
        <v>55000</v>
      </c>
      <c r="E36" s="3">
        <v>55000</v>
      </c>
      <c r="F36" s="3">
        <v>55000</v>
      </c>
      <c r="G36" s="3">
        <v>55000</v>
      </c>
      <c r="H36" s="3">
        <v>55000</v>
      </c>
      <c r="I36" s="3">
        <v>55000</v>
      </c>
      <c r="J36" s="3">
        <v>55000</v>
      </c>
      <c r="K36" s="3">
        <v>55000</v>
      </c>
      <c r="L36" s="3">
        <v>55000</v>
      </c>
      <c r="M36" s="3">
        <v>55000</v>
      </c>
      <c r="N36" s="3">
        <v>55000</v>
      </c>
      <c r="O36" s="3">
        <v>55000</v>
      </c>
      <c r="P36" s="3">
        <v>55000</v>
      </c>
      <c r="Q36" s="3">
        <v>60000</v>
      </c>
      <c r="R36" s="3">
        <v>60000</v>
      </c>
      <c r="S36" s="3">
        <v>60000</v>
      </c>
      <c r="T36" s="3">
        <v>60000</v>
      </c>
      <c r="U36" s="3">
        <v>60000</v>
      </c>
      <c r="V36" s="3">
        <v>60000</v>
      </c>
      <c r="W36" s="3">
        <v>60000</v>
      </c>
      <c r="X36" s="3">
        <v>60000</v>
      </c>
      <c r="Y36" s="3">
        <v>60000</v>
      </c>
      <c r="Z36" s="3">
        <v>60000</v>
      </c>
      <c r="AA36" s="3">
        <v>60000</v>
      </c>
      <c r="AB36" s="3">
        <v>60000</v>
      </c>
      <c r="AC36" s="3">
        <v>65000</v>
      </c>
      <c r="AD36" s="3">
        <v>65000</v>
      </c>
      <c r="AE36" s="3">
        <v>65000</v>
      </c>
      <c r="AF36" s="3">
        <v>65000</v>
      </c>
      <c r="AG36" s="3">
        <v>65000</v>
      </c>
      <c r="AH36" s="3">
        <v>65000</v>
      </c>
      <c r="AI36" s="3">
        <v>65000</v>
      </c>
      <c r="AJ36" s="3">
        <v>65000</v>
      </c>
      <c r="AK36" s="3">
        <v>65000</v>
      </c>
      <c r="AL36" s="3">
        <v>65000</v>
      </c>
      <c r="AM36" s="3">
        <v>65000</v>
      </c>
      <c r="AN36" s="3">
        <v>65000</v>
      </c>
    </row>
    <row r="37" spans="1:40" ht="14.25" customHeight="1" x14ac:dyDescent="0.45">
      <c r="B37" s="1" t="s">
        <v>163</v>
      </c>
      <c r="D37" s="3">
        <v>55000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60000</v>
      </c>
      <c r="X37" s="3">
        <v>60000</v>
      </c>
      <c r="Y37" s="3">
        <v>60000</v>
      </c>
      <c r="Z37" s="3">
        <v>60000</v>
      </c>
      <c r="AA37" s="3">
        <v>60000</v>
      </c>
      <c r="AB37" s="3">
        <v>60000</v>
      </c>
      <c r="AC37" s="3">
        <v>65000</v>
      </c>
      <c r="AD37" s="3">
        <v>65000</v>
      </c>
      <c r="AE37" s="3">
        <v>65000</v>
      </c>
      <c r="AF37" s="3">
        <v>65000</v>
      </c>
      <c r="AG37" s="3">
        <v>65000</v>
      </c>
      <c r="AH37" s="3">
        <v>65000</v>
      </c>
      <c r="AI37" s="3">
        <v>65000</v>
      </c>
      <c r="AJ37" s="3">
        <v>65000</v>
      </c>
      <c r="AK37" s="3">
        <v>65000</v>
      </c>
      <c r="AL37" s="3">
        <v>65000</v>
      </c>
      <c r="AM37" s="3">
        <v>65000</v>
      </c>
      <c r="AN37" s="3">
        <v>65000</v>
      </c>
    </row>
    <row r="38" spans="1:40" ht="14.25" customHeight="1" x14ac:dyDescent="0.45">
      <c r="B38" s="1" t="s">
        <v>164</v>
      </c>
      <c r="D38" s="3">
        <v>55000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ht="14.25" customHeight="1" x14ac:dyDescent="0.4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ht="14.25" customHeight="1" x14ac:dyDescent="0.4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ht="14.25" customHeight="1" x14ac:dyDescent="0.45">
      <c r="A41" s="2" t="s">
        <v>165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ht="14.25" customHeight="1" x14ac:dyDescent="0.45">
      <c r="B42" s="2" t="s">
        <v>150</v>
      </c>
      <c r="D42" s="2" t="s">
        <v>6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ht="14.25" customHeight="1" x14ac:dyDescent="0.45">
      <c r="B43" s="1" t="s">
        <v>166</v>
      </c>
      <c r="D43" s="3">
        <v>150000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ht="14.25" customHeight="1" x14ac:dyDescent="0.45">
      <c r="B44" s="1" t="s">
        <v>167</v>
      </c>
      <c r="D44" s="3">
        <v>50000</v>
      </c>
      <c r="E44" s="3">
        <v>50000</v>
      </c>
      <c r="F44" s="3">
        <v>50000</v>
      </c>
      <c r="G44" s="3">
        <v>50000</v>
      </c>
      <c r="H44" s="3">
        <v>50000</v>
      </c>
      <c r="I44" s="3">
        <v>50000</v>
      </c>
      <c r="J44" s="3">
        <v>50000</v>
      </c>
      <c r="K44" s="3">
        <v>50000</v>
      </c>
      <c r="L44" s="3">
        <v>50000</v>
      </c>
      <c r="M44" s="3">
        <v>50000</v>
      </c>
      <c r="N44" s="3">
        <v>50000</v>
      </c>
      <c r="O44" s="3">
        <v>50000</v>
      </c>
      <c r="P44" s="3">
        <v>50000</v>
      </c>
      <c r="Q44" s="3">
        <v>55000</v>
      </c>
      <c r="R44" s="3">
        <v>55000</v>
      </c>
      <c r="S44" s="3">
        <v>55000</v>
      </c>
      <c r="T44" s="3">
        <v>55000</v>
      </c>
      <c r="U44" s="3">
        <v>55000</v>
      </c>
      <c r="V44" s="3">
        <v>55000</v>
      </c>
      <c r="W44" s="3">
        <v>55000</v>
      </c>
      <c r="X44" s="3">
        <v>55000</v>
      </c>
      <c r="Y44" s="3">
        <v>55000</v>
      </c>
      <c r="Z44" s="3">
        <v>55000</v>
      </c>
      <c r="AA44" s="3">
        <v>55000</v>
      </c>
      <c r="AB44" s="3">
        <v>55000</v>
      </c>
      <c r="AC44" s="3">
        <v>60000</v>
      </c>
      <c r="AD44" s="3">
        <v>60000</v>
      </c>
      <c r="AE44" s="3">
        <v>60000</v>
      </c>
      <c r="AF44" s="3">
        <v>60000</v>
      </c>
      <c r="AG44" s="3">
        <v>60000</v>
      </c>
      <c r="AH44" s="3">
        <v>60000</v>
      </c>
      <c r="AI44" s="3">
        <v>60000</v>
      </c>
      <c r="AJ44" s="3">
        <v>60000</v>
      </c>
      <c r="AK44" s="3">
        <v>60000</v>
      </c>
      <c r="AL44" s="3">
        <v>60000</v>
      </c>
      <c r="AM44" s="3">
        <v>60000</v>
      </c>
      <c r="AN44" s="3">
        <v>60000</v>
      </c>
    </row>
    <row r="45" spans="1:40" ht="14.25" customHeight="1" x14ac:dyDescent="0.45">
      <c r="B45" s="1" t="s">
        <v>168</v>
      </c>
      <c r="D45" s="3">
        <v>50000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50000</v>
      </c>
      <c r="K45" s="3">
        <v>50000</v>
      </c>
      <c r="L45" s="3">
        <v>50000</v>
      </c>
      <c r="M45" s="3">
        <v>50000</v>
      </c>
      <c r="N45" s="3">
        <v>50000</v>
      </c>
      <c r="O45" s="3">
        <v>50000</v>
      </c>
      <c r="P45" s="3">
        <v>50000</v>
      </c>
      <c r="Q45" s="3">
        <v>50000</v>
      </c>
      <c r="R45" s="3">
        <v>50000</v>
      </c>
      <c r="S45" s="3">
        <v>50000</v>
      </c>
      <c r="T45" s="3">
        <v>50000</v>
      </c>
      <c r="U45" s="3">
        <v>50000</v>
      </c>
      <c r="V45" s="3">
        <v>50000</v>
      </c>
      <c r="W45" s="3">
        <v>55000</v>
      </c>
      <c r="X45" s="3">
        <v>55000</v>
      </c>
      <c r="Y45" s="3">
        <v>55000</v>
      </c>
      <c r="Z45" s="3">
        <v>55000</v>
      </c>
      <c r="AA45" s="3">
        <v>55000</v>
      </c>
      <c r="AB45" s="3">
        <v>55000</v>
      </c>
      <c r="AC45" s="3">
        <v>60000</v>
      </c>
      <c r="AD45" s="3">
        <v>60000</v>
      </c>
      <c r="AE45" s="3">
        <v>60000</v>
      </c>
      <c r="AF45" s="3">
        <v>60000</v>
      </c>
      <c r="AG45" s="3">
        <v>60000</v>
      </c>
      <c r="AH45" s="3">
        <v>60000</v>
      </c>
      <c r="AI45" s="3">
        <v>60000</v>
      </c>
      <c r="AJ45" s="3">
        <v>60000</v>
      </c>
      <c r="AK45" s="3">
        <v>60000</v>
      </c>
      <c r="AL45" s="3">
        <v>60000</v>
      </c>
      <c r="AM45" s="3">
        <v>60000</v>
      </c>
      <c r="AN45" s="3">
        <v>60000</v>
      </c>
    </row>
    <row r="46" spans="1:40" ht="14.25" customHeight="1" x14ac:dyDescent="0.4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ht="14.25" customHeight="1" x14ac:dyDescent="0.45">
      <c r="A47" s="2" t="s">
        <v>169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ht="14.25" customHeight="1" x14ac:dyDescent="0.45">
      <c r="B48" s="2" t="s">
        <v>150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ht="14.25" customHeight="1" x14ac:dyDescent="0.45">
      <c r="B49" s="1" t="s">
        <v>170</v>
      </c>
      <c r="D49" s="3">
        <v>150000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ht="14.25" customHeight="1" x14ac:dyDescent="0.45">
      <c r="B50" s="1" t="s">
        <v>171</v>
      </c>
      <c r="D50" s="3">
        <v>80000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80000</v>
      </c>
      <c r="R50" s="3">
        <v>80000</v>
      </c>
      <c r="S50" s="3">
        <v>80000</v>
      </c>
      <c r="T50" s="3">
        <v>80000</v>
      </c>
      <c r="U50" s="3">
        <v>80000</v>
      </c>
      <c r="V50" s="3">
        <v>80000</v>
      </c>
      <c r="W50" s="3">
        <v>80000</v>
      </c>
      <c r="X50" s="3">
        <v>80000</v>
      </c>
      <c r="Y50" s="3">
        <v>80000</v>
      </c>
      <c r="Z50" s="3">
        <v>80000</v>
      </c>
      <c r="AA50" s="3">
        <v>80000</v>
      </c>
      <c r="AB50" s="3">
        <v>80000</v>
      </c>
      <c r="AC50" s="3">
        <v>80000</v>
      </c>
      <c r="AD50" s="3">
        <v>80000</v>
      </c>
      <c r="AE50" s="3">
        <v>80000</v>
      </c>
      <c r="AF50" s="3">
        <v>80000</v>
      </c>
      <c r="AG50" s="3">
        <v>80000</v>
      </c>
      <c r="AH50" s="3">
        <v>80000</v>
      </c>
      <c r="AI50" s="3">
        <v>80000</v>
      </c>
      <c r="AJ50" s="3">
        <v>80000</v>
      </c>
      <c r="AK50" s="3">
        <v>80000</v>
      </c>
      <c r="AL50" s="3">
        <v>80000</v>
      </c>
      <c r="AM50" s="3">
        <v>80000</v>
      </c>
      <c r="AN50" s="3">
        <v>80000</v>
      </c>
    </row>
    <row r="51" spans="1:40" ht="14.25" customHeight="1" x14ac:dyDescent="0.45">
      <c r="B51" s="1" t="s">
        <v>172</v>
      </c>
      <c r="D51" s="3">
        <v>80000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80000</v>
      </c>
      <c r="AD51" s="3">
        <v>80000</v>
      </c>
      <c r="AE51" s="3">
        <v>80000</v>
      </c>
      <c r="AF51" s="3">
        <v>80000</v>
      </c>
      <c r="AG51" s="3">
        <v>80000</v>
      </c>
      <c r="AH51" s="3">
        <v>80000</v>
      </c>
      <c r="AI51" s="3">
        <v>80000</v>
      </c>
      <c r="AJ51" s="3">
        <v>80000</v>
      </c>
      <c r="AK51" s="3">
        <v>80000</v>
      </c>
      <c r="AL51" s="3">
        <v>80000</v>
      </c>
      <c r="AM51" s="3">
        <v>80000</v>
      </c>
      <c r="AN51" s="3">
        <v>80000</v>
      </c>
    </row>
    <row r="52" spans="1:40" ht="14.25" customHeight="1" x14ac:dyDescent="0.45">
      <c r="B52" s="1" t="s">
        <v>173</v>
      </c>
      <c r="D52" s="3">
        <v>80000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ht="14.25" customHeight="1" x14ac:dyDescent="0.45">
      <c r="B53" s="1" t="s">
        <v>174</v>
      </c>
      <c r="D53" s="3">
        <v>30000</v>
      </c>
      <c r="E53" s="3">
        <v>30000</v>
      </c>
      <c r="F53" s="3">
        <v>30000</v>
      </c>
      <c r="G53" s="3">
        <v>30000</v>
      </c>
      <c r="H53" s="3">
        <v>30000</v>
      </c>
      <c r="I53" s="3">
        <v>30000</v>
      </c>
      <c r="J53" s="3">
        <v>30000</v>
      </c>
      <c r="K53" s="3">
        <v>30000</v>
      </c>
      <c r="L53" s="3">
        <v>30000</v>
      </c>
      <c r="M53" s="3">
        <v>30000</v>
      </c>
      <c r="N53" s="3">
        <v>30000</v>
      </c>
      <c r="O53" s="3">
        <v>30000</v>
      </c>
      <c r="P53" s="3">
        <v>30000</v>
      </c>
      <c r="Q53" s="3">
        <v>30000</v>
      </c>
      <c r="R53" s="3">
        <v>30000</v>
      </c>
      <c r="S53" s="3">
        <v>30000</v>
      </c>
      <c r="T53" s="3">
        <v>30000</v>
      </c>
      <c r="U53" s="3">
        <v>30000</v>
      </c>
      <c r="V53" s="3">
        <v>30000</v>
      </c>
      <c r="W53" s="3">
        <v>30000</v>
      </c>
      <c r="X53" s="3">
        <v>30000</v>
      </c>
      <c r="Y53" s="3">
        <v>30000</v>
      </c>
      <c r="Z53" s="3">
        <v>30000</v>
      </c>
      <c r="AA53" s="3">
        <v>30000</v>
      </c>
      <c r="AB53" s="3">
        <v>30000</v>
      </c>
      <c r="AC53" s="3">
        <v>30000</v>
      </c>
      <c r="AD53" s="3">
        <v>30000</v>
      </c>
      <c r="AE53" s="3">
        <v>30000</v>
      </c>
      <c r="AF53" s="3">
        <v>30000</v>
      </c>
      <c r="AG53" s="3">
        <v>30000</v>
      </c>
      <c r="AH53" s="3">
        <v>30000</v>
      </c>
      <c r="AI53" s="3">
        <v>30000</v>
      </c>
      <c r="AJ53" s="3">
        <v>30000</v>
      </c>
      <c r="AK53" s="3">
        <v>30000</v>
      </c>
      <c r="AL53" s="3">
        <v>30000</v>
      </c>
      <c r="AM53" s="3">
        <v>30000</v>
      </c>
      <c r="AN53" s="3">
        <v>30000</v>
      </c>
    </row>
    <row r="54" spans="1:40" ht="14.25" customHeight="1" x14ac:dyDescent="0.45">
      <c r="B54" s="1" t="s">
        <v>175</v>
      </c>
      <c r="D54" s="3">
        <v>30000</v>
      </c>
      <c r="E54" s="3">
        <v>30000</v>
      </c>
      <c r="F54" s="3">
        <v>30000</v>
      </c>
      <c r="G54" s="3">
        <v>30000</v>
      </c>
      <c r="H54" s="3">
        <v>30000</v>
      </c>
      <c r="I54" s="3">
        <v>30000</v>
      </c>
      <c r="J54" s="3">
        <v>30000</v>
      </c>
      <c r="K54" s="3">
        <v>30000</v>
      </c>
      <c r="L54" s="3">
        <v>30000</v>
      </c>
      <c r="M54" s="3">
        <v>30000</v>
      </c>
      <c r="N54" s="3">
        <v>30000</v>
      </c>
      <c r="O54" s="3">
        <v>30000</v>
      </c>
      <c r="P54" s="3">
        <v>30000</v>
      </c>
      <c r="Q54" s="3">
        <v>30000</v>
      </c>
      <c r="R54" s="3">
        <v>30000</v>
      </c>
      <c r="S54" s="3">
        <v>30000</v>
      </c>
      <c r="T54" s="3">
        <v>30000</v>
      </c>
      <c r="U54" s="3">
        <v>30000</v>
      </c>
      <c r="V54" s="3">
        <v>30000</v>
      </c>
      <c r="W54" s="3">
        <v>30000</v>
      </c>
      <c r="X54" s="3">
        <v>30000</v>
      </c>
      <c r="Y54" s="3">
        <v>30000</v>
      </c>
      <c r="Z54" s="3">
        <v>30000</v>
      </c>
      <c r="AA54" s="3">
        <v>30000</v>
      </c>
      <c r="AB54" s="3">
        <v>30000</v>
      </c>
      <c r="AC54" s="3">
        <v>30000</v>
      </c>
      <c r="AD54" s="3">
        <v>30000</v>
      </c>
      <c r="AE54" s="3">
        <v>30000</v>
      </c>
      <c r="AF54" s="3">
        <v>30000</v>
      </c>
      <c r="AG54" s="3">
        <v>30000</v>
      </c>
      <c r="AH54" s="3">
        <v>30000</v>
      </c>
      <c r="AI54" s="3">
        <v>30000</v>
      </c>
      <c r="AJ54" s="3">
        <v>30000</v>
      </c>
      <c r="AK54" s="3">
        <v>30000</v>
      </c>
      <c r="AL54" s="3">
        <v>30000</v>
      </c>
      <c r="AM54" s="3">
        <v>30000</v>
      </c>
      <c r="AN54" s="3">
        <v>30000</v>
      </c>
    </row>
    <row r="55" spans="1:40" ht="14.25" customHeight="1" x14ac:dyDescent="0.45">
      <c r="B55" s="1" t="s">
        <v>176</v>
      </c>
      <c r="D55" s="3">
        <v>30000</v>
      </c>
      <c r="E55" s="3">
        <v>30000</v>
      </c>
      <c r="F55" s="3">
        <v>30000</v>
      </c>
      <c r="G55" s="3">
        <v>30000</v>
      </c>
      <c r="H55" s="3">
        <v>30000</v>
      </c>
      <c r="I55" s="3">
        <v>30000</v>
      </c>
      <c r="J55" s="3">
        <v>30000</v>
      </c>
      <c r="K55" s="3">
        <v>30000</v>
      </c>
      <c r="L55" s="3">
        <v>30000</v>
      </c>
      <c r="M55" s="3">
        <v>30000</v>
      </c>
      <c r="N55" s="3">
        <v>30000</v>
      </c>
      <c r="O55" s="3">
        <v>30000</v>
      </c>
      <c r="P55" s="3">
        <v>30000</v>
      </c>
      <c r="Q55" s="3">
        <v>30000</v>
      </c>
      <c r="R55" s="3">
        <v>30000</v>
      </c>
      <c r="S55" s="3">
        <v>30000</v>
      </c>
      <c r="T55" s="3">
        <v>30000</v>
      </c>
      <c r="U55" s="3">
        <v>30000</v>
      </c>
      <c r="V55" s="3">
        <v>30000</v>
      </c>
      <c r="W55" s="3">
        <v>30000</v>
      </c>
      <c r="X55" s="3">
        <v>30000</v>
      </c>
      <c r="Y55" s="3">
        <v>30000</v>
      </c>
      <c r="Z55" s="3">
        <v>30000</v>
      </c>
      <c r="AA55" s="3">
        <v>30000</v>
      </c>
      <c r="AB55" s="3">
        <v>30000</v>
      </c>
      <c r="AC55" s="3">
        <v>30000</v>
      </c>
      <c r="AD55" s="3">
        <v>30000</v>
      </c>
      <c r="AE55" s="3">
        <v>30000</v>
      </c>
      <c r="AF55" s="3">
        <v>30000</v>
      </c>
      <c r="AG55" s="3">
        <v>30000</v>
      </c>
      <c r="AH55" s="3">
        <v>30000</v>
      </c>
      <c r="AI55" s="3">
        <v>30000</v>
      </c>
      <c r="AJ55" s="3">
        <v>30000</v>
      </c>
      <c r="AK55" s="3">
        <v>30000</v>
      </c>
      <c r="AL55" s="3">
        <v>30000</v>
      </c>
      <c r="AM55" s="3">
        <v>30000</v>
      </c>
      <c r="AN55" s="3">
        <v>30000</v>
      </c>
    </row>
    <row r="56" spans="1:40" ht="14.25" customHeight="1" x14ac:dyDescent="0.45">
      <c r="B56" s="1" t="s">
        <v>177</v>
      </c>
      <c r="D56" s="3">
        <v>30000</v>
      </c>
      <c r="E56" s="3">
        <v>30000</v>
      </c>
      <c r="F56" s="3">
        <v>30000</v>
      </c>
      <c r="G56" s="3">
        <v>30000</v>
      </c>
      <c r="H56" s="3">
        <v>30000</v>
      </c>
      <c r="I56" s="3">
        <v>30000</v>
      </c>
      <c r="J56" s="3">
        <v>30000</v>
      </c>
      <c r="K56" s="3">
        <v>30000</v>
      </c>
      <c r="L56" s="3">
        <v>30000</v>
      </c>
      <c r="M56" s="3">
        <v>30000</v>
      </c>
      <c r="N56" s="3">
        <v>30000</v>
      </c>
      <c r="O56" s="3">
        <v>30000</v>
      </c>
      <c r="P56" s="3">
        <v>30000</v>
      </c>
      <c r="Q56" s="3">
        <v>30000</v>
      </c>
      <c r="R56" s="3">
        <v>30000</v>
      </c>
      <c r="S56" s="3">
        <v>30000</v>
      </c>
      <c r="T56" s="3">
        <v>30000</v>
      </c>
      <c r="U56" s="3">
        <v>30000</v>
      </c>
      <c r="V56" s="3">
        <v>30000</v>
      </c>
      <c r="W56" s="3">
        <v>30000</v>
      </c>
      <c r="X56" s="3">
        <v>30000</v>
      </c>
      <c r="Y56" s="3">
        <v>30000</v>
      </c>
      <c r="Z56" s="3">
        <v>30000</v>
      </c>
      <c r="AA56" s="3">
        <v>30000</v>
      </c>
      <c r="AB56" s="3">
        <v>30000</v>
      </c>
      <c r="AC56" s="3">
        <v>30000</v>
      </c>
      <c r="AD56" s="3">
        <v>30000</v>
      </c>
      <c r="AE56" s="3">
        <v>30000</v>
      </c>
      <c r="AF56" s="3">
        <v>30000</v>
      </c>
      <c r="AG56" s="3">
        <v>30000</v>
      </c>
      <c r="AH56" s="3">
        <v>30000</v>
      </c>
      <c r="AI56" s="3">
        <v>30000</v>
      </c>
      <c r="AJ56" s="3">
        <v>30000</v>
      </c>
      <c r="AK56" s="3">
        <v>30000</v>
      </c>
      <c r="AL56" s="3">
        <v>30000</v>
      </c>
      <c r="AM56" s="3">
        <v>30000</v>
      </c>
      <c r="AN56" s="3">
        <v>30000</v>
      </c>
    </row>
    <row r="57" spans="1:40" ht="14.25" customHeight="1" x14ac:dyDescent="0.4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ht="14.25" customHeight="1" x14ac:dyDescent="0.4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ht="14.25" customHeight="1" x14ac:dyDescent="0.45">
      <c r="A59" s="2" t="s">
        <v>178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ht="14.25" customHeight="1" x14ac:dyDescent="0.45">
      <c r="B60" s="2" t="s">
        <v>150</v>
      </c>
      <c r="D60" s="2" t="s">
        <v>6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ht="14.25" customHeight="1" x14ac:dyDescent="0.45">
      <c r="B61" s="1" t="s">
        <v>179</v>
      </c>
      <c r="D61" s="3">
        <v>150000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150000</v>
      </c>
      <c r="AD61" s="3">
        <v>150000</v>
      </c>
      <c r="AE61" s="3">
        <v>150000</v>
      </c>
      <c r="AF61" s="3">
        <v>150000</v>
      </c>
      <c r="AG61" s="3">
        <v>150000</v>
      </c>
      <c r="AH61" s="3">
        <v>150000</v>
      </c>
      <c r="AI61" s="3">
        <v>150000</v>
      </c>
      <c r="AJ61" s="3">
        <v>150000</v>
      </c>
      <c r="AK61" s="3">
        <v>150000</v>
      </c>
      <c r="AL61" s="3">
        <v>150000</v>
      </c>
      <c r="AM61" s="3">
        <v>150000</v>
      </c>
      <c r="AN61" s="3">
        <v>150000</v>
      </c>
    </row>
    <row r="62" spans="1:40" ht="14.25" customHeight="1" x14ac:dyDescent="0.45">
      <c r="B62" s="1" t="s">
        <v>180</v>
      </c>
      <c r="D62" s="3">
        <v>150000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</row>
    <row r="63" spans="1:40" ht="14.25" customHeight="1" x14ac:dyDescent="0.45">
      <c r="B63" s="1" t="s">
        <v>181</v>
      </c>
      <c r="D63" s="3">
        <v>80000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80000</v>
      </c>
      <c r="R63" s="3">
        <v>80000</v>
      </c>
      <c r="S63" s="3">
        <v>80000</v>
      </c>
      <c r="T63" s="3">
        <v>80000</v>
      </c>
      <c r="U63" s="3">
        <v>80000</v>
      </c>
      <c r="V63" s="3">
        <v>80000</v>
      </c>
      <c r="W63" s="3">
        <v>80000</v>
      </c>
      <c r="X63" s="3">
        <v>80000</v>
      </c>
      <c r="Y63" s="3">
        <v>80000</v>
      </c>
      <c r="Z63" s="3">
        <v>80000</v>
      </c>
      <c r="AA63" s="3">
        <v>80000</v>
      </c>
      <c r="AB63" s="3">
        <v>80000</v>
      </c>
      <c r="AC63" s="3">
        <v>80000</v>
      </c>
      <c r="AD63" s="3">
        <v>80000</v>
      </c>
      <c r="AE63" s="3">
        <v>80000</v>
      </c>
      <c r="AF63" s="3">
        <v>80000</v>
      </c>
      <c r="AG63" s="3">
        <v>80000</v>
      </c>
      <c r="AH63" s="3">
        <v>80000</v>
      </c>
      <c r="AI63" s="3">
        <v>80000</v>
      </c>
      <c r="AJ63" s="3">
        <v>80000</v>
      </c>
      <c r="AK63" s="3">
        <v>80000</v>
      </c>
      <c r="AL63" s="3">
        <v>80000</v>
      </c>
      <c r="AM63" s="3">
        <v>80000</v>
      </c>
      <c r="AN63" s="3">
        <v>80000</v>
      </c>
    </row>
    <row r="64" spans="1:40" ht="14.25" customHeight="1" x14ac:dyDescent="0.45">
      <c r="B64" s="1" t="s">
        <v>182</v>
      </c>
      <c r="D64" s="3">
        <v>80000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80000</v>
      </c>
      <c r="AD64" s="3">
        <v>80000</v>
      </c>
      <c r="AE64" s="3">
        <v>80000</v>
      </c>
      <c r="AF64" s="3">
        <v>80000</v>
      </c>
      <c r="AG64" s="3">
        <v>80000</v>
      </c>
      <c r="AH64" s="3">
        <v>80000</v>
      </c>
      <c r="AI64" s="3">
        <v>80000</v>
      </c>
      <c r="AJ64" s="3">
        <v>80000</v>
      </c>
      <c r="AK64" s="3">
        <v>80000</v>
      </c>
      <c r="AL64" s="3">
        <v>80000</v>
      </c>
      <c r="AM64" s="3">
        <v>80000</v>
      </c>
      <c r="AN64" s="3">
        <v>80000</v>
      </c>
    </row>
    <row r="65" spans="1:40" ht="14.25" customHeight="1" x14ac:dyDescent="0.45">
      <c r="B65" s="1" t="s">
        <v>183</v>
      </c>
      <c r="D65" s="3">
        <v>30000</v>
      </c>
      <c r="E65" s="3">
        <v>30000</v>
      </c>
      <c r="F65" s="3">
        <v>30000</v>
      </c>
      <c r="G65" s="3">
        <v>30000</v>
      </c>
      <c r="H65" s="3">
        <v>30000</v>
      </c>
      <c r="I65" s="3">
        <v>30000</v>
      </c>
      <c r="J65" s="3">
        <v>30000</v>
      </c>
      <c r="K65" s="3">
        <v>30000</v>
      </c>
      <c r="L65" s="3">
        <v>30000</v>
      </c>
      <c r="M65" s="3">
        <v>30000</v>
      </c>
      <c r="N65" s="3">
        <v>30000</v>
      </c>
      <c r="O65" s="3">
        <v>30000</v>
      </c>
      <c r="P65" s="3">
        <v>30000</v>
      </c>
      <c r="Q65" s="3">
        <v>30000</v>
      </c>
      <c r="R65" s="3">
        <v>30000</v>
      </c>
      <c r="S65" s="3">
        <v>30000</v>
      </c>
      <c r="T65" s="3">
        <v>30000</v>
      </c>
      <c r="U65" s="3">
        <v>30000</v>
      </c>
      <c r="V65" s="3">
        <v>30000</v>
      </c>
      <c r="W65" s="3">
        <v>30000</v>
      </c>
      <c r="X65" s="3">
        <v>30000</v>
      </c>
      <c r="Y65" s="3">
        <v>30000</v>
      </c>
      <c r="Z65" s="3">
        <v>30000</v>
      </c>
      <c r="AA65" s="3">
        <v>30000</v>
      </c>
      <c r="AB65" s="3">
        <v>30000</v>
      </c>
      <c r="AC65" s="3">
        <v>30000</v>
      </c>
      <c r="AD65" s="3">
        <v>30000</v>
      </c>
      <c r="AE65" s="3">
        <v>30000</v>
      </c>
      <c r="AF65" s="3">
        <v>30000</v>
      </c>
      <c r="AG65" s="3">
        <v>30000</v>
      </c>
      <c r="AH65" s="3">
        <v>30000</v>
      </c>
      <c r="AI65" s="3">
        <v>30000</v>
      </c>
      <c r="AJ65" s="3">
        <v>30000</v>
      </c>
      <c r="AK65" s="3">
        <v>30000</v>
      </c>
      <c r="AL65" s="3">
        <v>30000</v>
      </c>
      <c r="AM65" s="3">
        <v>30000</v>
      </c>
      <c r="AN65" s="3">
        <v>30000</v>
      </c>
    </row>
    <row r="66" spans="1:40" ht="14.25" customHeight="1" x14ac:dyDescent="0.45">
      <c r="B66" s="1" t="s">
        <v>184</v>
      </c>
      <c r="D66" s="3">
        <v>30000</v>
      </c>
      <c r="E66" s="3">
        <v>30000</v>
      </c>
      <c r="F66" s="3">
        <v>30000</v>
      </c>
      <c r="G66" s="3">
        <v>30000</v>
      </c>
      <c r="H66" s="3">
        <v>30000</v>
      </c>
      <c r="I66" s="3">
        <v>30000</v>
      </c>
      <c r="J66" s="3">
        <v>30000</v>
      </c>
      <c r="K66" s="3">
        <v>30000</v>
      </c>
      <c r="L66" s="3">
        <v>30000</v>
      </c>
      <c r="M66" s="3">
        <v>30000</v>
      </c>
      <c r="N66" s="3">
        <v>30000</v>
      </c>
      <c r="O66" s="3">
        <v>30000</v>
      </c>
      <c r="P66" s="3">
        <v>30000</v>
      </c>
      <c r="Q66" s="3">
        <v>30000</v>
      </c>
      <c r="R66" s="3">
        <v>30000</v>
      </c>
      <c r="S66" s="3">
        <v>30000</v>
      </c>
      <c r="T66" s="3">
        <v>30000</v>
      </c>
      <c r="U66" s="3">
        <v>30000</v>
      </c>
      <c r="V66" s="3">
        <v>30000</v>
      </c>
      <c r="W66" s="3">
        <v>30000</v>
      </c>
      <c r="X66" s="3">
        <v>30000</v>
      </c>
      <c r="Y66" s="3">
        <v>30000</v>
      </c>
      <c r="Z66" s="3">
        <v>30000</v>
      </c>
      <c r="AA66" s="3">
        <v>30000</v>
      </c>
      <c r="AB66" s="3">
        <v>30000</v>
      </c>
      <c r="AC66" s="3">
        <v>30000</v>
      </c>
      <c r="AD66" s="3">
        <v>30000</v>
      </c>
      <c r="AE66" s="3">
        <v>30000</v>
      </c>
      <c r="AF66" s="3">
        <v>30000</v>
      </c>
      <c r="AG66" s="3">
        <v>30000</v>
      </c>
      <c r="AH66" s="3">
        <v>30000</v>
      </c>
      <c r="AI66" s="3">
        <v>30000</v>
      </c>
      <c r="AJ66" s="3">
        <v>30000</v>
      </c>
      <c r="AK66" s="3">
        <v>30000</v>
      </c>
      <c r="AL66" s="3">
        <v>30000</v>
      </c>
      <c r="AM66" s="3">
        <v>30000</v>
      </c>
      <c r="AN66" s="3">
        <v>30000</v>
      </c>
    </row>
    <row r="67" spans="1:40" ht="14.25" customHeight="1" x14ac:dyDescent="0.45">
      <c r="B67" s="1" t="s">
        <v>185</v>
      </c>
      <c r="D67" s="3">
        <v>30000</v>
      </c>
      <c r="E67" s="3">
        <v>30000</v>
      </c>
      <c r="F67" s="3">
        <v>30000</v>
      </c>
      <c r="G67" s="3">
        <v>30000</v>
      </c>
      <c r="H67" s="3">
        <v>30000</v>
      </c>
      <c r="I67" s="3">
        <v>30000</v>
      </c>
      <c r="J67" s="3">
        <v>30000</v>
      </c>
      <c r="K67" s="3">
        <v>30000</v>
      </c>
      <c r="L67" s="3">
        <v>30000</v>
      </c>
      <c r="M67" s="3">
        <v>30000</v>
      </c>
      <c r="N67" s="3">
        <v>30000</v>
      </c>
      <c r="O67" s="3">
        <v>30000</v>
      </c>
      <c r="P67" s="3">
        <v>30000</v>
      </c>
      <c r="Q67" s="3">
        <v>30000</v>
      </c>
      <c r="R67" s="3">
        <v>30000</v>
      </c>
      <c r="S67" s="3">
        <v>30000</v>
      </c>
      <c r="T67" s="3">
        <v>30000</v>
      </c>
      <c r="U67" s="3">
        <v>30000</v>
      </c>
      <c r="V67" s="3">
        <v>30000</v>
      </c>
      <c r="W67" s="3">
        <v>30000</v>
      </c>
      <c r="X67" s="3">
        <v>30000</v>
      </c>
      <c r="Y67" s="3">
        <v>30000</v>
      </c>
      <c r="Z67" s="3">
        <v>30000</v>
      </c>
      <c r="AA67" s="3">
        <v>30000</v>
      </c>
      <c r="AB67" s="3">
        <v>30000</v>
      </c>
      <c r="AC67" s="3">
        <v>30000</v>
      </c>
      <c r="AD67" s="3">
        <v>30000</v>
      </c>
      <c r="AE67" s="3">
        <v>30000</v>
      </c>
      <c r="AF67" s="3">
        <v>30000</v>
      </c>
      <c r="AG67" s="3">
        <v>30000</v>
      </c>
      <c r="AH67" s="3">
        <v>30000</v>
      </c>
      <c r="AI67" s="3">
        <v>30000</v>
      </c>
      <c r="AJ67" s="3">
        <v>30000</v>
      </c>
      <c r="AK67" s="3">
        <v>30000</v>
      </c>
      <c r="AL67" s="3">
        <v>30000</v>
      </c>
      <c r="AM67" s="3">
        <v>30000</v>
      </c>
      <c r="AN67" s="3">
        <v>30000</v>
      </c>
    </row>
    <row r="68" spans="1:40" ht="14.25" customHeight="1" x14ac:dyDescent="0.45">
      <c r="B68" s="1" t="s">
        <v>186</v>
      </c>
      <c r="D68" s="3">
        <v>30000</v>
      </c>
      <c r="E68" s="3">
        <v>30000</v>
      </c>
      <c r="F68" s="3">
        <v>30000</v>
      </c>
      <c r="G68" s="3">
        <v>30000</v>
      </c>
      <c r="H68" s="3">
        <v>30000</v>
      </c>
      <c r="I68" s="3">
        <v>30000</v>
      </c>
      <c r="J68" s="3">
        <v>30000</v>
      </c>
      <c r="K68" s="3">
        <v>30000</v>
      </c>
      <c r="L68" s="3">
        <v>30000</v>
      </c>
      <c r="M68" s="3">
        <v>30000</v>
      </c>
      <c r="N68" s="3">
        <v>30000</v>
      </c>
      <c r="O68" s="3">
        <v>30000</v>
      </c>
      <c r="P68" s="3">
        <v>30000</v>
      </c>
      <c r="Q68" s="3">
        <v>30000</v>
      </c>
      <c r="R68" s="3">
        <v>30000</v>
      </c>
      <c r="S68" s="3">
        <v>30000</v>
      </c>
      <c r="T68" s="3">
        <v>30000</v>
      </c>
      <c r="U68" s="3">
        <v>30000</v>
      </c>
      <c r="V68" s="3">
        <v>30000</v>
      </c>
      <c r="W68" s="3">
        <v>30000</v>
      </c>
      <c r="X68" s="3">
        <v>30000</v>
      </c>
      <c r="Y68" s="3">
        <v>30000</v>
      </c>
      <c r="Z68" s="3">
        <v>30000</v>
      </c>
      <c r="AA68" s="3">
        <v>30000</v>
      </c>
      <c r="AB68" s="3">
        <v>30000</v>
      </c>
      <c r="AC68" s="3">
        <v>30000</v>
      </c>
      <c r="AD68" s="3">
        <v>30000</v>
      </c>
      <c r="AE68" s="3">
        <v>30000</v>
      </c>
      <c r="AF68" s="3">
        <v>30000</v>
      </c>
      <c r="AG68" s="3">
        <v>30000</v>
      </c>
      <c r="AH68" s="3">
        <v>30000</v>
      </c>
      <c r="AI68" s="3">
        <v>30000</v>
      </c>
      <c r="AJ68" s="3">
        <v>30000</v>
      </c>
      <c r="AK68" s="3">
        <v>30000</v>
      </c>
      <c r="AL68" s="3">
        <v>30000</v>
      </c>
      <c r="AM68" s="3">
        <v>30000</v>
      </c>
      <c r="AN68" s="3">
        <v>30000</v>
      </c>
    </row>
    <row r="69" spans="1:40" ht="14.25" customHeight="1" x14ac:dyDescent="0.45">
      <c r="B69" s="1" t="s">
        <v>187</v>
      </c>
      <c r="D69" s="3">
        <v>30000</v>
      </c>
      <c r="E69" s="3">
        <v>30000</v>
      </c>
      <c r="F69" s="3">
        <v>30000</v>
      </c>
      <c r="G69" s="3">
        <v>30000</v>
      </c>
      <c r="H69" s="3">
        <v>30000</v>
      </c>
      <c r="I69" s="3">
        <v>30000</v>
      </c>
      <c r="J69" s="3">
        <v>30000</v>
      </c>
      <c r="K69" s="3">
        <v>30000</v>
      </c>
      <c r="L69" s="3">
        <v>30000</v>
      </c>
      <c r="M69" s="3">
        <v>30000</v>
      </c>
      <c r="N69" s="3">
        <v>30000</v>
      </c>
      <c r="O69" s="3">
        <v>30000</v>
      </c>
      <c r="P69" s="3">
        <v>30000</v>
      </c>
      <c r="Q69" s="3">
        <v>30000</v>
      </c>
      <c r="R69" s="3">
        <v>30000</v>
      </c>
      <c r="S69" s="3">
        <v>30000</v>
      </c>
      <c r="T69" s="3">
        <v>30000</v>
      </c>
      <c r="U69" s="3">
        <v>30000</v>
      </c>
      <c r="V69" s="3">
        <v>30000</v>
      </c>
      <c r="W69" s="3">
        <v>30000</v>
      </c>
      <c r="X69" s="3">
        <v>30000</v>
      </c>
      <c r="Y69" s="3">
        <v>30000</v>
      </c>
      <c r="Z69" s="3">
        <v>30000</v>
      </c>
      <c r="AA69" s="3">
        <v>30000</v>
      </c>
      <c r="AB69" s="3">
        <v>30000</v>
      </c>
      <c r="AC69" s="3">
        <v>30000</v>
      </c>
      <c r="AD69" s="3">
        <v>30000</v>
      </c>
      <c r="AE69" s="3">
        <v>30000</v>
      </c>
      <c r="AF69" s="3">
        <v>30000</v>
      </c>
      <c r="AG69" s="3">
        <v>30000</v>
      </c>
      <c r="AH69" s="3">
        <v>30000</v>
      </c>
      <c r="AI69" s="3">
        <v>30000</v>
      </c>
      <c r="AJ69" s="3">
        <v>30000</v>
      </c>
      <c r="AK69" s="3">
        <v>30000</v>
      </c>
      <c r="AL69" s="3">
        <v>30000</v>
      </c>
      <c r="AM69" s="3">
        <v>30000</v>
      </c>
      <c r="AN69" s="3">
        <v>30000</v>
      </c>
    </row>
    <row r="70" spans="1:40" ht="14.25" customHeight="1" x14ac:dyDescent="0.4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ht="14.25" customHeight="1" x14ac:dyDescent="0.4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ht="14.25" customHeight="1" x14ac:dyDescent="0.4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ht="14.25" customHeight="1" x14ac:dyDescent="0.4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ht="14.25" customHeight="1" x14ac:dyDescent="0.45">
      <c r="A74" s="2" t="s">
        <v>188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ht="14.25" customHeight="1" x14ac:dyDescent="0.45">
      <c r="A75" s="2"/>
      <c r="B75" s="2" t="s">
        <v>146</v>
      </c>
      <c r="C75" s="2" t="s">
        <v>3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ht="14.25" customHeight="1" x14ac:dyDescent="0.45">
      <c r="B76" s="1" t="s">
        <v>189</v>
      </c>
      <c r="C76" s="1" t="s">
        <v>190</v>
      </c>
      <c r="D76" s="3">
        <v>12000</v>
      </c>
      <c r="E76" s="64">
        <v>0</v>
      </c>
      <c r="F76" s="64">
        <v>0</v>
      </c>
      <c r="G76" s="64">
        <v>0</v>
      </c>
      <c r="H76" s="64">
        <v>0</v>
      </c>
      <c r="I76" s="64">
        <v>0</v>
      </c>
      <c r="J76" s="64">
        <v>12000</v>
      </c>
      <c r="K76" s="64">
        <v>12000</v>
      </c>
      <c r="L76" s="64">
        <v>12000</v>
      </c>
      <c r="M76" s="64">
        <v>12000</v>
      </c>
      <c r="N76" s="64">
        <v>12000</v>
      </c>
      <c r="O76" s="64">
        <v>12000</v>
      </c>
      <c r="P76" s="64">
        <v>12000</v>
      </c>
      <c r="Q76" s="64">
        <v>12000</v>
      </c>
      <c r="R76" s="64">
        <v>12000</v>
      </c>
      <c r="S76" s="64">
        <v>12000</v>
      </c>
      <c r="T76" s="64">
        <v>12000</v>
      </c>
      <c r="U76" s="64">
        <v>12000</v>
      </c>
      <c r="V76" s="64">
        <v>12000</v>
      </c>
      <c r="W76" s="64">
        <v>12000</v>
      </c>
      <c r="X76" s="64">
        <v>12000</v>
      </c>
      <c r="Y76" s="64">
        <v>12000</v>
      </c>
      <c r="Z76" s="64">
        <v>12000</v>
      </c>
      <c r="AA76" s="64">
        <v>12000</v>
      </c>
      <c r="AB76" s="64">
        <v>12000</v>
      </c>
      <c r="AC76" s="64">
        <v>12000</v>
      </c>
      <c r="AD76" s="64">
        <v>12000</v>
      </c>
      <c r="AE76" s="64">
        <v>12000</v>
      </c>
      <c r="AF76" s="64">
        <v>12000</v>
      </c>
      <c r="AG76" s="64">
        <v>12000</v>
      </c>
      <c r="AH76" s="64">
        <v>12000</v>
      </c>
      <c r="AI76" s="64">
        <v>12000</v>
      </c>
      <c r="AJ76" s="64">
        <v>12000</v>
      </c>
      <c r="AK76" s="64">
        <v>12000</v>
      </c>
      <c r="AL76" s="64">
        <v>12000</v>
      </c>
      <c r="AM76" s="64">
        <v>12000</v>
      </c>
      <c r="AN76" s="64">
        <v>12000</v>
      </c>
    </row>
    <row r="77" spans="1:40" ht="14.25" customHeight="1" x14ac:dyDescent="0.45">
      <c r="B77" s="1" t="s">
        <v>191</v>
      </c>
      <c r="C77" s="1" t="s">
        <v>190</v>
      </c>
      <c r="D77" s="3">
        <v>10000</v>
      </c>
      <c r="E77" s="64"/>
      <c r="F77" s="64"/>
      <c r="G77" s="64"/>
      <c r="H77" s="64"/>
      <c r="I77" s="64"/>
      <c r="J77" s="64">
        <v>0</v>
      </c>
      <c r="K77" s="64">
        <v>10000</v>
      </c>
      <c r="L77" s="64">
        <v>10000</v>
      </c>
      <c r="M77" s="64">
        <v>10000</v>
      </c>
      <c r="N77" s="64">
        <v>10000</v>
      </c>
      <c r="O77" s="64">
        <v>10000</v>
      </c>
      <c r="P77" s="64">
        <v>10000</v>
      </c>
      <c r="Q77" s="64">
        <v>10000</v>
      </c>
      <c r="R77" s="64">
        <v>10000</v>
      </c>
      <c r="S77" s="64">
        <v>10000</v>
      </c>
      <c r="T77" s="64">
        <v>10000</v>
      </c>
      <c r="U77" s="64">
        <v>10000</v>
      </c>
      <c r="V77" s="64">
        <v>10000</v>
      </c>
      <c r="W77" s="64">
        <v>10000</v>
      </c>
      <c r="X77" s="64">
        <v>10000</v>
      </c>
      <c r="Y77" s="64">
        <v>10000</v>
      </c>
      <c r="Z77" s="64">
        <v>10000</v>
      </c>
      <c r="AA77" s="64">
        <v>10000</v>
      </c>
      <c r="AB77" s="64">
        <v>10000</v>
      </c>
      <c r="AC77" s="64">
        <v>10000</v>
      </c>
      <c r="AD77" s="64">
        <v>10000</v>
      </c>
      <c r="AE77" s="64">
        <v>10000</v>
      </c>
      <c r="AF77" s="64">
        <v>10000</v>
      </c>
      <c r="AG77" s="64">
        <v>10000</v>
      </c>
      <c r="AH77" s="64">
        <v>10000</v>
      </c>
      <c r="AI77" s="64">
        <v>10000</v>
      </c>
      <c r="AJ77" s="64">
        <v>10000</v>
      </c>
      <c r="AK77" s="64">
        <v>10000</v>
      </c>
      <c r="AL77" s="64">
        <v>10000</v>
      </c>
      <c r="AM77" s="64">
        <v>10000</v>
      </c>
      <c r="AN77" s="64">
        <v>10000</v>
      </c>
    </row>
    <row r="78" spans="1:40" ht="14.25" customHeight="1" x14ac:dyDescent="0.4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ht="14.25" customHeight="1" x14ac:dyDescent="0.4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ht="14.25" customHeight="1" x14ac:dyDescent="0.45">
      <c r="B80" s="2" t="s">
        <v>150</v>
      </c>
      <c r="C80" s="2" t="s">
        <v>6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ht="14.25" customHeight="1" x14ac:dyDescent="0.45">
      <c r="B81" s="1" t="s">
        <v>192</v>
      </c>
      <c r="C81" s="1" t="s">
        <v>190</v>
      </c>
      <c r="D81" s="3">
        <v>150000</v>
      </c>
      <c r="E81" s="3"/>
      <c r="F81" s="3"/>
      <c r="G81" s="3"/>
      <c r="H81" s="3"/>
      <c r="I81" s="3"/>
      <c r="J81" s="3">
        <v>150000</v>
      </c>
      <c r="K81" s="3">
        <v>150000</v>
      </c>
      <c r="L81" s="3">
        <v>150000</v>
      </c>
      <c r="M81" s="3">
        <v>150000</v>
      </c>
      <c r="N81" s="3">
        <v>150000</v>
      </c>
      <c r="O81" s="3">
        <v>150000</v>
      </c>
      <c r="P81" s="3">
        <v>150000</v>
      </c>
      <c r="Q81" s="3">
        <v>150000</v>
      </c>
      <c r="R81" s="3">
        <v>150000</v>
      </c>
      <c r="S81" s="3">
        <v>150000</v>
      </c>
      <c r="T81" s="3">
        <v>150000</v>
      </c>
      <c r="U81" s="3">
        <v>150000</v>
      </c>
      <c r="V81" s="3">
        <v>150000</v>
      </c>
      <c r="W81" s="3">
        <v>150000</v>
      </c>
      <c r="X81" s="3">
        <v>150000</v>
      </c>
      <c r="Y81" s="3">
        <v>150000</v>
      </c>
      <c r="Z81" s="3">
        <v>150000</v>
      </c>
      <c r="AA81" s="3">
        <v>150000</v>
      </c>
      <c r="AB81" s="3">
        <v>150000</v>
      </c>
      <c r="AC81" s="3">
        <v>150000</v>
      </c>
      <c r="AD81" s="3">
        <v>150000</v>
      </c>
      <c r="AE81" s="3">
        <v>150000</v>
      </c>
      <c r="AF81" s="3">
        <v>150000</v>
      </c>
      <c r="AG81" s="3">
        <v>150000</v>
      </c>
      <c r="AH81" s="3">
        <v>150000</v>
      </c>
      <c r="AI81" s="3">
        <v>150000</v>
      </c>
      <c r="AJ81" s="3">
        <v>150000</v>
      </c>
      <c r="AK81" s="3">
        <v>150000</v>
      </c>
      <c r="AL81" s="3">
        <v>150000</v>
      </c>
      <c r="AM81" s="3">
        <v>150000</v>
      </c>
      <c r="AN81" s="3">
        <v>150000</v>
      </c>
    </row>
    <row r="82" spans="1:40" ht="14.25" customHeight="1" x14ac:dyDescent="0.45">
      <c r="B82" s="1" t="s">
        <v>193</v>
      </c>
      <c r="C82" s="1" t="s">
        <v>190</v>
      </c>
      <c r="D82" s="3">
        <v>150000</v>
      </c>
      <c r="E82" s="3"/>
      <c r="F82" s="3"/>
      <c r="G82" s="3"/>
      <c r="H82" s="3"/>
      <c r="I82" s="3"/>
      <c r="J82" s="3">
        <v>150000</v>
      </c>
      <c r="K82" s="3">
        <v>150000</v>
      </c>
      <c r="L82" s="3">
        <v>150000</v>
      </c>
      <c r="M82" s="3">
        <v>150000</v>
      </c>
      <c r="N82" s="3">
        <v>150000</v>
      </c>
      <c r="O82" s="3">
        <v>150000</v>
      </c>
      <c r="P82" s="3">
        <v>150000</v>
      </c>
      <c r="Q82" s="3">
        <v>150000</v>
      </c>
      <c r="R82" s="3">
        <v>150000</v>
      </c>
      <c r="S82" s="3">
        <v>150000</v>
      </c>
      <c r="T82" s="3">
        <v>150000</v>
      </c>
      <c r="U82" s="3">
        <v>150000</v>
      </c>
      <c r="V82" s="3">
        <v>150000</v>
      </c>
      <c r="W82" s="3">
        <v>150000</v>
      </c>
      <c r="X82" s="3">
        <v>150000</v>
      </c>
      <c r="Y82" s="3">
        <v>150000</v>
      </c>
      <c r="Z82" s="3">
        <v>150000</v>
      </c>
      <c r="AA82" s="3">
        <v>150000</v>
      </c>
      <c r="AB82" s="3">
        <v>150000</v>
      </c>
      <c r="AC82" s="3">
        <v>150000</v>
      </c>
      <c r="AD82" s="3">
        <v>150000</v>
      </c>
      <c r="AE82" s="3">
        <v>150000</v>
      </c>
      <c r="AF82" s="3">
        <v>150000</v>
      </c>
      <c r="AG82" s="3">
        <v>150000</v>
      </c>
      <c r="AH82" s="3">
        <v>150000</v>
      </c>
      <c r="AI82" s="3">
        <v>150000</v>
      </c>
      <c r="AJ82" s="3">
        <v>150000</v>
      </c>
      <c r="AK82" s="3">
        <v>150000</v>
      </c>
      <c r="AL82" s="3">
        <v>150000</v>
      </c>
      <c r="AM82" s="3">
        <v>150000</v>
      </c>
      <c r="AN82" s="3">
        <v>150000</v>
      </c>
    </row>
    <row r="83" spans="1:40" ht="14.25" customHeight="1" x14ac:dyDescent="0.45"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ht="14.25" customHeight="1" x14ac:dyDescent="0.45">
      <c r="A84" s="2" t="s">
        <v>194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ht="14.25" customHeight="1" x14ac:dyDescent="0.45">
      <c r="B85" s="2" t="s">
        <v>195</v>
      </c>
      <c r="C85" s="2" t="s">
        <v>6</v>
      </c>
      <c r="D85" s="1" t="s">
        <v>6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ht="14.25" customHeight="1" x14ac:dyDescent="0.45">
      <c r="B86" s="1" t="s">
        <v>195</v>
      </c>
      <c r="C86" s="1" t="s">
        <v>190</v>
      </c>
      <c r="D86" s="62">
        <f>280000*3</f>
        <v>840000</v>
      </c>
      <c r="E86" s="3"/>
      <c r="F86" s="3"/>
      <c r="G86" s="3">
        <v>280000</v>
      </c>
      <c r="H86" s="3"/>
      <c r="I86" s="3"/>
      <c r="J86" s="3">
        <v>280000</v>
      </c>
      <c r="K86" s="3"/>
      <c r="L86" s="3"/>
      <c r="M86" s="3"/>
      <c r="N86" s="3"/>
      <c r="O86" s="3"/>
      <c r="P86" s="3">
        <v>280000</v>
      </c>
      <c r="Q86" s="3"/>
      <c r="R86" s="3"/>
      <c r="S86" s="3">
        <v>280000</v>
      </c>
      <c r="T86" s="3"/>
      <c r="U86" s="3"/>
      <c r="V86" s="3"/>
      <c r="W86" s="3"/>
      <c r="X86" s="3"/>
      <c r="Y86" s="3">
        <v>280000</v>
      </c>
      <c r="Z86" s="3"/>
      <c r="AA86" s="3"/>
      <c r="AB86" s="3">
        <v>280000</v>
      </c>
      <c r="AC86" s="3"/>
      <c r="AD86" s="3"/>
      <c r="AE86" s="3"/>
      <c r="AF86" s="3"/>
      <c r="AG86" s="3"/>
      <c r="AH86" s="3">
        <v>280000</v>
      </c>
      <c r="AI86" s="3"/>
      <c r="AJ86" s="3"/>
      <c r="AK86" s="3">
        <v>280000</v>
      </c>
      <c r="AL86" s="3"/>
      <c r="AM86" s="3"/>
      <c r="AN86" s="3"/>
    </row>
    <row r="87" spans="1:40" ht="14.25" customHeight="1" x14ac:dyDescent="0.45">
      <c r="B87" s="1" t="s">
        <v>196</v>
      </c>
      <c r="C87" s="1" t="s">
        <v>190</v>
      </c>
      <c r="D87" s="1">
        <v>25000</v>
      </c>
      <c r="E87" s="3"/>
      <c r="F87" s="3"/>
      <c r="G87" s="3"/>
      <c r="H87" s="3"/>
      <c r="I87" s="3"/>
      <c r="J87" s="3"/>
      <c r="K87" s="3"/>
      <c r="L87" s="3"/>
      <c r="M87" s="3">
        <v>250000</v>
      </c>
      <c r="N87" s="3"/>
      <c r="O87" s="3"/>
      <c r="P87" s="3"/>
      <c r="Q87" s="3"/>
      <c r="R87" s="3"/>
      <c r="S87" s="3"/>
      <c r="T87" s="3"/>
      <c r="U87" s="3"/>
      <c r="V87" s="3">
        <v>250000</v>
      </c>
      <c r="W87" s="3"/>
      <c r="X87" s="3"/>
      <c r="Y87" s="3"/>
      <c r="Z87" s="3"/>
      <c r="AA87" s="3"/>
      <c r="AB87" s="3"/>
      <c r="AC87" s="3"/>
      <c r="AD87" s="3"/>
      <c r="AE87" s="3">
        <v>250000</v>
      </c>
      <c r="AF87" s="3"/>
      <c r="AG87" s="3"/>
      <c r="AH87" s="3"/>
      <c r="AI87" s="3"/>
      <c r="AJ87" s="3"/>
      <c r="AK87" s="3"/>
      <c r="AL87" s="3"/>
      <c r="AM87" s="3"/>
      <c r="AN87" s="3">
        <v>250000</v>
      </c>
    </row>
    <row r="88" spans="1:40" ht="14.25" customHeight="1" x14ac:dyDescent="0.4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ht="14.25" customHeight="1" x14ac:dyDescent="0.45">
      <c r="A89" s="2" t="s">
        <v>197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ht="14.25" customHeight="1" x14ac:dyDescent="0.45">
      <c r="A90" s="2"/>
      <c r="C90" s="2" t="s">
        <v>3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ht="14.25" customHeight="1" x14ac:dyDescent="0.45">
      <c r="A91" s="2"/>
      <c r="B91" s="1" t="s">
        <v>198</v>
      </c>
      <c r="C91" s="1" t="s">
        <v>190</v>
      </c>
      <c r="D91" s="245">
        <v>15000</v>
      </c>
      <c r="E91" s="64"/>
      <c r="F91" s="64"/>
      <c r="G91" s="64"/>
      <c r="H91" s="64"/>
      <c r="I91" s="64"/>
      <c r="J91" s="64">
        <f t="shared" ref="E91:AN91" si="0">$D91/12</f>
        <v>1250</v>
      </c>
      <c r="K91" s="64">
        <f t="shared" si="0"/>
        <v>1250</v>
      </c>
      <c r="L91" s="64">
        <f t="shared" si="0"/>
        <v>1250</v>
      </c>
      <c r="M91" s="64">
        <f t="shared" si="0"/>
        <v>1250</v>
      </c>
      <c r="N91" s="64">
        <f t="shared" si="0"/>
        <v>1250</v>
      </c>
      <c r="O91" s="64">
        <f t="shared" si="0"/>
        <v>1250</v>
      </c>
      <c r="P91" s="64">
        <f t="shared" si="0"/>
        <v>1250</v>
      </c>
      <c r="Q91" s="64">
        <f t="shared" si="0"/>
        <v>1250</v>
      </c>
      <c r="R91" s="64">
        <f t="shared" si="0"/>
        <v>1250</v>
      </c>
      <c r="S91" s="64">
        <f t="shared" si="0"/>
        <v>1250</v>
      </c>
      <c r="T91" s="64">
        <f t="shared" si="0"/>
        <v>1250</v>
      </c>
      <c r="U91" s="64">
        <f t="shared" si="0"/>
        <v>1250</v>
      </c>
      <c r="V91" s="64">
        <f t="shared" si="0"/>
        <v>1250</v>
      </c>
      <c r="W91" s="64">
        <f t="shared" si="0"/>
        <v>1250</v>
      </c>
      <c r="X91" s="64">
        <f t="shared" si="0"/>
        <v>1250</v>
      </c>
      <c r="Y91" s="64">
        <f t="shared" si="0"/>
        <v>1250</v>
      </c>
      <c r="Z91" s="64">
        <f t="shared" si="0"/>
        <v>1250</v>
      </c>
      <c r="AA91" s="64">
        <f t="shared" si="0"/>
        <v>1250</v>
      </c>
      <c r="AB91" s="64">
        <f t="shared" si="0"/>
        <v>1250</v>
      </c>
      <c r="AC91" s="64">
        <f t="shared" si="0"/>
        <v>1250</v>
      </c>
      <c r="AD91" s="64">
        <f t="shared" si="0"/>
        <v>1250</v>
      </c>
      <c r="AE91" s="64">
        <f t="shared" si="0"/>
        <v>1250</v>
      </c>
      <c r="AF91" s="64">
        <f t="shared" si="0"/>
        <v>1250</v>
      </c>
      <c r="AG91" s="64">
        <f t="shared" si="0"/>
        <v>1250</v>
      </c>
      <c r="AH91" s="64">
        <f t="shared" si="0"/>
        <v>1250</v>
      </c>
      <c r="AI91" s="64">
        <f t="shared" si="0"/>
        <v>1250</v>
      </c>
      <c r="AJ91" s="64">
        <f t="shared" si="0"/>
        <v>1250</v>
      </c>
      <c r="AK91" s="64">
        <f t="shared" si="0"/>
        <v>1250</v>
      </c>
      <c r="AL91" s="64">
        <f t="shared" si="0"/>
        <v>1250</v>
      </c>
      <c r="AM91" s="64">
        <f t="shared" si="0"/>
        <v>1250</v>
      </c>
      <c r="AN91" s="64">
        <f t="shared" si="0"/>
        <v>1250</v>
      </c>
    </row>
    <row r="92" spans="1:40" ht="14.25" customHeight="1" x14ac:dyDescent="0.45">
      <c r="A92" s="2"/>
      <c r="B92" s="1" t="s">
        <v>128</v>
      </c>
      <c r="C92" s="1" t="s">
        <v>190</v>
      </c>
      <c r="D92" s="245">
        <v>25000</v>
      </c>
      <c r="E92" s="64"/>
      <c r="F92" s="64"/>
      <c r="G92" s="64"/>
      <c r="H92" s="64"/>
      <c r="I92" s="64"/>
      <c r="J92" s="64">
        <f t="shared" ref="E92:AN92" si="1">$D92/12</f>
        <v>2083.3333333333335</v>
      </c>
      <c r="K92" s="64">
        <f t="shared" si="1"/>
        <v>2083.3333333333335</v>
      </c>
      <c r="L92" s="64">
        <f t="shared" si="1"/>
        <v>2083.3333333333335</v>
      </c>
      <c r="M92" s="64">
        <f t="shared" si="1"/>
        <v>2083.3333333333335</v>
      </c>
      <c r="N92" s="64">
        <f t="shared" si="1"/>
        <v>2083.3333333333335</v>
      </c>
      <c r="O92" s="64">
        <f t="shared" si="1"/>
        <v>2083.3333333333335</v>
      </c>
      <c r="P92" s="64">
        <f t="shared" si="1"/>
        <v>2083.3333333333335</v>
      </c>
      <c r="Q92" s="64">
        <f t="shared" si="1"/>
        <v>2083.3333333333335</v>
      </c>
      <c r="R92" s="64">
        <f t="shared" si="1"/>
        <v>2083.3333333333335</v>
      </c>
      <c r="S92" s="64">
        <f t="shared" si="1"/>
        <v>2083.3333333333335</v>
      </c>
      <c r="T92" s="64">
        <f t="shared" si="1"/>
        <v>2083.3333333333335</v>
      </c>
      <c r="U92" s="64">
        <f t="shared" si="1"/>
        <v>2083.3333333333335</v>
      </c>
      <c r="V92" s="64">
        <f t="shared" si="1"/>
        <v>2083.3333333333335</v>
      </c>
      <c r="W92" s="64">
        <f t="shared" si="1"/>
        <v>2083.3333333333335</v>
      </c>
      <c r="X92" s="64">
        <f t="shared" si="1"/>
        <v>2083.3333333333335</v>
      </c>
      <c r="Y92" s="64">
        <f t="shared" si="1"/>
        <v>2083.3333333333335</v>
      </c>
      <c r="Z92" s="64">
        <f t="shared" si="1"/>
        <v>2083.3333333333335</v>
      </c>
      <c r="AA92" s="64">
        <f t="shared" si="1"/>
        <v>2083.3333333333335</v>
      </c>
      <c r="AB92" s="64">
        <f t="shared" si="1"/>
        <v>2083.3333333333335</v>
      </c>
      <c r="AC92" s="64">
        <f t="shared" si="1"/>
        <v>2083.3333333333335</v>
      </c>
      <c r="AD92" s="64">
        <f t="shared" si="1"/>
        <v>2083.3333333333335</v>
      </c>
      <c r="AE92" s="64">
        <f t="shared" si="1"/>
        <v>2083.3333333333335</v>
      </c>
      <c r="AF92" s="64">
        <f t="shared" si="1"/>
        <v>2083.3333333333335</v>
      </c>
      <c r="AG92" s="64">
        <f t="shared" si="1"/>
        <v>2083.3333333333335</v>
      </c>
      <c r="AH92" s="64">
        <f t="shared" si="1"/>
        <v>2083.3333333333335</v>
      </c>
      <c r="AI92" s="64">
        <f t="shared" si="1"/>
        <v>2083.3333333333335</v>
      </c>
      <c r="AJ92" s="64">
        <f t="shared" si="1"/>
        <v>2083.3333333333335</v>
      </c>
      <c r="AK92" s="64">
        <f t="shared" si="1"/>
        <v>2083.3333333333335</v>
      </c>
      <c r="AL92" s="64">
        <f t="shared" si="1"/>
        <v>2083.3333333333335</v>
      </c>
      <c r="AM92" s="64">
        <f t="shared" si="1"/>
        <v>2083.3333333333335</v>
      </c>
      <c r="AN92" s="64">
        <f t="shared" si="1"/>
        <v>2083.3333333333335</v>
      </c>
    </row>
    <row r="93" spans="1:40" ht="14.25" customHeight="1" x14ac:dyDescent="0.45">
      <c r="A93" s="2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ht="14.25" customHeight="1" x14ac:dyDescent="0.45">
      <c r="A94" s="2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ht="14.25" customHeight="1" x14ac:dyDescent="0.45">
      <c r="A95" s="2"/>
      <c r="C95" s="2" t="s">
        <v>6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ht="14.25" customHeight="1" x14ac:dyDescent="0.45">
      <c r="B96" s="1" t="s">
        <v>199</v>
      </c>
      <c r="C96" s="34">
        <v>120000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</v>
      </c>
      <c r="K96" s="34">
        <v>0</v>
      </c>
      <c r="L96" s="34">
        <v>0</v>
      </c>
      <c r="M96" s="34">
        <v>0</v>
      </c>
      <c r="N96" s="34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4">
        <v>0</v>
      </c>
      <c r="U96" s="34">
        <v>0</v>
      </c>
      <c r="V96" s="34">
        <v>120000</v>
      </c>
      <c r="W96" s="34">
        <v>120000</v>
      </c>
      <c r="X96" s="34">
        <v>120000</v>
      </c>
      <c r="Y96" s="34">
        <v>120000</v>
      </c>
      <c r="Z96" s="34">
        <v>120000</v>
      </c>
      <c r="AA96" s="34">
        <v>120000</v>
      </c>
      <c r="AB96" s="34">
        <v>120000</v>
      </c>
      <c r="AC96" s="34">
        <v>120000</v>
      </c>
      <c r="AD96" s="34">
        <v>120000</v>
      </c>
      <c r="AE96" s="34">
        <v>120000</v>
      </c>
      <c r="AF96" s="34">
        <v>120000</v>
      </c>
      <c r="AG96" s="34">
        <v>120000</v>
      </c>
      <c r="AH96" s="34">
        <v>120000</v>
      </c>
      <c r="AI96" s="34">
        <v>120000</v>
      </c>
      <c r="AJ96" s="34">
        <v>120000</v>
      </c>
      <c r="AK96" s="34">
        <v>120000</v>
      </c>
      <c r="AL96" s="34">
        <v>120000</v>
      </c>
      <c r="AM96" s="34">
        <v>120000</v>
      </c>
      <c r="AN96" s="34">
        <v>120000</v>
      </c>
    </row>
    <row r="97" spans="1:40" ht="14.25" customHeight="1" x14ac:dyDescent="0.45">
      <c r="B97" s="1" t="s">
        <v>127</v>
      </c>
      <c r="C97" s="3">
        <v>60000</v>
      </c>
      <c r="D97" s="3">
        <v>60000</v>
      </c>
      <c r="E97" s="3">
        <v>60000</v>
      </c>
      <c r="F97" s="3">
        <v>60000</v>
      </c>
      <c r="G97" s="3">
        <v>60000</v>
      </c>
      <c r="H97" s="3">
        <v>60000</v>
      </c>
      <c r="I97" s="3">
        <v>60000</v>
      </c>
      <c r="J97" s="3">
        <v>60000</v>
      </c>
      <c r="K97" s="3">
        <v>60000</v>
      </c>
      <c r="L97" s="3">
        <v>60000</v>
      </c>
      <c r="M97" s="3">
        <v>60000</v>
      </c>
      <c r="N97" s="3">
        <v>60000</v>
      </c>
      <c r="O97" s="3">
        <v>60000</v>
      </c>
      <c r="P97" s="3">
        <v>60000</v>
      </c>
      <c r="Q97" s="3">
        <v>60000</v>
      </c>
      <c r="R97" s="3">
        <v>60000</v>
      </c>
      <c r="S97" s="3">
        <v>60000</v>
      </c>
      <c r="T97" s="3">
        <v>60000</v>
      </c>
      <c r="U97" s="3">
        <v>60000</v>
      </c>
      <c r="V97" s="3">
        <v>60000</v>
      </c>
      <c r="W97" s="3">
        <v>60000</v>
      </c>
      <c r="X97" s="3">
        <v>60000</v>
      </c>
      <c r="Y97" s="3">
        <v>60000</v>
      </c>
      <c r="Z97" s="3">
        <v>60000</v>
      </c>
      <c r="AA97" s="3">
        <v>60000</v>
      </c>
      <c r="AB97" s="3">
        <v>60000</v>
      </c>
      <c r="AC97" s="3">
        <v>60000</v>
      </c>
      <c r="AD97" s="3">
        <v>60000</v>
      </c>
      <c r="AE97" s="3">
        <v>60000</v>
      </c>
      <c r="AF97" s="3">
        <v>60000</v>
      </c>
      <c r="AG97" s="3">
        <v>60000</v>
      </c>
      <c r="AH97" s="3">
        <v>60000</v>
      </c>
      <c r="AI97" s="3">
        <v>60000</v>
      </c>
      <c r="AJ97" s="3">
        <v>60000</v>
      </c>
      <c r="AK97" s="3">
        <v>60000</v>
      </c>
      <c r="AL97" s="3">
        <v>60000</v>
      </c>
      <c r="AM97" s="3">
        <v>60000</v>
      </c>
      <c r="AN97" s="3">
        <v>60000</v>
      </c>
    </row>
    <row r="98" spans="1:40" ht="14.25" customHeight="1" x14ac:dyDescent="0.45">
      <c r="B98" s="1" t="s">
        <v>200</v>
      </c>
      <c r="C98" s="3">
        <v>100000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100000</v>
      </c>
      <c r="W98" s="3">
        <v>100000</v>
      </c>
      <c r="X98" s="3">
        <v>100000</v>
      </c>
      <c r="Y98" s="3">
        <v>100000</v>
      </c>
      <c r="Z98" s="3">
        <v>100000</v>
      </c>
      <c r="AA98" s="3">
        <v>100000</v>
      </c>
      <c r="AB98" s="3">
        <v>100000</v>
      </c>
      <c r="AC98" s="3">
        <v>100000</v>
      </c>
      <c r="AD98" s="3">
        <v>100000</v>
      </c>
      <c r="AE98" s="3">
        <v>100000</v>
      </c>
      <c r="AF98" s="3">
        <v>100000</v>
      </c>
      <c r="AG98" s="3">
        <v>100000</v>
      </c>
      <c r="AH98" s="3">
        <v>100000</v>
      </c>
      <c r="AI98" s="3">
        <v>100000</v>
      </c>
      <c r="AJ98" s="3">
        <v>100000</v>
      </c>
      <c r="AK98" s="3">
        <v>100000</v>
      </c>
      <c r="AL98" s="3">
        <v>100000</v>
      </c>
      <c r="AM98" s="3">
        <v>100000</v>
      </c>
      <c r="AN98" s="3">
        <v>100000</v>
      </c>
    </row>
    <row r="99" spans="1:40" ht="14.25" customHeight="1" x14ac:dyDescent="0.4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ht="14.25" customHeight="1" x14ac:dyDescent="0.4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ht="14.25" customHeight="1" x14ac:dyDescent="0.4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ht="14.25" customHeight="1" x14ac:dyDescent="0.45">
      <c r="A102" s="2" t="s">
        <v>201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ht="14.25" customHeight="1" x14ac:dyDescent="0.45">
      <c r="B103" s="2" t="s">
        <v>146</v>
      </c>
      <c r="C103" s="2" t="s">
        <v>3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ht="14.25" customHeight="1" x14ac:dyDescent="0.45">
      <c r="B104" s="1" t="s">
        <v>202</v>
      </c>
      <c r="D104" s="3">
        <v>0</v>
      </c>
      <c r="E104" s="64">
        <v>0</v>
      </c>
      <c r="F104" s="64">
        <v>0</v>
      </c>
      <c r="G104" s="64">
        <v>0</v>
      </c>
      <c r="H104" s="64">
        <v>0</v>
      </c>
      <c r="I104" s="64">
        <v>0</v>
      </c>
      <c r="J104" s="64">
        <v>0</v>
      </c>
      <c r="K104" s="64">
        <v>0</v>
      </c>
      <c r="L104" s="64">
        <v>0</v>
      </c>
      <c r="M104" s="64">
        <v>0</v>
      </c>
      <c r="N104" s="64">
        <v>0</v>
      </c>
      <c r="O104" s="64">
        <v>0</v>
      </c>
      <c r="P104" s="64">
        <v>0</v>
      </c>
      <c r="Q104" s="64">
        <v>0</v>
      </c>
      <c r="R104" s="64">
        <v>0</v>
      </c>
      <c r="S104" s="64">
        <v>0</v>
      </c>
      <c r="T104" s="64">
        <v>0</v>
      </c>
      <c r="U104" s="64">
        <v>0</v>
      </c>
      <c r="V104" s="64">
        <v>0</v>
      </c>
      <c r="W104" s="64">
        <v>0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>
        <v>0</v>
      </c>
      <c r="AE104" s="64">
        <v>0</v>
      </c>
      <c r="AF104" s="64">
        <v>0</v>
      </c>
      <c r="AG104" s="64">
        <v>0</v>
      </c>
      <c r="AH104" s="64">
        <v>0</v>
      </c>
      <c r="AI104" s="64">
        <v>0</v>
      </c>
      <c r="AJ104" s="64">
        <v>0</v>
      </c>
      <c r="AK104" s="64">
        <v>0</v>
      </c>
      <c r="AL104" s="64">
        <v>0</v>
      </c>
      <c r="AM104" s="64">
        <v>0</v>
      </c>
      <c r="AN104" s="64">
        <v>0</v>
      </c>
    </row>
    <row r="105" spans="1:40" ht="14.25" customHeight="1" x14ac:dyDescent="0.4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ht="14.25" customHeight="1" x14ac:dyDescent="0.45">
      <c r="B106" s="2" t="s">
        <v>150</v>
      </c>
      <c r="C106" s="2" t="s">
        <v>6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ht="14.25" customHeight="1" x14ac:dyDescent="0.45">
      <c r="B107" s="1" t="s">
        <v>203</v>
      </c>
      <c r="C107" s="1" t="s">
        <v>204</v>
      </c>
      <c r="D107" s="3">
        <v>0</v>
      </c>
      <c r="E107" s="3">
        <v>100000</v>
      </c>
      <c r="F107" s="3">
        <v>100000</v>
      </c>
      <c r="G107" s="3">
        <v>100000</v>
      </c>
      <c r="H107" s="3">
        <v>100000</v>
      </c>
      <c r="I107" s="3">
        <v>100000</v>
      </c>
      <c r="J107" s="3">
        <v>100000</v>
      </c>
      <c r="K107" s="3">
        <v>100000</v>
      </c>
      <c r="L107" s="3">
        <v>100000</v>
      </c>
      <c r="M107" s="3">
        <v>100000</v>
      </c>
      <c r="N107" s="3">
        <v>100000</v>
      </c>
      <c r="O107" s="3">
        <v>100000</v>
      </c>
      <c r="P107" s="3">
        <v>100000</v>
      </c>
      <c r="Q107" s="3">
        <v>100000</v>
      </c>
      <c r="R107" s="3">
        <v>100000</v>
      </c>
      <c r="S107" s="3">
        <v>100000</v>
      </c>
      <c r="T107" s="3">
        <v>100000</v>
      </c>
      <c r="U107" s="3">
        <v>100000</v>
      </c>
      <c r="V107" s="3">
        <v>100000</v>
      </c>
      <c r="W107" s="3">
        <v>100000</v>
      </c>
      <c r="X107" s="3">
        <v>100000</v>
      </c>
      <c r="Y107" s="3">
        <v>100000</v>
      </c>
      <c r="Z107" s="3">
        <v>100000</v>
      </c>
      <c r="AA107" s="3">
        <v>100000</v>
      </c>
      <c r="AB107" s="3">
        <v>100000</v>
      </c>
      <c r="AC107" s="3">
        <v>100000</v>
      </c>
      <c r="AD107" s="3">
        <v>100000</v>
      </c>
      <c r="AE107" s="3">
        <v>100000</v>
      </c>
      <c r="AF107" s="3">
        <v>100000</v>
      </c>
      <c r="AG107" s="3">
        <v>100000</v>
      </c>
      <c r="AH107" s="3">
        <v>100000</v>
      </c>
      <c r="AI107" s="3">
        <v>100000</v>
      </c>
      <c r="AJ107" s="3">
        <v>100000</v>
      </c>
      <c r="AK107" s="3">
        <v>100000</v>
      </c>
      <c r="AL107" s="3">
        <v>100000</v>
      </c>
      <c r="AM107" s="3">
        <v>100000</v>
      </c>
      <c r="AN107" s="3">
        <v>100000</v>
      </c>
    </row>
    <row r="108" spans="1:40" ht="14.25" customHeight="1" x14ac:dyDescent="0.45">
      <c r="B108" s="1" t="s">
        <v>205</v>
      </c>
      <c r="C108" s="1" t="s">
        <v>204</v>
      </c>
      <c r="D108" s="3">
        <v>60000</v>
      </c>
      <c r="E108" s="3"/>
      <c r="F108" s="3"/>
      <c r="G108" s="3">
        <v>50000</v>
      </c>
      <c r="H108" s="3">
        <v>50000</v>
      </c>
      <c r="I108" s="3">
        <v>50000</v>
      </c>
      <c r="J108" s="3">
        <v>50000</v>
      </c>
      <c r="K108" s="3">
        <v>50000</v>
      </c>
      <c r="L108" s="3">
        <v>50000</v>
      </c>
      <c r="M108" s="3">
        <v>50000</v>
      </c>
      <c r="N108" s="3">
        <v>50000</v>
      </c>
      <c r="O108" s="3">
        <v>50000</v>
      </c>
      <c r="P108" s="3">
        <v>50000</v>
      </c>
      <c r="Q108" s="3">
        <v>50000</v>
      </c>
      <c r="R108" s="3">
        <v>50000</v>
      </c>
      <c r="S108" s="3">
        <v>50000</v>
      </c>
      <c r="T108" s="3">
        <v>50000</v>
      </c>
      <c r="U108" s="3">
        <v>50000</v>
      </c>
      <c r="V108" s="3">
        <v>50000</v>
      </c>
      <c r="W108" s="3">
        <v>50000</v>
      </c>
      <c r="X108" s="3">
        <v>50000</v>
      </c>
      <c r="Y108" s="3">
        <v>50000</v>
      </c>
      <c r="Z108" s="3">
        <v>50000</v>
      </c>
      <c r="AA108" s="3">
        <v>50000</v>
      </c>
      <c r="AB108" s="3">
        <v>50000</v>
      </c>
      <c r="AC108" s="3">
        <v>50000</v>
      </c>
      <c r="AD108" s="3">
        <v>50000</v>
      </c>
      <c r="AE108" s="3">
        <v>50000</v>
      </c>
      <c r="AF108" s="3">
        <v>50000</v>
      </c>
      <c r="AG108" s="3">
        <v>50000</v>
      </c>
      <c r="AH108" s="3">
        <v>50000</v>
      </c>
      <c r="AI108" s="3">
        <v>50000</v>
      </c>
      <c r="AJ108" s="3">
        <v>50000</v>
      </c>
      <c r="AK108" s="3">
        <v>50000</v>
      </c>
      <c r="AL108" s="3">
        <v>50000</v>
      </c>
      <c r="AM108" s="3">
        <v>50000</v>
      </c>
      <c r="AN108" s="3">
        <v>50000</v>
      </c>
    </row>
    <row r="109" spans="1:40" ht="14.25" customHeight="1" x14ac:dyDescent="0.45">
      <c r="B109" s="1" t="s">
        <v>206</v>
      </c>
      <c r="C109" s="1" t="s">
        <v>204</v>
      </c>
      <c r="D109" s="3">
        <v>0</v>
      </c>
      <c r="E109" s="3"/>
      <c r="F109" s="3"/>
      <c r="G109" s="3"/>
      <c r="H109" s="3"/>
      <c r="I109" s="3">
        <v>30000</v>
      </c>
      <c r="J109" s="3">
        <v>30000</v>
      </c>
      <c r="K109" s="3">
        <v>30000</v>
      </c>
      <c r="L109" s="3">
        <v>30000</v>
      </c>
      <c r="M109" s="3">
        <v>30000</v>
      </c>
      <c r="N109" s="3">
        <v>30000</v>
      </c>
      <c r="O109" s="3">
        <v>30000</v>
      </c>
      <c r="P109" s="3">
        <v>60000</v>
      </c>
      <c r="Q109" s="3">
        <v>60000</v>
      </c>
      <c r="R109" s="3">
        <v>60000</v>
      </c>
      <c r="S109" s="3">
        <v>60000</v>
      </c>
      <c r="T109" s="3">
        <v>60000</v>
      </c>
      <c r="U109" s="3">
        <v>60000</v>
      </c>
      <c r="V109" s="3">
        <v>60000</v>
      </c>
      <c r="W109" s="3">
        <v>60000</v>
      </c>
      <c r="X109" s="3">
        <v>60000</v>
      </c>
      <c r="Y109" s="3">
        <v>60000</v>
      </c>
      <c r="Z109" s="3">
        <v>60000</v>
      </c>
      <c r="AA109" s="3">
        <v>60000</v>
      </c>
      <c r="AB109" s="3">
        <v>60000</v>
      </c>
      <c r="AC109" s="3">
        <v>60000</v>
      </c>
      <c r="AD109" s="3">
        <v>60000</v>
      </c>
      <c r="AE109" s="3">
        <v>60000</v>
      </c>
      <c r="AF109" s="3">
        <v>60000</v>
      </c>
      <c r="AG109" s="3">
        <v>60000</v>
      </c>
      <c r="AH109" s="3">
        <v>60000</v>
      </c>
      <c r="AI109" s="3">
        <v>60000</v>
      </c>
      <c r="AJ109" s="3">
        <v>60000</v>
      </c>
      <c r="AK109" s="3">
        <v>60000</v>
      </c>
      <c r="AL109" s="3">
        <v>60000</v>
      </c>
      <c r="AM109" s="3">
        <v>60000</v>
      </c>
      <c r="AN109" s="3">
        <v>60000</v>
      </c>
    </row>
    <row r="110" spans="1:40" ht="14.25" customHeight="1" x14ac:dyDescent="0.4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ht="14.25" customHeight="1" x14ac:dyDescent="0.4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ht="14.25" customHeight="1" x14ac:dyDescent="0.4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 ht="14.25" customHeight="1" x14ac:dyDescent="0.4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 ht="14.25" customHeight="1" x14ac:dyDescent="0.45">
      <c r="B114" s="2" t="s">
        <v>207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 ht="14.25" customHeight="1" x14ac:dyDescent="0.4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 ht="14.25" customHeight="1" x14ac:dyDescent="0.45">
      <c r="B116" s="66" t="s">
        <v>146</v>
      </c>
      <c r="D116" s="1" t="s">
        <v>3</v>
      </c>
      <c r="E116" s="64">
        <f t="shared" ref="E116:AN116" si="2">E10+E11+E12+E76+E77+E91+E92+E104</f>
        <v>0</v>
      </c>
      <c r="F116" s="64">
        <f t="shared" si="2"/>
        <v>0</v>
      </c>
      <c r="G116" s="64">
        <f t="shared" si="2"/>
        <v>0</v>
      </c>
      <c r="H116" s="64">
        <f t="shared" si="2"/>
        <v>0</v>
      </c>
      <c r="I116" s="64">
        <f t="shared" si="2"/>
        <v>0</v>
      </c>
      <c r="J116" s="64">
        <f t="shared" si="2"/>
        <v>25333.333333333332</v>
      </c>
      <c r="K116" s="64">
        <f t="shared" si="2"/>
        <v>55333.333333333336</v>
      </c>
      <c r="L116" s="64">
        <f t="shared" si="2"/>
        <v>55333.333333333336</v>
      </c>
      <c r="M116" s="64">
        <f t="shared" si="2"/>
        <v>55333.333333333336</v>
      </c>
      <c r="N116" s="64">
        <f t="shared" si="2"/>
        <v>55333.333333333336</v>
      </c>
      <c r="O116" s="64">
        <f t="shared" si="2"/>
        <v>55333.333333333336</v>
      </c>
      <c r="P116" s="64">
        <f t="shared" si="2"/>
        <v>55333.333333333336</v>
      </c>
      <c r="Q116" s="64">
        <f t="shared" si="2"/>
        <v>40333.333333333336</v>
      </c>
      <c r="R116" s="64">
        <f t="shared" si="2"/>
        <v>40333.333333333336</v>
      </c>
      <c r="S116" s="64">
        <f t="shared" si="2"/>
        <v>40333.333333333336</v>
      </c>
      <c r="T116" s="64">
        <f t="shared" si="2"/>
        <v>40333.333333333336</v>
      </c>
      <c r="U116" s="64">
        <f t="shared" si="2"/>
        <v>40333.333333333336</v>
      </c>
      <c r="V116" s="64">
        <f t="shared" si="2"/>
        <v>40333.333333333336</v>
      </c>
      <c r="W116" s="64">
        <f t="shared" si="2"/>
        <v>40333.333333333336</v>
      </c>
      <c r="X116" s="64">
        <f t="shared" si="2"/>
        <v>40333.333333333336</v>
      </c>
      <c r="Y116" s="64">
        <f t="shared" si="2"/>
        <v>40333.333333333336</v>
      </c>
      <c r="Z116" s="64">
        <f t="shared" si="2"/>
        <v>40333.333333333336</v>
      </c>
      <c r="AA116" s="64">
        <f t="shared" si="2"/>
        <v>40333.333333333336</v>
      </c>
      <c r="AB116" s="64">
        <f t="shared" si="2"/>
        <v>40333.333333333336</v>
      </c>
      <c r="AC116" s="64">
        <f t="shared" si="2"/>
        <v>45333.333333333336</v>
      </c>
      <c r="AD116" s="64">
        <f t="shared" si="2"/>
        <v>45333.333333333336</v>
      </c>
      <c r="AE116" s="64">
        <f t="shared" si="2"/>
        <v>45333.333333333336</v>
      </c>
      <c r="AF116" s="64">
        <f t="shared" si="2"/>
        <v>45333.333333333336</v>
      </c>
      <c r="AG116" s="64">
        <f t="shared" si="2"/>
        <v>45333.333333333336</v>
      </c>
      <c r="AH116" s="64">
        <f t="shared" si="2"/>
        <v>45333.333333333336</v>
      </c>
      <c r="AI116" s="64">
        <f t="shared" si="2"/>
        <v>45333.333333333336</v>
      </c>
      <c r="AJ116" s="64">
        <f t="shared" si="2"/>
        <v>45333.333333333336</v>
      </c>
      <c r="AK116" s="64">
        <f t="shared" si="2"/>
        <v>45333.333333333336</v>
      </c>
      <c r="AL116" s="64">
        <f t="shared" si="2"/>
        <v>45333.333333333336</v>
      </c>
      <c r="AM116" s="64">
        <f t="shared" si="2"/>
        <v>45333.333333333336</v>
      </c>
      <c r="AN116" s="64">
        <f t="shared" si="2"/>
        <v>45333.333333333336</v>
      </c>
    </row>
    <row r="117" spans="2:40" ht="14.25" customHeight="1" x14ac:dyDescent="0.4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 ht="14.25" customHeight="1" x14ac:dyDescent="0.45">
      <c r="B118" s="45" t="s">
        <v>150</v>
      </c>
      <c r="D118" s="1" t="s">
        <v>6</v>
      </c>
      <c r="E118" s="3">
        <f t="shared" ref="E118:AN118" si="3">SUM(E16:E19)+SUM(E24:E26)+SUM(E24:E26)+SUM(E31:E38)+SUM(E43:E45)+SUM(E49:E56)+SUM(E61:E69)+SUM(E81:E82)+SUM(E86:E87)+SUM(E96:E98)+SUM(E107:E108)</f>
        <v>1125000</v>
      </c>
      <c r="F118" s="3">
        <f t="shared" si="3"/>
        <v>1125000</v>
      </c>
      <c r="G118" s="3">
        <f t="shared" si="3"/>
        <v>1485000</v>
      </c>
      <c r="H118" s="3">
        <f t="shared" si="3"/>
        <v>1205000</v>
      </c>
      <c r="I118" s="3">
        <f t="shared" si="3"/>
        <v>1205000</v>
      </c>
      <c r="J118" s="3">
        <f t="shared" si="3"/>
        <v>1835000</v>
      </c>
      <c r="K118" s="3">
        <f t="shared" si="3"/>
        <v>1615000</v>
      </c>
      <c r="L118" s="3">
        <f t="shared" si="3"/>
        <v>1555000</v>
      </c>
      <c r="M118" s="3">
        <f t="shared" si="3"/>
        <v>1805000</v>
      </c>
      <c r="N118" s="3">
        <f t="shared" si="3"/>
        <v>1555000</v>
      </c>
      <c r="O118" s="3">
        <f t="shared" si="3"/>
        <v>1555000</v>
      </c>
      <c r="P118" s="3">
        <f t="shared" si="3"/>
        <v>1835000</v>
      </c>
      <c r="Q118" s="3">
        <f t="shared" si="3"/>
        <v>1895000</v>
      </c>
      <c r="R118" s="3">
        <f t="shared" si="3"/>
        <v>1895000</v>
      </c>
      <c r="S118" s="3">
        <f t="shared" si="3"/>
        <v>2175000</v>
      </c>
      <c r="T118" s="3">
        <f t="shared" si="3"/>
        <v>1895000</v>
      </c>
      <c r="U118" s="3">
        <f t="shared" si="3"/>
        <v>1895000</v>
      </c>
      <c r="V118" s="3">
        <f t="shared" si="3"/>
        <v>2365000</v>
      </c>
      <c r="W118" s="3">
        <f t="shared" si="3"/>
        <v>2180000</v>
      </c>
      <c r="X118" s="3">
        <f t="shared" si="3"/>
        <v>2180000</v>
      </c>
      <c r="Y118" s="3">
        <f t="shared" si="3"/>
        <v>2460000</v>
      </c>
      <c r="Z118" s="3">
        <f t="shared" si="3"/>
        <v>2180000</v>
      </c>
      <c r="AA118" s="3">
        <f t="shared" si="3"/>
        <v>2180000</v>
      </c>
      <c r="AB118" s="3">
        <f t="shared" si="3"/>
        <v>2460000</v>
      </c>
      <c r="AC118" s="3">
        <f t="shared" si="3"/>
        <v>2750000</v>
      </c>
      <c r="AD118" s="3">
        <f t="shared" si="3"/>
        <v>2750000</v>
      </c>
      <c r="AE118" s="3">
        <f t="shared" si="3"/>
        <v>3000000</v>
      </c>
      <c r="AF118" s="3">
        <f t="shared" si="3"/>
        <v>2750000</v>
      </c>
      <c r="AG118" s="3">
        <f t="shared" si="3"/>
        <v>2750000</v>
      </c>
      <c r="AH118" s="3">
        <f t="shared" si="3"/>
        <v>3030000</v>
      </c>
      <c r="AI118" s="3">
        <f t="shared" si="3"/>
        <v>2850000</v>
      </c>
      <c r="AJ118" s="3">
        <f t="shared" si="3"/>
        <v>2850000</v>
      </c>
      <c r="AK118" s="3">
        <f t="shared" si="3"/>
        <v>3130000</v>
      </c>
      <c r="AL118" s="3">
        <f t="shared" si="3"/>
        <v>2850000</v>
      </c>
      <c r="AM118" s="3">
        <f t="shared" si="3"/>
        <v>2850000</v>
      </c>
      <c r="AN118" s="3">
        <f t="shared" si="3"/>
        <v>3100000</v>
      </c>
    </row>
    <row r="119" spans="2:40" ht="14.25" customHeight="1" x14ac:dyDescent="0.4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 ht="14.25" customHeight="1" x14ac:dyDescent="0.45">
      <c r="D120" s="1" t="s">
        <v>208</v>
      </c>
      <c r="E120" s="22">
        <f t="shared" ref="E120:AN120" si="4">E116*10+E118</f>
        <v>1125000</v>
      </c>
      <c r="F120" s="22">
        <f t="shared" si="4"/>
        <v>1125000</v>
      </c>
      <c r="G120" s="22">
        <f t="shared" si="4"/>
        <v>1485000</v>
      </c>
      <c r="H120" s="22">
        <f t="shared" si="4"/>
        <v>1205000</v>
      </c>
      <c r="I120" s="22">
        <f t="shared" si="4"/>
        <v>1205000</v>
      </c>
      <c r="J120" s="22">
        <f t="shared" si="4"/>
        <v>2088333.3333333333</v>
      </c>
      <c r="K120" s="22">
        <f t="shared" si="4"/>
        <v>2168333.3333333335</v>
      </c>
      <c r="L120" s="22">
        <f t="shared" si="4"/>
        <v>2108333.3333333335</v>
      </c>
      <c r="M120" s="22">
        <f t="shared" si="4"/>
        <v>2358333.3333333335</v>
      </c>
      <c r="N120" s="22">
        <f t="shared" si="4"/>
        <v>2108333.3333333335</v>
      </c>
      <c r="O120" s="22">
        <f t="shared" si="4"/>
        <v>2108333.3333333335</v>
      </c>
      <c r="P120" s="22">
        <f t="shared" si="4"/>
        <v>2388333.3333333335</v>
      </c>
      <c r="Q120" s="22">
        <f t="shared" si="4"/>
        <v>2298333.3333333335</v>
      </c>
      <c r="R120" s="22">
        <f t="shared" si="4"/>
        <v>2298333.3333333335</v>
      </c>
      <c r="S120" s="22">
        <f t="shared" si="4"/>
        <v>2578333.3333333335</v>
      </c>
      <c r="T120" s="22">
        <f t="shared" si="4"/>
        <v>2298333.3333333335</v>
      </c>
      <c r="U120" s="22">
        <f t="shared" si="4"/>
        <v>2298333.3333333335</v>
      </c>
      <c r="V120" s="22">
        <f t="shared" si="4"/>
        <v>2768333.3333333335</v>
      </c>
      <c r="W120" s="22">
        <f t="shared" si="4"/>
        <v>2583333.3333333335</v>
      </c>
      <c r="X120" s="22">
        <f t="shared" si="4"/>
        <v>2583333.3333333335</v>
      </c>
      <c r="Y120" s="22">
        <f t="shared" si="4"/>
        <v>2863333.3333333335</v>
      </c>
      <c r="Z120" s="22">
        <f t="shared" si="4"/>
        <v>2583333.3333333335</v>
      </c>
      <c r="AA120" s="22">
        <f t="shared" si="4"/>
        <v>2583333.3333333335</v>
      </c>
      <c r="AB120" s="22">
        <f t="shared" si="4"/>
        <v>2863333.3333333335</v>
      </c>
      <c r="AC120" s="22">
        <f t="shared" si="4"/>
        <v>3203333.3333333335</v>
      </c>
      <c r="AD120" s="22">
        <f t="shared" si="4"/>
        <v>3203333.3333333335</v>
      </c>
      <c r="AE120" s="22">
        <f t="shared" si="4"/>
        <v>3453333.3333333335</v>
      </c>
      <c r="AF120" s="22">
        <f t="shared" si="4"/>
        <v>3203333.3333333335</v>
      </c>
      <c r="AG120" s="22">
        <f t="shared" si="4"/>
        <v>3203333.3333333335</v>
      </c>
      <c r="AH120" s="22">
        <f t="shared" si="4"/>
        <v>3483333.3333333335</v>
      </c>
      <c r="AI120" s="22">
        <f t="shared" si="4"/>
        <v>3303333.3333333335</v>
      </c>
      <c r="AJ120" s="22">
        <f t="shared" si="4"/>
        <v>3303333.3333333335</v>
      </c>
      <c r="AK120" s="22">
        <f t="shared" si="4"/>
        <v>3583333.3333333335</v>
      </c>
      <c r="AL120" s="22">
        <f t="shared" si="4"/>
        <v>3303333.3333333335</v>
      </c>
      <c r="AM120" s="22">
        <f t="shared" si="4"/>
        <v>3303333.3333333335</v>
      </c>
      <c r="AN120" s="22">
        <f t="shared" si="4"/>
        <v>3553333.3333333335</v>
      </c>
    </row>
    <row r="121" spans="2:40" ht="14.25" customHeight="1" x14ac:dyDescent="0.4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 ht="14.25" customHeight="1" x14ac:dyDescent="0.4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 ht="14.25" customHeight="1" x14ac:dyDescent="0.45">
      <c r="B123" s="2" t="s">
        <v>209</v>
      </c>
      <c r="D123" s="1" t="s">
        <v>3</v>
      </c>
      <c r="E123" s="3">
        <f t="shared" ref="E123:AN123" si="5">(E116+E118/3.67)</f>
        <v>306539.50953678472</v>
      </c>
      <c r="F123" s="3">
        <f t="shared" si="5"/>
        <v>306539.50953678472</v>
      </c>
      <c r="G123" s="3">
        <f t="shared" si="5"/>
        <v>404632.15258855588</v>
      </c>
      <c r="H123" s="3">
        <f t="shared" si="5"/>
        <v>328337.87465940055</v>
      </c>
      <c r="I123" s="3">
        <f t="shared" si="5"/>
        <v>328337.87465940055</v>
      </c>
      <c r="J123" s="3">
        <f t="shared" si="5"/>
        <v>525333.33333333337</v>
      </c>
      <c r="K123" s="3">
        <f t="shared" si="5"/>
        <v>495387.82924613985</v>
      </c>
      <c r="L123" s="3">
        <f t="shared" si="5"/>
        <v>479039.05540417798</v>
      </c>
      <c r="M123" s="3">
        <f t="shared" si="5"/>
        <v>547158.94641235238</v>
      </c>
      <c r="N123" s="3">
        <f t="shared" si="5"/>
        <v>479039.05540417798</v>
      </c>
      <c r="O123" s="3">
        <f t="shared" si="5"/>
        <v>479039.05540417798</v>
      </c>
      <c r="P123" s="3">
        <f t="shared" si="5"/>
        <v>555333.33333333337</v>
      </c>
      <c r="Q123" s="3">
        <f t="shared" si="5"/>
        <v>556682.10717529524</v>
      </c>
      <c r="R123" s="3">
        <f t="shared" si="5"/>
        <v>556682.10717529524</v>
      </c>
      <c r="S123" s="3">
        <f t="shared" si="5"/>
        <v>632976.38510445051</v>
      </c>
      <c r="T123" s="3">
        <f t="shared" si="5"/>
        <v>556682.10717529524</v>
      </c>
      <c r="U123" s="3">
        <f t="shared" si="5"/>
        <v>556682.10717529524</v>
      </c>
      <c r="V123" s="3">
        <f t="shared" si="5"/>
        <v>684747.50227066304</v>
      </c>
      <c r="W123" s="3">
        <f t="shared" si="5"/>
        <v>634338.78292461403</v>
      </c>
      <c r="X123" s="3">
        <f t="shared" si="5"/>
        <v>634338.78292461403</v>
      </c>
      <c r="Y123" s="3">
        <f t="shared" si="5"/>
        <v>710633.0608537693</v>
      </c>
      <c r="Z123" s="3">
        <f t="shared" si="5"/>
        <v>634338.78292461403</v>
      </c>
      <c r="AA123" s="3">
        <f t="shared" si="5"/>
        <v>634338.78292461403</v>
      </c>
      <c r="AB123" s="3">
        <f t="shared" si="5"/>
        <v>710633.0608537693</v>
      </c>
      <c r="AC123" s="3">
        <f t="shared" si="5"/>
        <v>794652.13442325161</v>
      </c>
      <c r="AD123" s="3">
        <f t="shared" si="5"/>
        <v>794652.13442325161</v>
      </c>
      <c r="AE123" s="3">
        <f t="shared" si="5"/>
        <v>862772.02543142601</v>
      </c>
      <c r="AF123" s="3">
        <f t="shared" si="5"/>
        <v>794652.13442325161</v>
      </c>
      <c r="AG123" s="3">
        <f t="shared" si="5"/>
        <v>794652.13442325161</v>
      </c>
      <c r="AH123" s="3">
        <f t="shared" si="5"/>
        <v>870946.412352407</v>
      </c>
      <c r="AI123" s="3">
        <f t="shared" si="5"/>
        <v>821900.09082652139</v>
      </c>
      <c r="AJ123" s="3">
        <f t="shared" si="5"/>
        <v>821900.09082652139</v>
      </c>
      <c r="AK123" s="3">
        <f t="shared" si="5"/>
        <v>898194.36875567667</v>
      </c>
      <c r="AL123" s="3">
        <f t="shared" si="5"/>
        <v>821900.09082652139</v>
      </c>
      <c r="AM123" s="3">
        <f t="shared" si="5"/>
        <v>821900.09082652139</v>
      </c>
      <c r="AN123" s="3">
        <f t="shared" si="5"/>
        <v>890019.98183469579</v>
      </c>
    </row>
    <row r="124" spans="2:40" ht="14.25" customHeight="1" x14ac:dyDescent="0.4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 ht="14.25" customHeight="1" x14ac:dyDescent="0.4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 ht="14.25" customHeight="1" x14ac:dyDescent="0.4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 ht="14.25" customHeight="1" x14ac:dyDescent="0.4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 ht="14.25" customHeight="1" x14ac:dyDescent="0.4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5:40" ht="14.25" customHeight="1" x14ac:dyDescent="0.4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5:40" ht="14.25" customHeight="1" x14ac:dyDescent="0.4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5:40" ht="14.25" customHeight="1" x14ac:dyDescent="0.4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5:40" ht="14.25" customHeight="1" x14ac:dyDescent="0.4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5:40" ht="14.25" customHeight="1" x14ac:dyDescent="0.4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5:40" ht="14.25" customHeight="1" x14ac:dyDescent="0.4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5:40" ht="14.25" customHeight="1" x14ac:dyDescent="0.4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5:40" ht="14.25" customHeight="1" x14ac:dyDescent="0.4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5:40" ht="14.25" customHeight="1" x14ac:dyDescent="0.4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5:40" ht="14.25" customHeight="1" x14ac:dyDescent="0.4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5:40" ht="14.25" customHeight="1" x14ac:dyDescent="0.4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5:40" ht="14.25" customHeight="1" x14ac:dyDescent="0.4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5:40" ht="14.25" customHeight="1" x14ac:dyDescent="0.4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5:40" ht="14.25" customHeight="1" x14ac:dyDescent="0.4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5:40" ht="14.25" customHeight="1" x14ac:dyDescent="0.4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5:40" ht="14.25" customHeight="1" x14ac:dyDescent="0.4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5:40" ht="14.25" customHeight="1" x14ac:dyDescent="0.4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5:40" ht="14.25" customHeight="1" x14ac:dyDescent="0.4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5:40" ht="14.25" customHeight="1" x14ac:dyDescent="0.4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5:40" ht="14.25" customHeight="1" x14ac:dyDescent="0.4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5:40" ht="14.25" customHeight="1" x14ac:dyDescent="0.4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5:40" ht="14.25" customHeight="1" x14ac:dyDescent="0.4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5:40" ht="14.25" customHeight="1" x14ac:dyDescent="0.4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5:40" ht="14.25" customHeight="1" x14ac:dyDescent="0.4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5:40" ht="14.25" customHeight="1" x14ac:dyDescent="0.4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5:40" ht="14.25" customHeight="1" x14ac:dyDescent="0.4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5:40" ht="14.25" customHeight="1" x14ac:dyDescent="0.4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5:40" ht="14.25" customHeight="1" x14ac:dyDescent="0.4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5:40" ht="14.25" customHeight="1" x14ac:dyDescent="0.4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5:40" ht="14.25" customHeight="1" x14ac:dyDescent="0.4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5:40" ht="14.25" customHeight="1" x14ac:dyDescent="0.4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5:40" ht="14.25" customHeight="1" x14ac:dyDescent="0.4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5:40" ht="14.25" customHeight="1" x14ac:dyDescent="0.4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5:40" ht="14.25" customHeight="1" x14ac:dyDescent="0.4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5:40" ht="14.25" customHeight="1" x14ac:dyDescent="0.4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5:40" ht="14.25" customHeight="1" x14ac:dyDescent="0.4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5:40" ht="14.25" customHeight="1" x14ac:dyDescent="0.4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5:40" ht="14.25" customHeight="1" x14ac:dyDescent="0.4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5:40" ht="14.25" customHeight="1" x14ac:dyDescent="0.4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5:40" ht="14.25" customHeight="1" x14ac:dyDescent="0.4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5:40" ht="14.25" customHeight="1" x14ac:dyDescent="0.4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5:40" ht="14.25" customHeight="1" x14ac:dyDescent="0.4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5:40" ht="14.25" customHeight="1" x14ac:dyDescent="0.4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5:40" ht="14.25" customHeight="1" x14ac:dyDescent="0.4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5:40" ht="14.25" customHeight="1" x14ac:dyDescent="0.4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5:40" ht="14.25" customHeight="1" x14ac:dyDescent="0.4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5:40" ht="14.25" customHeight="1" x14ac:dyDescent="0.4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5:40" ht="14.25" customHeight="1" x14ac:dyDescent="0.4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5:40" ht="14.25" customHeight="1" x14ac:dyDescent="0.4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5:40" ht="14.25" customHeight="1" x14ac:dyDescent="0.4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5:40" ht="14.25" customHeight="1" x14ac:dyDescent="0.4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5:40" ht="14.25" customHeight="1" x14ac:dyDescent="0.4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5:40" ht="14.25" customHeight="1" x14ac:dyDescent="0.4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5:40" ht="14.25" customHeight="1" x14ac:dyDescent="0.4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5:40" ht="14.25" customHeight="1" x14ac:dyDescent="0.4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5:40" ht="14.25" customHeight="1" x14ac:dyDescent="0.4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5:40" ht="14.25" customHeight="1" x14ac:dyDescent="0.4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5:40" ht="14.25" customHeight="1" x14ac:dyDescent="0.4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5:40" ht="14.25" customHeight="1" x14ac:dyDescent="0.4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5:40" ht="14.25" customHeight="1" x14ac:dyDescent="0.4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5:40" ht="14.25" customHeight="1" x14ac:dyDescent="0.4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5:40" ht="14.25" customHeight="1" x14ac:dyDescent="0.4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5:40" ht="14.25" customHeight="1" x14ac:dyDescent="0.4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5:40" ht="14.25" customHeight="1" x14ac:dyDescent="0.4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5:40" ht="14.25" customHeight="1" x14ac:dyDescent="0.4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5:40" ht="14.25" customHeight="1" x14ac:dyDescent="0.4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5:40" ht="14.25" customHeight="1" x14ac:dyDescent="0.4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5:40" ht="14.25" customHeight="1" x14ac:dyDescent="0.4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5:40" ht="14.25" customHeight="1" x14ac:dyDescent="0.4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5:40" ht="14.25" customHeight="1" x14ac:dyDescent="0.4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5:40" ht="14.25" customHeight="1" x14ac:dyDescent="0.4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5:40" ht="14.25" customHeight="1" x14ac:dyDescent="0.4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5:40" ht="14.25" customHeight="1" x14ac:dyDescent="0.4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5:40" ht="14.25" customHeight="1" x14ac:dyDescent="0.4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5:40" ht="14.25" customHeight="1" x14ac:dyDescent="0.4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5:40" ht="14.25" customHeight="1" x14ac:dyDescent="0.4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5:40" ht="14.25" customHeight="1" x14ac:dyDescent="0.4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5:40" ht="14.25" customHeight="1" x14ac:dyDescent="0.4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5:40" ht="14.25" customHeight="1" x14ac:dyDescent="0.4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5:40" ht="14.25" customHeight="1" x14ac:dyDescent="0.4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5:40" ht="14.25" customHeight="1" x14ac:dyDescent="0.4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5:40" ht="14.25" customHeight="1" x14ac:dyDescent="0.4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5:40" ht="14.25" customHeight="1" x14ac:dyDescent="0.4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5:40" ht="14.25" customHeight="1" x14ac:dyDescent="0.4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5:40" ht="14.25" customHeight="1" x14ac:dyDescent="0.4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5:40" ht="14.25" customHeight="1" x14ac:dyDescent="0.4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5:40" ht="14.25" customHeight="1" x14ac:dyDescent="0.4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5:40" ht="14.25" customHeight="1" x14ac:dyDescent="0.4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5:40" ht="14.25" customHeight="1" x14ac:dyDescent="0.4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5:40" ht="14.25" customHeight="1" x14ac:dyDescent="0.4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5:40" ht="14.25" customHeight="1" x14ac:dyDescent="0.4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5:40" ht="14.25" customHeight="1" x14ac:dyDescent="0.4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5:40" ht="14.25" customHeight="1" x14ac:dyDescent="0.4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5:40" ht="14.25" customHeight="1" x14ac:dyDescent="0.4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5:40" ht="14.25" customHeight="1" x14ac:dyDescent="0.4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5:40" ht="14.25" customHeight="1" x14ac:dyDescent="0.4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5:40" ht="14.25" customHeight="1" x14ac:dyDescent="0.4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5:40" ht="14.25" customHeight="1" x14ac:dyDescent="0.4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5:40" ht="14.25" customHeight="1" x14ac:dyDescent="0.4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5:40" ht="14.25" customHeight="1" x14ac:dyDescent="0.4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5:40" ht="14.25" customHeight="1" x14ac:dyDescent="0.4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5:40" ht="14.25" customHeight="1" x14ac:dyDescent="0.4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5:40" ht="14.25" customHeight="1" x14ac:dyDescent="0.4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5:40" ht="14.25" customHeight="1" x14ac:dyDescent="0.4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5:40" ht="14.25" customHeight="1" x14ac:dyDescent="0.4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5:40" ht="14.25" customHeight="1" x14ac:dyDescent="0.4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5:40" ht="14.25" customHeight="1" x14ac:dyDescent="0.4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5:40" ht="14.25" customHeight="1" x14ac:dyDescent="0.4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5:40" ht="14.25" customHeight="1" x14ac:dyDescent="0.4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5:40" ht="14.25" customHeight="1" x14ac:dyDescent="0.4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5:40" ht="14.25" customHeight="1" x14ac:dyDescent="0.4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5:40" ht="14.25" customHeight="1" x14ac:dyDescent="0.4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5:40" ht="14.25" customHeight="1" x14ac:dyDescent="0.4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5:40" ht="14.25" customHeight="1" x14ac:dyDescent="0.4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5:40" ht="14.25" customHeight="1" x14ac:dyDescent="0.4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5:40" ht="14.25" customHeight="1" x14ac:dyDescent="0.4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5:40" ht="14.25" customHeight="1" x14ac:dyDescent="0.4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5:40" ht="14.25" customHeight="1" x14ac:dyDescent="0.4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5:40" ht="14.25" customHeight="1" x14ac:dyDescent="0.4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5:40" ht="14.25" customHeight="1" x14ac:dyDescent="0.4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5:40" ht="14.25" customHeight="1" x14ac:dyDescent="0.4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5:40" ht="14.25" customHeight="1" x14ac:dyDescent="0.4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5:40" ht="14.25" customHeight="1" x14ac:dyDescent="0.4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5:40" ht="14.25" customHeight="1" x14ac:dyDescent="0.4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5:40" ht="14.25" customHeight="1" x14ac:dyDescent="0.4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5:40" ht="14.25" customHeight="1" x14ac:dyDescent="0.4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5:40" ht="14.25" customHeight="1" x14ac:dyDescent="0.4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5:40" ht="14.25" customHeight="1" x14ac:dyDescent="0.4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5:40" ht="14.25" customHeight="1" x14ac:dyDescent="0.4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5:40" ht="14.25" customHeight="1" x14ac:dyDescent="0.4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5:40" ht="14.25" customHeight="1" x14ac:dyDescent="0.4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5:40" ht="14.25" customHeight="1" x14ac:dyDescent="0.4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5:40" ht="14.25" customHeight="1" x14ac:dyDescent="0.4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5:40" ht="14.25" customHeight="1" x14ac:dyDescent="0.4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5:40" ht="14.25" customHeight="1" x14ac:dyDescent="0.4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5:40" ht="14.25" customHeight="1" x14ac:dyDescent="0.4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5:40" ht="14.25" customHeight="1" x14ac:dyDescent="0.4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5:40" ht="14.25" customHeight="1" x14ac:dyDescent="0.4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5:40" ht="14.25" customHeight="1" x14ac:dyDescent="0.4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5:40" ht="14.25" customHeight="1" x14ac:dyDescent="0.4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5:40" ht="14.25" customHeight="1" x14ac:dyDescent="0.4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5:40" ht="14.25" customHeight="1" x14ac:dyDescent="0.4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5:40" ht="14.25" customHeight="1" x14ac:dyDescent="0.4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5:40" ht="14.25" customHeight="1" x14ac:dyDescent="0.4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5:40" ht="14.25" customHeight="1" x14ac:dyDescent="0.4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5:40" ht="14.25" customHeight="1" x14ac:dyDescent="0.4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5:40" ht="14.25" customHeight="1" x14ac:dyDescent="0.4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5:40" ht="14.25" customHeight="1" x14ac:dyDescent="0.4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5:40" ht="14.25" customHeight="1" x14ac:dyDescent="0.4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5:40" ht="14.25" customHeight="1" x14ac:dyDescent="0.4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5:40" ht="14.25" customHeight="1" x14ac:dyDescent="0.4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5:40" ht="14.25" customHeight="1" x14ac:dyDescent="0.4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5:40" ht="14.25" customHeight="1" x14ac:dyDescent="0.4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5:40" ht="14.25" customHeight="1" x14ac:dyDescent="0.4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5:40" ht="14.25" customHeight="1" x14ac:dyDescent="0.4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5:40" ht="14.25" customHeight="1" x14ac:dyDescent="0.4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5:40" ht="14.25" customHeight="1" x14ac:dyDescent="0.4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5:40" ht="14.25" customHeight="1" x14ac:dyDescent="0.4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5:40" ht="14.25" customHeight="1" x14ac:dyDescent="0.4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5:40" ht="14.25" customHeight="1" x14ac:dyDescent="0.4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5:40" ht="14.25" customHeight="1" x14ac:dyDescent="0.4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5:40" ht="14.25" customHeight="1" x14ac:dyDescent="0.4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5:40" ht="14.25" customHeight="1" x14ac:dyDescent="0.4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5:40" ht="14.25" customHeight="1" x14ac:dyDescent="0.4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5:40" ht="14.25" customHeight="1" x14ac:dyDescent="0.4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5:40" ht="14.25" customHeight="1" x14ac:dyDescent="0.4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5:40" ht="14.25" customHeight="1" x14ac:dyDescent="0.4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5:40" ht="14.25" customHeight="1" x14ac:dyDescent="0.4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5:40" ht="14.25" customHeight="1" x14ac:dyDescent="0.4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5:40" ht="14.25" customHeight="1" x14ac:dyDescent="0.4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5:40" ht="14.25" customHeight="1" x14ac:dyDescent="0.4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5:40" ht="14.25" customHeight="1" x14ac:dyDescent="0.4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5:40" ht="14.25" customHeight="1" x14ac:dyDescent="0.4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5:40" ht="14.25" customHeight="1" x14ac:dyDescent="0.4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5:40" ht="14.25" customHeight="1" x14ac:dyDescent="0.4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5:40" ht="14.25" customHeight="1" x14ac:dyDescent="0.4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5:40" ht="14.25" customHeight="1" x14ac:dyDescent="0.4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5:40" ht="14.25" customHeight="1" x14ac:dyDescent="0.4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5:40" ht="14.25" customHeight="1" x14ac:dyDescent="0.4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5:40" ht="14.25" customHeight="1" x14ac:dyDescent="0.4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5:40" ht="14.25" customHeight="1" x14ac:dyDescent="0.4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5:40" ht="14.25" customHeight="1" x14ac:dyDescent="0.4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5:40" ht="14.25" customHeight="1" x14ac:dyDescent="0.4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5:40" ht="14.25" customHeight="1" x14ac:dyDescent="0.4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5:40" ht="14.25" customHeight="1" x14ac:dyDescent="0.4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5:40" ht="14.25" customHeight="1" x14ac:dyDescent="0.4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5:40" ht="14.25" customHeight="1" x14ac:dyDescent="0.4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5:40" ht="14.25" customHeight="1" x14ac:dyDescent="0.4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5:40" ht="14.25" customHeight="1" x14ac:dyDescent="0.4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5:40" ht="14.25" customHeight="1" x14ac:dyDescent="0.4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5:40" ht="14.25" customHeight="1" x14ac:dyDescent="0.4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5:40" ht="14.25" customHeight="1" x14ac:dyDescent="0.4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5:40" ht="14.25" customHeight="1" x14ac:dyDescent="0.4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5:40" ht="14.25" customHeight="1" x14ac:dyDescent="0.4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5:40" ht="14.25" customHeight="1" x14ac:dyDescent="0.4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5:40" ht="14.25" customHeight="1" x14ac:dyDescent="0.4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5:40" ht="14.25" customHeight="1" x14ac:dyDescent="0.4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5:40" ht="14.25" customHeight="1" x14ac:dyDescent="0.4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5:40" ht="14.25" customHeight="1" x14ac:dyDescent="0.4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5:40" ht="14.25" customHeight="1" x14ac:dyDescent="0.4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5:40" ht="14.25" customHeight="1" x14ac:dyDescent="0.4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5:40" ht="14.25" customHeight="1" x14ac:dyDescent="0.4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5:40" ht="14.25" customHeight="1" x14ac:dyDescent="0.4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5:40" ht="14.25" customHeight="1" x14ac:dyDescent="0.4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5:40" ht="14.25" customHeight="1" x14ac:dyDescent="0.4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5:40" ht="14.25" customHeight="1" x14ac:dyDescent="0.4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5:40" ht="14.25" customHeight="1" x14ac:dyDescent="0.4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5:40" ht="14.25" customHeight="1" x14ac:dyDescent="0.4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5:40" ht="14.25" customHeight="1" x14ac:dyDescent="0.4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5:40" ht="14.25" customHeight="1" x14ac:dyDescent="0.4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5:40" ht="14.25" customHeight="1" x14ac:dyDescent="0.4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5:40" ht="14.25" customHeight="1" x14ac:dyDescent="0.4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5:40" ht="14.25" customHeight="1" x14ac:dyDescent="0.4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5:40" ht="14.25" customHeight="1" x14ac:dyDescent="0.4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5:40" ht="14.25" customHeight="1" x14ac:dyDescent="0.4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5:40" ht="14.25" customHeight="1" x14ac:dyDescent="0.4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5:40" ht="14.25" customHeight="1" x14ac:dyDescent="0.4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5:40" ht="14.25" customHeight="1" x14ac:dyDescent="0.4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5:40" ht="14.25" customHeight="1" x14ac:dyDescent="0.4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5:40" ht="14.25" customHeight="1" x14ac:dyDescent="0.4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5:40" ht="14.25" customHeight="1" x14ac:dyDescent="0.4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5:40" ht="14.25" customHeight="1" x14ac:dyDescent="0.4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5:40" ht="14.25" customHeight="1" x14ac:dyDescent="0.4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5:40" ht="14.25" customHeight="1" x14ac:dyDescent="0.4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5:40" ht="14.25" customHeight="1" x14ac:dyDescent="0.4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5:40" ht="14.25" customHeight="1" x14ac:dyDescent="0.4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5:40" ht="14.25" customHeight="1" x14ac:dyDescent="0.4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5:40" ht="14.25" customHeight="1" x14ac:dyDescent="0.4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5:40" ht="14.25" customHeight="1" x14ac:dyDescent="0.4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5:40" ht="14.25" customHeight="1" x14ac:dyDescent="0.4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5:40" ht="14.25" customHeight="1" x14ac:dyDescent="0.4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5:40" ht="14.25" customHeight="1" x14ac:dyDescent="0.4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5:40" ht="14.25" customHeight="1" x14ac:dyDescent="0.4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5:40" ht="14.25" customHeight="1" x14ac:dyDescent="0.4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5:40" ht="14.25" customHeight="1" x14ac:dyDescent="0.4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5:40" ht="14.25" customHeight="1" x14ac:dyDescent="0.4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5:40" ht="14.25" customHeight="1" x14ac:dyDescent="0.4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5:40" ht="14.25" customHeight="1" x14ac:dyDescent="0.4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5:40" ht="14.25" customHeight="1" x14ac:dyDescent="0.4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5:40" ht="14.25" customHeight="1" x14ac:dyDescent="0.4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5:40" ht="14.25" customHeight="1" x14ac:dyDescent="0.4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5:40" ht="14.25" customHeight="1" x14ac:dyDescent="0.4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5:40" ht="14.25" customHeight="1" x14ac:dyDescent="0.4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5:40" ht="14.25" customHeight="1" x14ac:dyDescent="0.4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5:40" ht="14.25" customHeight="1" x14ac:dyDescent="0.4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5:40" ht="14.25" customHeight="1" x14ac:dyDescent="0.4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5:40" ht="14.25" customHeight="1" x14ac:dyDescent="0.4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5:40" ht="14.25" customHeight="1" x14ac:dyDescent="0.4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5:40" ht="14.25" customHeight="1" x14ac:dyDescent="0.4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5:40" ht="14.25" customHeight="1" x14ac:dyDescent="0.4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5:40" ht="14.25" customHeight="1" x14ac:dyDescent="0.4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5:40" ht="14.25" customHeight="1" x14ac:dyDescent="0.4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5:40" ht="14.25" customHeight="1" x14ac:dyDescent="0.4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5:40" ht="14.25" customHeight="1" x14ac:dyDescent="0.4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5:40" ht="14.25" customHeight="1" x14ac:dyDescent="0.4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5:40" ht="14.25" customHeight="1" x14ac:dyDescent="0.4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5:40" ht="14.25" customHeight="1" x14ac:dyDescent="0.4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5:40" ht="14.25" customHeight="1" x14ac:dyDescent="0.4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5:40" ht="14.25" customHeight="1" x14ac:dyDescent="0.4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5:40" ht="14.25" customHeight="1" x14ac:dyDescent="0.4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5:40" ht="14.25" customHeight="1" x14ac:dyDescent="0.4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5:40" ht="14.25" customHeight="1" x14ac:dyDescent="0.4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5:40" ht="14.25" customHeight="1" x14ac:dyDescent="0.4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5:40" ht="14.25" customHeight="1" x14ac:dyDescent="0.4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5:40" ht="14.25" customHeight="1" x14ac:dyDescent="0.4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5:40" ht="14.25" customHeight="1" x14ac:dyDescent="0.4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5:40" ht="14.25" customHeight="1" x14ac:dyDescent="0.4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5:40" ht="14.25" customHeight="1" x14ac:dyDescent="0.4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5:40" ht="14.25" customHeight="1" x14ac:dyDescent="0.4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5:40" ht="14.25" customHeight="1" x14ac:dyDescent="0.4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5:40" ht="14.25" customHeight="1" x14ac:dyDescent="0.4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5:40" ht="14.25" customHeight="1" x14ac:dyDescent="0.4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5:40" ht="14.25" customHeight="1" x14ac:dyDescent="0.4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5:40" ht="14.25" customHeight="1" x14ac:dyDescent="0.4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5:40" ht="14.25" customHeight="1" x14ac:dyDescent="0.4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5:40" ht="14.25" customHeight="1" x14ac:dyDescent="0.4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5:40" ht="14.25" customHeight="1" x14ac:dyDescent="0.4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5:40" ht="14.25" customHeight="1" x14ac:dyDescent="0.4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5:40" ht="14.25" customHeight="1" x14ac:dyDescent="0.4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5:40" ht="14.25" customHeight="1" x14ac:dyDescent="0.4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5:40" ht="14.25" customHeight="1" x14ac:dyDescent="0.4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5:40" ht="14.25" customHeight="1" x14ac:dyDescent="0.4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5:40" ht="14.25" customHeight="1" x14ac:dyDescent="0.4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5:40" ht="14.25" customHeight="1" x14ac:dyDescent="0.4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5:40" ht="14.25" customHeight="1" x14ac:dyDescent="0.4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5:40" ht="14.25" customHeight="1" x14ac:dyDescent="0.4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5:40" ht="14.25" customHeight="1" x14ac:dyDescent="0.4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5:40" ht="14.25" customHeight="1" x14ac:dyDescent="0.4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5:40" ht="14.25" customHeight="1" x14ac:dyDescent="0.4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5:40" ht="14.25" customHeight="1" x14ac:dyDescent="0.4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5:40" ht="14.25" customHeight="1" x14ac:dyDescent="0.4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5:40" ht="14.25" customHeight="1" x14ac:dyDescent="0.4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5:40" ht="14.25" customHeight="1" x14ac:dyDescent="0.4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5:40" ht="14.25" customHeight="1" x14ac:dyDescent="0.4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5:40" ht="14.25" customHeight="1" x14ac:dyDescent="0.4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5:40" ht="14.25" customHeight="1" x14ac:dyDescent="0.4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5:40" ht="14.25" customHeight="1" x14ac:dyDescent="0.4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5:40" ht="14.25" customHeight="1" x14ac:dyDescent="0.4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5:40" ht="14.25" customHeight="1" x14ac:dyDescent="0.4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5:40" ht="14.25" customHeight="1" x14ac:dyDescent="0.4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5:40" ht="14.25" customHeight="1" x14ac:dyDescent="0.4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5:40" ht="14.25" customHeight="1" x14ac:dyDescent="0.4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5:40" ht="14.25" customHeight="1" x14ac:dyDescent="0.4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5:40" ht="14.25" customHeight="1" x14ac:dyDescent="0.4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5:40" ht="14.25" customHeight="1" x14ac:dyDescent="0.4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5:40" ht="14.25" customHeight="1" x14ac:dyDescent="0.4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5:40" ht="14.25" customHeight="1" x14ac:dyDescent="0.4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5:40" ht="14.25" customHeight="1" x14ac:dyDescent="0.4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5:40" ht="14.25" customHeight="1" x14ac:dyDescent="0.4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5:40" ht="14.25" customHeight="1" x14ac:dyDescent="0.4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5:40" ht="14.25" customHeight="1" x14ac:dyDescent="0.4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5:40" ht="14.25" customHeight="1" x14ac:dyDescent="0.4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5:40" ht="14.25" customHeight="1" x14ac:dyDescent="0.4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5:40" ht="14.25" customHeight="1" x14ac:dyDescent="0.4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5:40" ht="14.25" customHeight="1" x14ac:dyDescent="0.4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5:40" ht="14.25" customHeight="1" x14ac:dyDescent="0.4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5:40" ht="14.25" customHeight="1" x14ac:dyDescent="0.4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5:40" ht="14.25" customHeight="1" x14ac:dyDescent="0.4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5:40" ht="14.25" customHeight="1" x14ac:dyDescent="0.4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5:40" ht="14.25" customHeight="1" x14ac:dyDescent="0.4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5:40" ht="14.25" customHeight="1" x14ac:dyDescent="0.4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5:40" ht="14.25" customHeight="1" x14ac:dyDescent="0.4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5:40" ht="14.25" customHeight="1" x14ac:dyDescent="0.4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5:40" ht="14.25" customHeight="1" x14ac:dyDescent="0.4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5:40" ht="14.25" customHeight="1" x14ac:dyDescent="0.4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5:40" ht="14.25" customHeight="1" x14ac:dyDescent="0.4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5:40" ht="14.25" customHeight="1" x14ac:dyDescent="0.4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5:40" ht="14.25" customHeight="1" x14ac:dyDescent="0.4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5:40" ht="14.25" customHeight="1" x14ac:dyDescent="0.4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5:40" ht="14.25" customHeight="1" x14ac:dyDescent="0.4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5:40" ht="14.25" customHeight="1" x14ac:dyDescent="0.4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5:40" ht="14.25" customHeight="1" x14ac:dyDescent="0.4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5:40" ht="14.25" customHeight="1" x14ac:dyDescent="0.4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5:40" ht="14.25" customHeight="1" x14ac:dyDescent="0.4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5:40" ht="14.25" customHeight="1" x14ac:dyDescent="0.4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5:40" ht="14.25" customHeight="1" x14ac:dyDescent="0.4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5:40" ht="14.25" customHeight="1" x14ac:dyDescent="0.4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5:40" ht="14.25" customHeight="1" x14ac:dyDescent="0.4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5:40" ht="14.25" customHeight="1" x14ac:dyDescent="0.4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5:40" ht="14.25" customHeight="1" x14ac:dyDescent="0.4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5:40" ht="14.25" customHeight="1" x14ac:dyDescent="0.4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5:40" ht="14.25" customHeight="1" x14ac:dyDescent="0.4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5:40" ht="14.25" customHeight="1" x14ac:dyDescent="0.4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5:40" ht="14.25" customHeight="1" x14ac:dyDescent="0.4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5:40" ht="14.25" customHeight="1" x14ac:dyDescent="0.4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5:40" ht="14.25" customHeight="1" x14ac:dyDescent="0.4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5:40" ht="14.25" customHeight="1" x14ac:dyDescent="0.4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5:40" ht="14.25" customHeight="1" x14ac:dyDescent="0.4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5:40" ht="14.25" customHeight="1" x14ac:dyDescent="0.4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5:40" ht="14.25" customHeight="1" x14ac:dyDescent="0.4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5:40" ht="14.25" customHeight="1" x14ac:dyDescent="0.4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5:40" ht="14.25" customHeight="1" x14ac:dyDescent="0.4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5:40" ht="14.25" customHeight="1" x14ac:dyDescent="0.4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5:40" ht="14.25" customHeight="1" x14ac:dyDescent="0.4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5:40" ht="14.25" customHeight="1" x14ac:dyDescent="0.4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5:40" ht="14.25" customHeight="1" x14ac:dyDescent="0.4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5:40" ht="14.25" customHeight="1" x14ac:dyDescent="0.4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5:40" ht="14.25" customHeight="1" x14ac:dyDescent="0.4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5:40" ht="14.25" customHeight="1" x14ac:dyDescent="0.4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5:40" ht="14.25" customHeight="1" x14ac:dyDescent="0.4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5:40" ht="14.25" customHeight="1" x14ac:dyDescent="0.4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5:40" ht="14.25" customHeight="1" x14ac:dyDescent="0.4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5:40" ht="14.25" customHeight="1" x14ac:dyDescent="0.4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5:40" ht="14.25" customHeight="1" x14ac:dyDescent="0.4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5:40" ht="14.25" customHeight="1" x14ac:dyDescent="0.4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5:40" ht="14.25" customHeight="1" x14ac:dyDescent="0.4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5:40" ht="14.25" customHeight="1" x14ac:dyDescent="0.4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5:40" ht="14.25" customHeight="1" x14ac:dyDescent="0.4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5:40" ht="14.25" customHeight="1" x14ac:dyDescent="0.4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5:40" ht="14.25" customHeight="1" x14ac:dyDescent="0.4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5:40" ht="14.25" customHeight="1" x14ac:dyDescent="0.4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5:40" ht="14.25" customHeight="1" x14ac:dyDescent="0.4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5:40" ht="14.25" customHeight="1" x14ac:dyDescent="0.4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5:40" ht="14.25" customHeight="1" x14ac:dyDescent="0.4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5:40" ht="14.25" customHeight="1" x14ac:dyDescent="0.4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5:40" ht="14.25" customHeight="1" x14ac:dyDescent="0.4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5:40" ht="14.25" customHeight="1" x14ac:dyDescent="0.4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5:40" ht="14.25" customHeight="1" x14ac:dyDescent="0.4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5:40" ht="14.25" customHeight="1" x14ac:dyDescent="0.4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5:40" ht="14.25" customHeight="1" x14ac:dyDescent="0.4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5:40" ht="14.25" customHeight="1" x14ac:dyDescent="0.4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5:40" ht="14.25" customHeight="1" x14ac:dyDescent="0.4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5:40" ht="14.25" customHeight="1" x14ac:dyDescent="0.4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5:40" ht="14.25" customHeight="1" x14ac:dyDescent="0.4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5:40" ht="14.25" customHeight="1" x14ac:dyDescent="0.4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5:40" ht="14.25" customHeight="1" x14ac:dyDescent="0.4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5:40" ht="14.25" customHeight="1" x14ac:dyDescent="0.4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5:40" ht="14.25" customHeight="1" x14ac:dyDescent="0.4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5:40" ht="14.25" customHeight="1" x14ac:dyDescent="0.4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5:40" ht="14.25" customHeight="1" x14ac:dyDescent="0.4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5:40" ht="14.25" customHeight="1" x14ac:dyDescent="0.4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5:40" ht="14.25" customHeight="1" x14ac:dyDescent="0.4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5:40" ht="14.25" customHeight="1" x14ac:dyDescent="0.4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5:40" ht="14.25" customHeight="1" x14ac:dyDescent="0.4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5:40" ht="14.25" customHeight="1" x14ac:dyDescent="0.4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5:40" ht="14.25" customHeight="1" x14ac:dyDescent="0.4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5:40" ht="14.25" customHeight="1" x14ac:dyDescent="0.4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5:40" ht="14.25" customHeight="1" x14ac:dyDescent="0.4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5:40" ht="14.25" customHeight="1" x14ac:dyDescent="0.4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5:40" ht="14.25" customHeight="1" x14ac:dyDescent="0.4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5:40" ht="14.25" customHeight="1" x14ac:dyDescent="0.4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5:40" ht="14.25" customHeight="1" x14ac:dyDescent="0.4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5:40" ht="14.25" customHeight="1" x14ac:dyDescent="0.4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5:40" ht="14.25" customHeight="1" x14ac:dyDescent="0.4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5:40" ht="14.25" customHeight="1" x14ac:dyDescent="0.4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5:40" ht="14.25" customHeight="1" x14ac:dyDescent="0.4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5:40" ht="14.25" customHeight="1" x14ac:dyDescent="0.4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5:40" ht="14.25" customHeight="1" x14ac:dyDescent="0.4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5:40" ht="14.25" customHeight="1" x14ac:dyDescent="0.4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5:40" ht="14.25" customHeight="1" x14ac:dyDescent="0.4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5:40" ht="14.25" customHeight="1" x14ac:dyDescent="0.4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5:40" ht="14.25" customHeight="1" x14ac:dyDescent="0.4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5:40" ht="14.25" customHeight="1" x14ac:dyDescent="0.4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5:40" ht="14.25" customHeight="1" x14ac:dyDescent="0.4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5:40" ht="14.25" customHeight="1" x14ac:dyDescent="0.4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5:40" ht="14.25" customHeight="1" x14ac:dyDescent="0.4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5:40" ht="14.25" customHeight="1" x14ac:dyDescent="0.4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5:40" ht="14.25" customHeight="1" x14ac:dyDescent="0.4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5:40" ht="14.25" customHeight="1" x14ac:dyDescent="0.4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5:40" ht="14.25" customHeight="1" x14ac:dyDescent="0.4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5:40" ht="14.25" customHeight="1" x14ac:dyDescent="0.4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5:40" ht="14.25" customHeight="1" x14ac:dyDescent="0.4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5:40" ht="14.25" customHeight="1" x14ac:dyDescent="0.4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5:40" ht="14.25" customHeight="1" x14ac:dyDescent="0.4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5:40" ht="14.25" customHeight="1" x14ac:dyDescent="0.4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5:40" ht="14.25" customHeight="1" x14ac:dyDescent="0.4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5:40" ht="14.25" customHeight="1" x14ac:dyDescent="0.4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5:40" ht="14.25" customHeight="1" x14ac:dyDescent="0.4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5:40" ht="14.25" customHeight="1" x14ac:dyDescent="0.4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5:40" ht="14.25" customHeight="1" x14ac:dyDescent="0.4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5:40" ht="14.25" customHeight="1" x14ac:dyDescent="0.4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5:40" ht="14.25" customHeight="1" x14ac:dyDescent="0.4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5:40" ht="14.25" customHeight="1" x14ac:dyDescent="0.4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5:40" ht="14.25" customHeight="1" x14ac:dyDescent="0.4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5:40" ht="14.25" customHeight="1" x14ac:dyDescent="0.4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5:40" ht="14.25" customHeight="1" x14ac:dyDescent="0.4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5:40" ht="14.25" customHeight="1" x14ac:dyDescent="0.4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5:40" ht="14.25" customHeight="1" x14ac:dyDescent="0.4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5:40" ht="14.25" customHeight="1" x14ac:dyDescent="0.4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5:40" ht="14.25" customHeight="1" x14ac:dyDescent="0.4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5:40" ht="14.25" customHeight="1" x14ac:dyDescent="0.4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5:40" ht="14.25" customHeight="1" x14ac:dyDescent="0.4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5:40" ht="14.25" customHeight="1" x14ac:dyDescent="0.4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5:40" ht="14.25" customHeight="1" x14ac:dyDescent="0.4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5:40" ht="14.25" customHeight="1" x14ac:dyDescent="0.4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5:40" ht="14.25" customHeight="1" x14ac:dyDescent="0.4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5:40" ht="14.25" customHeight="1" x14ac:dyDescent="0.4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5:40" ht="14.25" customHeight="1" x14ac:dyDescent="0.4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5:40" ht="14.25" customHeight="1" x14ac:dyDescent="0.4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5:40" ht="14.25" customHeight="1" x14ac:dyDescent="0.4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5:40" ht="14.25" customHeight="1" x14ac:dyDescent="0.4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5:40" ht="14.25" customHeight="1" x14ac:dyDescent="0.4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5:40" ht="14.25" customHeight="1" x14ac:dyDescent="0.4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5:40" ht="14.25" customHeight="1" x14ac:dyDescent="0.4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5:40" ht="14.25" customHeight="1" x14ac:dyDescent="0.4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5:40" ht="14.25" customHeight="1" x14ac:dyDescent="0.4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5:40" ht="14.25" customHeight="1" x14ac:dyDescent="0.4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5:40" ht="14.25" customHeight="1" x14ac:dyDescent="0.4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5:40" ht="14.25" customHeight="1" x14ac:dyDescent="0.4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5:40" ht="14.25" customHeight="1" x14ac:dyDescent="0.4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5:40" ht="14.25" customHeight="1" x14ac:dyDescent="0.4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5:40" ht="14.25" customHeight="1" x14ac:dyDescent="0.4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5:40" ht="14.25" customHeight="1" x14ac:dyDescent="0.4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5:40" ht="14.25" customHeight="1" x14ac:dyDescent="0.4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5:40" ht="14.25" customHeight="1" x14ac:dyDescent="0.4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5:40" ht="14.25" customHeight="1" x14ac:dyDescent="0.4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5:40" ht="14.25" customHeight="1" x14ac:dyDescent="0.4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5:40" ht="14.25" customHeight="1" x14ac:dyDescent="0.4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5:40" ht="14.25" customHeight="1" x14ac:dyDescent="0.4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5:40" ht="14.25" customHeight="1" x14ac:dyDescent="0.4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5:40" ht="14.25" customHeight="1" x14ac:dyDescent="0.4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5:40" ht="14.25" customHeight="1" x14ac:dyDescent="0.4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5:40" ht="14.25" customHeight="1" x14ac:dyDescent="0.4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5:40" ht="14.25" customHeight="1" x14ac:dyDescent="0.4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5:40" ht="14.25" customHeight="1" x14ac:dyDescent="0.4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5:40" ht="14.25" customHeight="1" x14ac:dyDescent="0.4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5:40" ht="14.25" customHeight="1" x14ac:dyDescent="0.4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5:40" ht="14.25" customHeight="1" x14ac:dyDescent="0.4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5:40" ht="14.25" customHeight="1" x14ac:dyDescent="0.4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5:40" ht="14.25" customHeight="1" x14ac:dyDescent="0.4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5:40" ht="14.25" customHeight="1" x14ac:dyDescent="0.4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5:40" ht="14.25" customHeight="1" x14ac:dyDescent="0.4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5:40" ht="14.25" customHeight="1" x14ac:dyDescent="0.4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5:40" ht="14.25" customHeight="1" x14ac:dyDescent="0.4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5:40" ht="14.25" customHeight="1" x14ac:dyDescent="0.4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5:40" ht="14.25" customHeight="1" x14ac:dyDescent="0.4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5:40" ht="14.25" customHeight="1" x14ac:dyDescent="0.4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5:40" ht="14.25" customHeight="1" x14ac:dyDescent="0.4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5:40" ht="14.25" customHeight="1" x14ac:dyDescent="0.4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5:40" ht="14.25" customHeight="1" x14ac:dyDescent="0.4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5:40" ht="14.25" customHeight="1" x14ac:dyDescent="0.4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5:40" ht="14.25" customHeight="1" x14ac:dyDescent="0.4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5:40" ht="14.25" customHeight="1" x14ac:dyDescent="0.4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5:40" ht="14.25" customHeight="1" x14ac:dyDescent="0.4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5:40" ht="14.25" customHeight="1" x14ac:dyDescent="0.4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5:40" ht="14.25" customHeight="1" x14ac:dyDescent="0.4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5:40" ht="14.25" customHeight="1" x14ac:dyDescent="0.4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5:40" ht="14.25" customHeight="1" x14ac:dyDescent="0.4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5:40" ht="14.25" customHeight="1" x14ac:dyDescent="0.4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5:40" ht="14.25" customHeight="1" x14ac:dyDescent="0.4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5:40" ht="14.25" customHeight="1" x14ac:dyDescent="0.4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5:40" ht="14.25" customHeight="1" x14ac:dyDescent="0.4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5:40" ht="14.25" customHeight="1" x14ac:dyDescent="0.4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5:40" ht="14.25" customHeight="1" x14ac:dyDescent="0.4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5:40" ht="14.25" customHeight="1" x14ac:dyDescent="0.4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5:40" ht="14.25" customHeight="1" x14ac:dyDescent="0.4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5:40" ht="14.25" customHeight="1" x14ac:dyDescent="0.4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5:40" ht="14.25" customHeight="1" x14ac:dyDescent="0.4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5:40" ht="14.25" customHeight="1" x14ac:dyDescent="0.4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5:40" ht="14.25" customHeight="1" x14ac:dyDescent="0.4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5:40" ht="14.25" customHeight="1" x14ac:dyDescent="0.4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5:40" ht="14.25" customHeight="1" x14ac:dyDescent="0.4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5:40" ht="14.25" customHeight="1" x14ac:dyDescent="0.4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5:40" ht="14.25" customHeight="1" x14ac:dyDescent="0.4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5:40" ht="14.25" customHeight="1" x14ac:dyDescent="0.4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5:40" ht="14.25" customHeight="1" x14ac:dyDescent="0.4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5:40" ht="14.25" customHeight="1" x14ac:dyDescent="0.4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5:40" ht="14.25" customHeight="1" x14ac:dyDescent="0.4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5:40" ht="14.25" customHeight="1" x14ac:dyDescent="0.4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5:40" ht="14.25" customHeight="1" x14ac:dyDescent="0.4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5:40" ht="14.25" customHeight="1" x14ac:dyDescent="0.4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5:40" ht="14.25" customHeight="1" x14ac:dyDescent="0.4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5:40" ht="14.25" customHeight="1" x14ac:dyDescent="0.4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5:40" ht="14.25" customHeight="1" x14ac:dyDescent="0.4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5:40" ht="14.25" customHeight="1" x14ac:dyDescent="0.4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5:40" ht="14.25" customHeight="1" x14ac:dyDescent="0.4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5:40" ht="14.25" customHeight="1" x14ac:dyDescent="0.4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5:40" ht="14.25" customHeight="1" x14ac:dyDescent="0.4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5:40" ht="14.25" customHeight="1" x14ac:dyDescent="0.4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5:40" ht="14.25" customHeight="1" x14ac:dyDescent="0.4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5:40" ht="14.25" customHeight="1" x14ac:dyDescent="0.4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5:40" ht="14.25" customHeight="1" x14ac:dyDescent="0.4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5:40" ht="14.25" customHeight="1" x14ac:dyDescent="0.4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5:40" ht="14.25" customHeight="1" x14ac:dyDescent="0.4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5:40" ht="14.25" customHeight="1" x14ac:dyDescent="0.4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5:40" ht="14.25" customHeight="1" x14ac:dyDescent="0.4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5:40" ht="14.25" customHeight="1" x14ac:dyDescent="0.4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5:40" ht="14.25" customHeight="1" x14ac:dyDescent="0.4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5:40" ht="14.25" customHeight="1" x14ac:dyDescent="0.4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5:40" ht="14.25" customHeight="1" x14ac:dyDescent="0.4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5:40" ht="14.25" customHeight="1" x14ac:dyDescent="0.4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5:40" ht="14.25" customHeight="1" x14ac:dyDescent="0.4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5:40" ht="14.25" customHeight="1" x14ac:dyDescent="0.4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5:40" ht="14.25" customHeight="1" x14ac:dyDescent="0.4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5:40" ht="14.25" customHeight="1" x14ac:dyDescent="0.4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5:40" ht="14.25" customHeight="1" x14ac:dyDescent="0.4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5:40" ht="14.25" customHeight="1" x14ac:dyDescent="0.4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5:40" ht="14.25" customHeight="1" x14ac:dyDescent="0.4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5:40" ht="14.25" customHeight="1" x14ac:dyDescent="0.4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5:40" ht="14.25" customHeight="1" x14ac:dyDescent="0.4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5:40" ht="14.25" customHeight="1" x14ac:dyDescent="0.4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5:40" ht="14.25" customHeight="1" x14ac:dyDescent="0.4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5:40" ht="14.25" customHeight="1" x14ac:dyDescent="0.4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5:40" ht="14.25" customHeight="1" x14ac:dyDescent="0.4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5:40" ht="14.25" customHeight="1" x14ac:dyDescent="0.4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5:40" ht="14.25" customHeight="1" x14ac:dyDescent="0.4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5:40" ht="14.25" customHeight="1" x14ac:dyDescent="0.4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5:40" ht="14.25" customHeight="1" x14ac:dyDescent="0.4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5:40" ht="14.25" customHeight="1" x14ac:dyDescent="0.4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5:40" ht="14.25" customHeight="1" x14ac:dyDescent="0.4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5:40" ht="14.25" customHeight="1" x14ac:dyDescent="0.4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5:40" ht="14.25" customHeight="1" x14ac:dyDescent="0.4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5:40" ht="14.25" customHeight="1" x14ac:dyDescent="0.4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5:40" ht="14.25" customHeight="1" x14ac:dyDescent="0.4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5:40" ht="14.25" customHeight="1" x14ac:dyDescent="0.4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5:40" ht="14.25" customHeight="1" x14ac:dyDescent="0.4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5:40" ht="14.25" customHeight="1" x14ac:dyDescent="0.4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5:40" ht="14.25" customHeight="1" x14ac:dyDescent="0.4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5:40" ht="14.25" customHeight="1" x14ac:dyDescent="0.4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5:40" ht="14.25" customHeight="1" x14ac:dyDescent="0.4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5:40" ht="14.25" customHeight="1" x14ac:dyDescent="0.4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5:40" ht="14.25" customHeight="1" x14ac:dyDescent="0.4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5:40" ht="14.25" customHeight="1" x14ac:dyDescent="0.4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5:40" ht="14.25" customHeight="1" x14ac:dyDescent="0.4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5:40" ht="14.25" customHeight="1" x14ac:dyDescent="0.4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5:40" ht="14.25" customHeight="1" x14ac:dyDescent="0.4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5:40" ht="14.25" customHeight="1" x14ac:dyDescent="0.4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5:40" ht="14.25" customHeight="1" x14ac:dyDescent="0.4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5:40" ht="14.25" customHeight="1" x14ac:dyDescent="0.4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5:40" ht="14.25" customHeight="1" x14ac:dyDescent="0.4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5:40" ht="14.25" customHeight="1" x14ac:dyDescent="0.4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5:40" ht="14.25" customHeight="1" x14ac:dyDescent="0.4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5:40" ht="14.25" customHeight="1" x14ac:dyDescent="0.4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5:40" ht="14.25" customHeight="1" x14ac:dyDescent="0.4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5:40" ht="14.25" customHeight="1" x14ac:dyDescent="0.4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5:40" ht="14.25" customHeight="1" x14ac:dyDescent="0.4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5:40" ht="14.25" customHeight="1" x14ac:dyDescent="0.4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5:40" ht="14.25" customHeight="1" x14ac:dyDescent="0.4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5:40" ht="14.25" customHeight="1" x14ac:dyDescent="0.4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5:40" ht="14.25" customHeight="1" x14ac:dyDescent="0.4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5:40" ht="14.25" customHeight="1" x14ac:dyDescent="0.4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5:40" ht="14.25" customHeight="1" x14ac:dyDescent="0.4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5:40" ht="14.25" customHeight="1" x14ac:dyDescent="0.4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5:40" ht="14.25" customHeight="1" x14ac:dyDescent="0.4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5:40" ht="14.25" customHeight="1" x14ac:dyDescent="0.4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5:40" ht="14.25" customHeight="1" x14ac:dyDescent="0.4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5:40" ht="14.25" customHeight="1" x14ac:dyDescent="0.4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5:40" ht="14.25" customHeight="1" x14ac:dyDescent="0.4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5:40" ht="14.25" customHeight="1" x14ac:dyDescent="0.4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5:40" ht="14.25" customHeight="1" x14ac:dyDescent="0.4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5:40" ht="14.25" customHeight="1" x14ac:dyDescent="0.4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5:40" ht="14.25" customHeight="1" x14ac:dyDescent="0.4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5:40" ht="14.25" customHeight="1" x14ac:dyDescent="0.4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5:40" ht="14.25" customHeight="1" x14ac:dyDescent="0.4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5:40" ht="14.25" customHeight="1" x14ac:dyDescent="0.4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5:40" ht="14.25" customHeight="1" x14ac:dyDescent="0.4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5:40" ht="14.25" customHeight="1" x14ac:dyDescent="0.4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5:40" ht="14.25" customHeight="1" x14ac:dyDescent="0.4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5:40" ht="14.25" customHeight="1" x14ac:dyDescent="0.4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5:40" ht="14.25" customHeight="1" x14ac:dyDescent="0.4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5:40" ht="14.25" customHeight="1" x14ac:dyDescent="0.4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5:40" ht="14.25" customHeight="1" x14ac:dyDescent="0.4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5:40" ht="14.25" customHeight="1" x14ac:dyDescent="0.4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5:40" ht="14.25" customHeight="1" x14ac:dyDescent="0.4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5:40" ht="14.25" customHeight="1" x14ac:dyDescent="0.4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5:40" ht="14.25" customHeight="1" x14ac:dyDescent="0.4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5:40" ht="14.25" customHeight="1" x14ac:dyDescent="0.4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5:40" ht="14.25" customHeight="1" x14ac:dyDescent="0.4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5:40" ht="14.25" customHeight="1" x14ac:dyDescent="0.4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5:40" ht="14.25" customHeight="1" x14ac:dyDescent="0.4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5:40" ht="14.25" customHeight="1" x14ac:dyDescent="0.4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5:40" ht="14.25" customHeight="1" x14ac:dyDescent="0.4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5:40" ht="14.25" customHeight="1" x14ac:dyDescent="0.4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5:40" ht="14.25" customHeight="1" x14ac:dyDescent="0.4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5:40" ht="14.25" customHeight="1" x14ac:dyDescent="0.4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5:40" ht="14.25" customHeight="1" x14ac:dyDescent="0.4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5:40" ht="14.25" customHeight="1" x14ac:dyDescent="0.4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5:40" ht="14.25" customHeight="1" x14ac:dyDescent="0.4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5:40" ht="14.25" customHeight="1" x14ac:dyDescent="0.4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5:40" ht="14.25" customHeight="1" x14ac:dyDescent="0.4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5:40" ht="14.25" customHeight="1" x14ac:dyDescent="0.4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5:40" ht="14.25" customHeight="1" x14ac:dyDescent="0.4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5:40" ht="14.25" customHeight="1" x14ac:dyDescent="0.4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5:40" ht="14.25" customHeight="1" x14ac:dyDescent="0.4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5:40" ht="14.25" customHeight="1" x14ac:dyDescent="0.4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5:40" ht="14.25" customHeight="1" x14ac:dyDescent="0.4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5:40" ht="14.25" customHeight="1" x14ac:dyDescent="0.4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5:40" ht="14.25" customHeight="1" x14ac:dyDescent="0.4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5:40" ht="14.25" customHeight="1" x14ac:dyDescent="0.4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 spans="5:40" ht="14.25" customHeight="1" x14ac:dyDescent="0.4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 spans="5:40" ht="14.25" customHeight="1" x14ac:dyDescent="0.4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5:40" ht="14.25" customHeight="1" x14ac:dyDescent="0.4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5:40" ht="14.25" customHeight="1" x14ac:dyDescent="0.4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5:40" ht="14.25" customHeight="1" x14ac:dyDescent="0.4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5:40" ht="14.25" customHeight="1" x14ac:dyDescent="0.4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5:40" ht="14.25" customHeight="1" x14ac:dyDescent="0.4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5:40" ht="14.25" customHeight="1" x14ac:dyDescent="0.4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5:40" ht="14.25" customHeight="1" x14ac:dyDescent="0.4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5:40" ht="14.25" customHeight="1" x14ac:dyDescent="0.4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5:40" ht="14.25" customHeight="1" x14ac:dyDescent="0.4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5:40" ht="14.25" customHeight="1" x14ac:dyDescent="0.4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5:40" ht="14.25" customHeight="1" x14ac:dyDescent="0.4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5:40" ht="14.25" customHeight="1" x14ac:dyDescent="0.4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5:40" ht="14.25" customHeight="1" x14ac:dyDescent="0.4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5:40" ht="14.25" customHeight="1" x14ac:dyDescent="0.4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5:40" ht="14.25" customHeight="1" x14ac:dyDescent="0.4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5:40" ht="14.25" customHeight="1" x14ac:dyDescent="0.4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5:40" ht="14.25" customHeight="1" x14ac:dyDescent="0.4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5:40" ht="14.25" customHeight="1" x14ac:dyDescent="0.4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5:40" ht="14.25" customHeight="1" x14ac:dyDescent="0.4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5:40" ht="14.25" customHeight="1" x14ac:dyDescent="0.4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5:40" ht="14.25" customHeight="1" x14ac:dyDescent="0.4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5:40" ht="14.25" customHeight="1" x14ac:dyDescent="0.4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5:40" ht="14.25" customHeight="1" x14ac:dyDescent="0.4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5:40" ht="14.25" customHeight="1" x14ac:dyDescent="0.4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5:40" ht="14.25" customHeight="1" x14ac:dyDescent="0.4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5:40" ht="14.25" customHeight="1" x14ac:dyDescent="0.4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5:40" ht="14.25" customHeight="1" x14ac:dyDescent="0.4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5:40" ht="14.25" customHeight="1" x14ac:dyDescent="0.4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5:40" ht="14.25" customHeight="1" x14ac:dyDescent="0.4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5:40" ht="14.25" customHeight="1" x14ac:dyDescent="0.4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5:40" ht="14.25" customHeight="1" x14ac:dyDescent="0.4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5:40" ht="14.25" customHeight="1" x14ac:dyDescent="0.4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5:40" ht="14.25" customHeight="1" x14ac:dyDescent="0.4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5:40" ht="14.25" customHeight="1" x14ac:dyDescent="0.4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5:40" ht="14.25" customHeight="1" x14ac:dyDescent="0.4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5:40" ht="14.25" customHeight="1" x14ac:dyDescent="0.4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5:40" ht="14.25" customHeight="1" x14ac:dyDescent="0.4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5:40" ht="14.25" customHeight="1" x14ac:dyDescent="0.4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5:40" ht="14.25" customHeight="1" x14ac:dyDescent="0.4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5:40" ht="14.25" customHeight="1" x14ac:dyDescent="0.4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5:40" ht="14.25" customHeight="1" x14ac:dyDescent="0.4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5:40" ht="14.25" customHeight="1" x14ac:dyDescent="0.4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5:40" ht="14.25" customHeight="1" x14ac:dyDescent="0.4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5:40" ht="14.25" customHeight="1" x14ac:dyDescent="0.4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5:40" ht="14.25" customHeight="1" x14ac:dyDescent="0.4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5:40" ht="14.25" customHeight="1" x14ac:dyDescent="0.4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5:40" ht="14.25" customHeight="1" x14ac:dyDescent="0.4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5:40" ht="14.25" customHeight="1" x14ac:dyDescent="0.4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5:40" ht="14.25" customHeight="1" x14ac:dyDescent="0.4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5:40" ht="14.25" customHeight="1" x14ac:dyDescent="0.4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5:40" ht="14.25" customHeight="1" x14ac:dyDescent="0.4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5:40" ht="14.25" customHeight="1" x14ac:dyDescent="0.4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5:40" ht="14.25" customHeight="1" x14ac:dyDescent="0.4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5:40" ht="14.25" customHeight="1" x14ac:dyDescent="0.4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5:40" ht="14.25" customHeight="1" x14ac:dyDescent="0.4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5:40" ht="14.25" customHeight="1" x14ac:dyDescent="0.4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5:40" ht="14.25" customHeight="1" x14ac:dyDescent="0.4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5:40" ht="14.25" customHeight="1" x14ac:dyDescent="0.4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5:40" ht="14.25" customHeight="1" x14ac:dyDescent="0.4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5:40" ht="14.25" customHeight="1" x14ac:dyDescent="0.4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5:40" ht="14.25" customHeight="1" x14ac:dyDescent="0.4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5:40" ht="14.25" customHeight="1" x14ac:dyDescent="0.4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5:40" ht="14.25" customHeight="1" x14ac:dyDescent="0.4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5:40" ht="14.25" customHeight="1" x14ac:dyDescent="0.4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5:40" ht="14.25" customHeight="1" x14ac:dyDescent="0.4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5:40" ht="14.25" customHeight="1" x14ac:dyDescent="0.4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5:40" ht="14.25" customHeight="1" x14ac:dyDescent="0.4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5:40" ht="14.25" customHeight="1" x14ac:dyDescent="0.4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5:40" ht="14.25" customHeight="1" x14ac:dyDescent="0.4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5:40" ht="14.25" customHeight="1" x14ac:dyDescent="0.4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5:40" ht="14.25" customHeight="1" x14ac:dyDescent="0.4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5:40" ht="14.25" customHeight="1" x14ac:dyDescent="0.4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5:40" ht="14.25" customHeight="1" x14ac:dyDescent="0.4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5:40" ht="14.25" customHeight="1" x14ac:dyDescent="0.4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5:40" ht="14.25" customHeight="1" x14ac:dyDescent="0.4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5:40" ht="14.25" customHeight="1" x14ac:dyDescent="0.4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5:40" ht="14.25" customHeight="1" x14ac:dyDescent="0.4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5:40" ht="14.25" customHeight="1" x14ac:dyDescent="0.4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5:40" ht="14.25" customHeight="1" x14ac:dyDescent="0.4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5:40" ht="14.25" customHeight="1" x14ac:dyDescent="0.4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5:40" ht="14.25" customHeight="1" x14ac:dyDescent="0.4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5:40" ht="14.25" customHeight="1" x14ac:dyDescent="0.4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5:40" ht="14.25" customHeight="1" x14ac:dyDescent="0.4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5:40" ht="14.25" customHeight="1" x14ac:dyDescent="0.4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5:40" ht="14.25" customHeight="1" x14ac:dyDescent="0.4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5:40" ht="14.25" customHeight="1" x14ac:dyDescent="0.4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5:40" ht="14.25" customHeight="1" x14ac:dyDescent="0.4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5:40" ht="14.25" customHeight="1" x14ac:dyDescent="0.4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5:40" ht="14.25" customHeight="1" x14ac:dyDescent="0.4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5:40" ht="14.25" customHeight="1" x14ac:dyDescent="0.4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5:40" ht="14.25" customHeight="1" x14ac:dyDescent="0.4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5:40" ht="14.25" customHeight="1" x14ac:dyDescent="0.4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5:40" ht="14.25" customHeight="1" x14ac:dyDescent="0.4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5:40" ht="14.25" customHeight="1" x14ac:dyDescent="0.4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5:40" ht="14.25" customHeight="1" x14ac:dyDescent="0.4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5:40" ht="14.25" customHeight="1" x14ac:dyDescent="0.4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5:40" ht="14.25" customHeight="1" x14ac:dyDescent="0.4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5:40" ht="14.25" customHeight="1" x14ac:dyDescent="0.4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5:40" ht="14.25" customHeight="1" x14ac:dyDescent="0.4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5:40" ht="14.25" customHeight="1" x14ac:dyDescent="0.4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5:40" ht="14.25" customHeight="1" x14ac:dyDescent="0.4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5:40" ht="14.25" customHeight="1" x14ac:dyDescent="0.4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5:40" ht="14.25" customHeight="1" x14ac:dyDescent="0.4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5:40" ht="14.25" customHeight="1" x14ac:dyDescent="0.4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5:40" ht="14.25" customHeight="1" x14ac:dyDescent="0.4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5:40" ht="14.25" customHeight="1" x14ac:dyDescent="0.4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5:40" ht="14.25" customHeight="1" x14ac:dyDescent="0.4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5:40" ht="14.25" customHeight="1" x14ac:dyDescent="0.4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5:40" ht="14.25" customHeight="1" x14ac:dyDescent="0.4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5:40" ht="14.25" customHeight="1" x14ac:dyDescent="0.4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5:40" ht="14.25" customHeight="1" x14ac:dyDescent="0.4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5:40" ht="14.25" customHeight="1" x14ac:dyDescent="0.4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5:40" ht="14.25" customHeight="1" x14ac:dyDescent="0.4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5:40" ht="14.25" customHeight="1" x14ac:dyDescent="0.4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5:40" ht="14.25" customHeight="1" x14ac:dyDescent="0.4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5:40" ht="14.25" customHeight="1" x14ac:dyDescent="0.4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5:40" ht="14.25" customHeight="1" x14ac:dyDescent="0.4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 spans="5:40" ht="14.25" customHeight="1" x14ac:dyDescent="0.4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 spans="5:40" ht="14.25" customHeight="1" x14ac:dyDescent="0.4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 spans="5:40" ht="14.25" customHeight="1" x14ac:dyDescent="0.4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</row>
    <row r="890" spans="5:40" ht="14.25" customHeight="1" x14ac:dyDescent="0.4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</row>
    <row r="891" spans="5:40" ht="14.25" customHeight="1" x14ac:dyDescent="0.4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</row>
    <row r="892" spans="5:40" ht="14.25" customHeight="1" x14ac:dyDescent="0.4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</row>
    <row r="893" spans="5:40" ht="14.25" customHeight="1" x14ac:dyDescent="0.4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</row>
    <row r="894" spans="5:40" ht="14.25" customHeight="1" x14ac:dyDescent="0.4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</row>
    <row r="895" spans="5:40" ht="14.25" customHeight="1" x14ac:dyDescent="0.4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</row>
    <row r="896" spans="5:40" ht="14.25" customHeight="1" x14ac:dyDescent="0.4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</row>
    <row r="897" spans="5:40" ht="14.25" customHeight="1" x14ac:dyDescent="0.4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</row>
    <row r="898" spans="5:40" ht="14.25" customHeight="1" x14ac:dyDescent="0.4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</row>
    <row r="899" spans="5:40" ht="14.25" customHeight="1" x14ac:dyDescent="0.4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</row>
    <row r="900" spans="5:40" ht="14.25" customHeight="1" x14ac:dyDescent="0.4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</row>
    <row r="901" spans="5:40" ht="14.25" customHeight="1" x14ac:dyDescent="0.4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</row>
    <row r="902" spans="5:40" ht="14.25" customHeight="1" x14ac:dyDescent="0.4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</row>
    <row r="903" spans="5:40" ht="14.25" customHeight="1" x14ac:dyDescent="0.4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</row>
    <row r="904" spans="5:40" ht="14.25" customHeight="1" x14ac:dyDescent="0.4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</row>
    <row r="905" spans="5:40" ht="14.25" customHeight="1" x14ac:dyDescent="0.4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</row>
    <row r="906" spans="5:40" ht="14.25" customHeight="1" x14ac:dyDescent="0.4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</row>
    <row r="907" spans="5:40" ht="14.25" customHeight="1" x14ac:dyDescent="0.4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</row>
    <row r="908" spans="5:40" ht="14.25" customHeight="1" x14ac:dyDescent="0.4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</row>
    <row r="909" spans="5:40" ht="14.25" customHeight="1" x14ac:dyDescent="0.4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</row>
    <row r="910" spans="5:40" ht="14.25" customHeight="1" x14ac:dyDescent="0.4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</row>
    <row r="911" spans="5:40" ht="14.25" customHeight="1" x14ac:dyDescent="0.4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</row>
    <row r="912" spans="5:40" ht="14.25" customHeight="1" x14ac:dyDescent="0.4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</row>
    <row r="913" spans="5:40" ht="14.25" customHeight="1" x14ac:dyDescent="0.4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</row>
    <row r="914" spans="5:40" ht="14.25" customHeight="1" x14ac:dyDescent="0.4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</row>
    <row r="915" spans="5:40" ht="14.25" customHeight="1" x14ac:dyDescent="0.4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</row>
    <row r="916" spans="5:40" ht="14.25" customHeight="1" x14ac:dyDescent="0.4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</row>
    <row r="917" spans="5:40" ht="14.25" customHeight="1" x14ac:dyDescent="0.4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</row>
    <row r="918" spans="5:40" ht="14.25" customHeight="1" x14ac:dyDescent="0.4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</row>
    <row r="919" spans="5:40" ht="14.25" customHeight="1" x14ac:dyDescent="0.4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</row>
    <row r="920" spans="5:40" ht="14.25" customHeight="1" x14ac:dyDescent="0.4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</row>
    <row r="921" spans="5:40" ht="14.25" customHeight="1" x14ac:dyDescent="0.4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</row>
    <row r="922" spans="5:40" ht="14.25" customHeight="1" x14ac:dyDescent="0.4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</row>
    <row r="923" spans="5:40" ht="14.25" customHeight="1" x14ac:dyDescent="0.4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</row>
    <row r="924" spans="5:40" ht="14.25" customHeight="1" x14ac:dyDescent="0.4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</row>
    <row r="925" spans="5:40" ht="14.25" customHeight="1" x14ac:dyDescent="0.4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</row>
    <row r="926" spans="5:40" ht="14.25" customHeight="1" x14ac:dyDescent="0.4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</row>
    <row r="927" spans="5:40" ht="14.25" customHeight="1" x14ac:dyDescent="0.4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</row>
    <row r="928" spans="5:40" ht="14.25" customHeight="1" x14ac:dyDescent="0.4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</row>
    <row r="929" spans="5:40" ht="14.25" customHeight="1" x14ac:dyDescent="0.4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</row>
    <row r="930" spans="5:40" ht="14.25" customHeight="1" x14ac:dyDescent="0.4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</row>
    <row r="931" spans="5:40" ht="14.25" customHeight="1" x14ac:dyDescent="0.4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</row>
    <row r="932" spans="5:40" ht="14.25" customHeight="1" x14ac:dyDescent="0.4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</row>
    <row r="933" spans="5:40" ht="14.25" customHeight="1" x14ac:dyDescent="0.4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</row>
    <row r="934" spans="5:40" ht="14.25" customHeight="1" x14ac:dyDescent="0.4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</row>
    <row r="935" spans="5:40" ht="14.25" customHeight="1" x14ac:dyDescent="0.4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</row>
    <row r="936" spans="5:40" ht="14.25" customHeight="1" x14ac:dyDescent="0.4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</row>
    <row r="937" spans="5:40" ht="14.25" customHeight="1" x14ac:dyDescent="0.4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</row>
    <row r="938" spans="5:40" ht="14.25" customHeight="1" x14ac:dyDescent="0.4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</row>
    <row r="939" spans="5:40" ht="14.25" customHeight="1" x14ac:dyDescent="0.4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</row>
    <row r="940" spans="5:40" ht="14.25" customHeight="1" x14ac:dyDescent="0.4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</row>
    <row r="941" spans="5:40" ht="14.25" customHeight="1" x14ac:dyDescent="0.4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</row>
    <row r="942" spans="5:40" ht="14.25" customHeight="1" x14ac:dyDescent="0.4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</row>
    <row r="943" spans="5:40" ht="14.25" customHeight="1" x14ac:dyDescent="0.4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</row>
    <row r="944" spans="5:40" ht="14.25" customHeight="1" x14ac:dyDescent="0.4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</row>
    <row r="945" spans="5:40" ht="14.25" customHeight="1" x14ac:dyDescent="0.4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</row>
    <row r="946" spans="5:40" ht="14.25" customHeight="1" x14ac:dyDescent="0.4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</row>
    <row r="947" spans="5:40" ht="14.25" customHeight="1" x14ac:dyDescent="0.4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</row>
    <row r="948" spans="5:40" ht="14.25" customHeight="1" x14ac:dyDescent="0.4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</row>
    <row r="949" spans="5:40" ht="14.25" customHeight="1" x14ac:dyDescent="0.4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</row>
    <row r="950" spans="5:40" ht="14.25" customHeight="1" x14ac:dyDescent="0.4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</row>
    <row r="951" spans="5:40" ht="14.25" customHeight="1" x14ac:dyDescent="0.4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</row>
    <row r="952" spans="5:40" ht="14.25" customHeight="1" x14ac:dyDescent="0.4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</row>
    <row r="953" spans="5:40" ht="14.25" customHeight="1" x14ac:dyDescent="0.4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</row>
    <row r="954" spans="5:40" ht="14.25" customHeight="1" x14ac:dyDescent="0.4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</row>
    <row r="955" spans="5:40" ht="14.25" customHeight="1" x14ac:dyDescent="0.4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</row>
    <row r="956" spans="5:40" ht="14.25" customHeight="1" x14ac:dyDescent="0.4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</row>
    <row r="957" spans="5:40" ht="14.25" customHeight="1" x14ac:dyDescent="0.4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</row>
    <row r="958" spans="5:40" ht="14.25" customHeight="1" x14ac:dyDescent="0.4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</row>
    <row r="959" spans="5:40" ht="14.25" customHeight="1" x14ac:dyDescent="0.4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</row>
    <row r="960" spans="5:40" ht="14.25" customHeight="1" x14ac:dyDescent="0.4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</row>
    <row r="961" spans="5:40" ht="14.25" customHeight="1" x14ac:dyDescent="0.4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</row>
    <row r="962" spans="5:40" ht="14.25" customHeight="1" x14ac:dyDescent="0.4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</row>
    <row r="963" spans="5:40" ht="14.25" customHeight="1" x14ac:dyDescent="0.4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</row>
    <row r="964" spans="5:40" ht="14.25" customHeight="1" x14ac:dyDescent="0.4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</row>
    <row r="965" spans="5:40" ht="14.25" customHeight="1" x14ac:dyDescent="0.4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</row>
    <row r="966" spans="5:40" ht="14.25" customHeight="1" x14ac:dyDescent="0.4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</row>
    <row r="967" spans="5:40" ht="14.25" customHeight="1" x14ac:dyDescent="0.4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</row>
    <row r="968" spans="5:40" ht="14.25" customHeight="1" x14ac:dyDescent="0.4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</row>
    <row r="969" spans="5:40" ht="14.25" customHeight="1" x14ac:dyDescent="0.4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</row>
    <row r="970" spans="5:40" ht="14.25" customHeight="1" x14ac:dyDescent="0.4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</row>
    <row r="971" spans="5:40" ht="14.25" customHeight="1" x14ac:dyDescent="0.4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</row>
    <row r="972" spans="5:40" ht="14.25" customHeight="1" x14ac:dyDescent="0.4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</row>
    <row r="973" spans="5:40" ht="14.25" customHeight="1" x14ac:dyDescent="0.4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</row>
    <row r="974" spans="5:40" ht="14.25" customHeight="1" x14ac:dyDescent="0.4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</row>
    <row r="975" spans="5:40" ht="14.25" customHeight="1" x14ac:dyDescent="0.4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</row>
    <row r="976" spans="5:40" ht="14.25" customHeight="1" x14ac:dyDescent="0.4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</row>
    <row r="977" spans="5:40" ht="14.25" customHeight="1" x14ac:dyDescent="0.4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</row>
    <row r="978" spans="5:40" ht="14.25" customHeight="1" x14ac:dyDescent="0.4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</row>
    <row r="979" spans="5:40" ht="14.25" customHeight="1" x14ac:dyDescent="0.4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</row>
    <row r="980" spans="5:40" ht="14.25" customHeight="1" x14ac:dyDescent="0.4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</row>
    <row r="981" spans="5:40" ht="14.25" customHeight="1" x14ac:dyDescent="0.4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</row>
    <row r="982" spans="5:40" ht="14.25" customHeight="1" x14ac:dyDescent="0.4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</row>
    <row r="983" spans="5:40" ht="14.25" customHeight="1" x14ac:dyDescent="0.4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</row>
    <row r="984" spans="5:40" ht="14.25" customHeight="1" x14ac:dyDescent="0.4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</row>
    <row r="985" spans="5:40" ht="14.25" customHeight="1" x14ac:dyDescent="0.4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</row>
    <row r="986" spans="5:40" ht="14.25" customHeight="1" x14ac:dyDescent="0.4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</row>
    <row r="987" spans="5:40" ht="14.25" customHeight="1" x14ac:dyDescent="0.4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</row>
    <row r="988" spans="5:40" ht="14.25" customHeight="1" x14ac:dyDescent="0.4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</row>
    <row r="989" spans="5:40" ht="14.25" customHeight="1" x14ac:dyDescent="0.4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</row>
    <row r="990" spans="5:40" ht="14.25" customHeight="1" x14ac:dyDescent="0.4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</row>
    <row r="991" spans="5:40" ht="14.25" customHeight="1" x14ac:dyDescent="0.4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</row>
    <row r="992" spans="5:40" ht="14.25" customHeight="1" x14ac:dyDescent="0.4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</row>
    <row r="993" spans="5:40" ht="14.25" customHeight="1" x14ac:dyDescent="0.4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</row>
    <row r="994" spans="5:40" ht="14.25" customHeight="1" x14ac:dyDescent="0.4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</row>
    <row r="995" spans="5:40" ht="14.25" customHeight="1" x14ac:dyDescent="0.4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</row>
    <row r="996" spans="5:40" ht="14.25" customHeight="1" x14ac:dyDescent="0.4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</row>
    <row r="997" spans="5:40" ht="14.25" customHeight="1" x14ac:dyDescent="0.4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</row>
    <row r="998" spans="5:40" ht="14.25" customHeight="1" x14ac:dyDescent="0.4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</row>
    <row r="999" spans="5:40" ht="14.25" customHeight="1" x14ac:dyDescent="0.4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</row>
    <row r="1000" spans="5:40" ht="14.25" customHeight="1" x14ac:dyDescent="0.4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</row>
  </sheetData>
  <mergeCells count="3">
    <mergeCell ref="E3:P3"/>
    <mergeCell ref="Q3:AB3"/>
    <mergeCell ref="AC3:AN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29.3984375" customWidth="1"/>
    <col min="3" max="3" width="12.1328125" customWidth="1"/>
    <col min="4" max="4" width="13.265625" customWidth="1"/>
    <col min="5" max="5" width="12.3984375" customWidth="1"/>
    <col min="6" max="40" width="12.265625" customWidth="1"/>
  </cols>
  <sheetData>
    <row r="1" spans="1:40" ht="14.25" customHeight="1" x14ac:dyDescent="0.45">
      <c r="A1" s="1" t="s">
        <v>210</v>
      </c>
      <c r="B1" s="1" t="s">
        <v>211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 ht="14.25" customHeight="1" x14ac:dyDescent="0.45">
      <c r="E2" s="3">
        <v>1</v>
      </c>
      <c r="F2" s="3">
        <v>2</v>
      </c>
      <c r="G2" s="3">
        <v>3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 ht="14.25" customHeight="1" x14ac:dyDescent="0.45">
      <c r="A3" s="2" t="s">
        <v>143</v>
      </c>
      <c r="B3" s="1" t="s">
        <v>3</v>
      </c>
      <c r="C3" s="2"/>
      <c r="E3" s="192" t="s">
        <v>83</v>
      </c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90"/>
      <c r="Q3" s="239" t="s">
        <v>84</v>
      </c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90"/>
      <c r="AC3" s="240" t="s">
        <v>85</v>
      </c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90"/>
    </row>
    <row r="4" spans="1:40" ht="14.25" customHeight="1" x14ac:dyDescent="0.45"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4" t="s">
        <v>22</v>
      </c>
      <c r="N4" s="4" t="s">
        <v>23</v>
      </c>
      <c r="O4" s="4" t="s">
        <v>24</v>
      </c>
      <c r="P4" s="4" t="s">
        <v>25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5" t="s">
        <v>25</v>
      </c>
      <c r="AC4" s="6" t="s">
        <v>14</v>
      </c>
      <c r="AD4" s="6" t="s">
        <v>15</v>
      </c>
      <c r="AE4" s="6" t="s">
        <v>16</v>
      </c>
      <c r="AF4" s="6" t="s">
        <v>17</v>
      </c>
      <c r="AG4" s="6" t="s">
        <v>18</v>
      </c>
      <c r="AH4" s="6" t="s">
        <v>19</v>
      </c>
      <c r="AI4" s="6" t="s">
        <v>20</v>
      </c>
      <c r="AJ4" s="6" t="s">
        <v>21</v>
      </c>
      <c r="AK4" s="6" t="s">
        <v>22</v>
      </c>
      <c r="AL4" s="6" t="s">
        <v>23</v>
      </c>
      <c r="AM4" s="6" t="s">
        <v>24</v>
      </c>
      <c r="AN4" s="6" t="s">
        <v>25</v>
      </c>
    </row>
    <row r="5" spans="1:40" ht="14.25" customHeight="1" x14ac:dyDescent="0.45"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spans="1:40" ht="14.25" customHeight="1" x14ac:dyDescent="0.45">
      <c r="B6" s="2" t="s">
        <v>144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 ht="14.25" customHeight="1" x14ac:dyDescent="0.45">
      <c r="A7" s="2" t="s">
        <v>145</v>
      </c>
      <c r="B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 ht="14.25" customHeight="1" x14ac:dyDescent="0.45"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 ht="14.25" customHeight="1" x14ac:dyDescent="0.45">
      <c r="B9" s="2" t="s">
        <v>146</v>
      </c>
      <c r="D9" s="2" t="s">
        <v>3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 ht="14.25" customHeight="1" x14ac:dyDescent="0.45">
      <c r="B10" s="2" t="s">
        <v>212</v>
      </c>
      <c r="D10" s="3">
        <v>200000</v>
      </c>
      <c r="E10" s="64">
        <v>0</v>
      </c>
      <c r="F10" s="64">
        <v>0</v>
      </c>
      <c r="G10" s="64">
        <v>0</v>
      </c>
      <c r="H10" s="64">
        <v>0</v>
      </c>
      <c r="I10" s="64">
        <v>15000</v>
      </c>
      <c r="J10" s="64">
        <v>15000</v>
      </c>
      <c r="K10" s="64">
        <v>15000</v>
      </c>
      <c r="L10" s="64">
        <v>15000</v>
      </c>
      <c r="M10" s="64">
        <v>15000</v>
      </c>
      <c r="N10" s="64">
        <v>15000</v>
      </c>
      <c r="O10" s="64">
        <v>15000</v>
      </c>
      <c r="P10" s="64">
        <v>15000</v>
      </c>
      <c r="Q10" s="64">
        <v>15000</v>
      </c>
      <c r="R10" s="64">
        <v>15000</v>
      </c>
      <c r="S10" s="64">
        <v>15000</v>
      </c>
      <c r="T10" s="64">
        <v>15000</v>
      </c>
      <c r="U10" s="64">
        <v>15000</v>
      </c>
      <c r="V10" s="64">
        <v>15000</v>
      </c>
      <c r="W10" s="64">
        <v>15000</v>
      </c>
      <c r="X10" s="64">
        <v>15000</v>
      </c>
      <c r="Y10" s="64">
        <v>15000</v>
      </c>
      <c r="Z10" s="64">
        <v>15000</v>
      </c>
      <c r="AA10" s="64">
        <v>15000</v>
      </c>
      <c r="AB10" s="64">
        <v>15000</v>
      </c>
      <c r="AC10" s="64">
        <v>15000</v>
      </c>
      <c r="AD10" s="64">
        <v>15000</v>
      </c>
      <c r="AE10" s="64">
        <v>15000</v>
      </c>
      <c r="AF10" s="64">
        <v>15000</v>
      </c>
      <c r="AG10" s="64">
        <v>15000</v>
      </c>
      <c r="AH10" s="64">
        <v>15000</v>
      </c>
      <c r="AI10" s="64">
        <v>15000</v>
      </c>
      <c r="AJ10" s="64">
        <v>15000</v>
      </c>
      <c r="AK10" s="64">
        <v>15000</v>
      </c>
      <c r="AL10" s="64">
        <v>15000</v>
      </c>
      <c r="AM10" s="64">
        <v>15000</v>
      </c>
      <c r="AN10" s="64">
        <v>15000</v>
      </c>
    </row>
    <row r="11" spans="1:40" ht="14.25" customHeight="1" x14ac:dyDescent="0.45">
      <c r="B11" s="2"/>
      <c r="D11" s="3"/>
      <c r="E11" s="64">
        <v>0</v>
      </c>
      <c r="F11" s="64">
        <v>0</v>
      </c>
      <c r="G11" s="64">
        <v>0</v>
      </c>
      <c r="H11" s="64">
        <v>0</v>
      </c>
      <c r="I11" s="64">
        <v>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64">
        <v>0</v>
      </c>
      <c r="AH11" s="64">
        <v>0</v>
      </c>
      <c r="AI11" s="64">
        <v>0</v>
      </c>
      <c r="AJ11" s="64">
        <v>0</v>
      </c>
      <c r="AK11" s="64">
        <v>0</v>
      </c>
      <c r="AL11" s="64">
        <v>0</v>
      </c>
      <c r="AM11" s="64">
        <v>0</v>
      </c>
      <c r="AN11" s="64">
        <v>0</v>
      </c>
    </row>
    <row r="12" spans="1:40" ht="14.25" customHeight="1" x14ac:dyDescent="0.45">
      <c r="B12" s="2" t="s">
        <v>213</v>
      </c>
      <c r="D12" s="3">
        <v>20000</v>
      </c>
      <c r="E12" s="64">
        <v>0</v>
      </c>
      <c r="F12" s="64">
        <v>0</v>
      </c>
      <c r="G12" s="64">
        <v>0</v>
      </c>
      <c r="H12" s="64">
        <v>0</v>
      </c>
      <c r="I12" s="64">
        <v>25000</v>
      </c>
      <c r="J12" s="64">
        <v>0</v>
      </c>
      <c r="K12" s="64">
        <v>0</v>
      </c>
      <c r="L12" s="64">
        <v>0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64">
        <v>0</v>
      </c>
      <c r="AH12" s="64">
        <v>0</v>
      </c>
      <c r="AI12" s="64">
        <v>0</v>
      </c>
      <c r="AJ12" s="64">
        <v>0</v>
      </c>
      <c r="AK12" s="64">
        <v>0</v>
      </c>
      <c r="AL12" s="64">
        <v>0</v>
      </c>
      <c r="AM12" s="64">
        <v>0</v>
      </c>
      <c r="AN12" s="64">
        <v>0</v>
      </c>
    </row>
    <row r="13" spans="1:40" ht="14.25" customHeight="1" x14ac:dyDescent="0.45"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 ht="14.25" customHeight="1" x14ac:dyDescent="0.45">
      <c r="B14" s="2" t="s">
        <v>214</v>
      </c>
      <c r="E14" s="12">
        <f t="shared" ref="E14:AN14" si="0">SUM(E10:E12)</f>
        <v>0</v>
      </c>
      <c r="F14" s="12">
        <f t="shared" si="0"/>
        <v>0</v>
      </c>
      <c r="G14" s="12">
        <f t="shared" si="0"/>
        <v>0</v>
      </c>
      <c r="H14" s="12">
        <f t="shared" si="0"/>
        <v>0</v>
      </c>
      <c r="I14" s="12">
        <f t="shared" si="0"/>
        <v>40000</v>
      </c>
      <c r="J14" s="12">
        <f t="shared" si="0"/>
        <v>15000</v>
      </c>
      <c r="K14" s="12">
        <f t="shared" si="0"/>
        <v>15000</v>
      </c>
      <c r="L14" s="12">
        <f t="shared" si="0"/>
        <v>15000</v>
      </c>
      <c r="M14" s="12">
        <f t="shared" si="0"/>
        <v>15000</v>
      </c>
      <c r="N14" s="12">
        <f t="shared" si="0"/>
        <v>15000</v>
      </c>
      <c r="O14" s="12">
        <f t="shared" si="0"/>
        <v>15000</v>
      </c>
      <c r="P14" s="12">
        <f t="shared" si="0"/>
        <v>15000</v>
      </c>
      <c r="Q14" s="12">
        <f t="shared" si="0"/>
        <v>15000</v>
      </c>
      <c r="R14" s="12">
        <f t="shared" si="0"/>
        <v>15000</v>
      </c>
      <c r="S14" s="12">
        <f t="shared" si="0"/>
        <v>15000</v>
      </c>
      <c r="T14" s="12">
        <f t="shared" si="0"/>
        <v>15000</v>
      </c>
      <c r="U14" s="12">
        <f t="shared" si="0"/>
        <v>15000</v>
      </c>
      <c r="V14" s="12">
        <f t="shared" si="0"/>
        <v>15000</v>
      </c>
      <c r="W14" s="12">
        <f t="shared" si="0"/>
        <v>15000</v>
      </c>
      <c r="X14" s="12">
        <f t="shared" si="0"/>
        <v>15000</v>
      </c>
      <c r="Y14" s="12">
        <f t="shared" si="0"/>
        <v>15000</v>
      </c>
      <c r="Z14" s="12">
        <f t="shared" si="0"/>
        <v>15000</v>
      </c>
      <c r="AA14" s="12">
        <f t="shared" si="0"/>
        <v>15000</v>
      </c>
      <c r="AB14" s="12">
        <f t="shared" si="0"/>
        <v>15000</v>
      </c>
      <c r="AC14" s="12">
        <f t="shared" si="0"/>
        <v>15000</v>
      </c>
      <c r="AD14" s="12">
        <f t="shared" si="0"/>
        <v>15000</v>
      </c>
      <c r="AE14" s="12">
        <f t="shared" si="0"/>
        <v>15000</v>
      </c>
      <c r="AF14" s="12">
        <f t="shared" si="0"/>
        <v>15000</v>
      </c>
      <c r="AG14" s="12">
        <f t="shared" si="0"/>
        <v>15000</v>
      </c>
      <c r="AH14" s="12">
        <f t="shared" si="0"/>
        <v>15000</v>
      </c>
      <c r="AI14" s="12">
        <f t="shared" si="0"/>
        <v>15000</v>
      </c>
      <c r="AJ14" s="12">
        <f t="shared" si="0"/>
        <v>15000</v>
      </c>
      <c r="AK14" s="12">
        <f t="shared" si="0"/>
        <v>15000</v>
      </c>
      <c r="AL14" s="12">
        <f t="shared" si="0"/>
        <v>15000</v>
      </c>
      <c r="AM14" s="12">
        <f t="shared" si="0"/>
        <v>15000</v>
      </c>
      <c r="AN14" s="12">
        <f t="shared" si="0"/>
        <v>15000</v>
      </c>
    </row>
    <row r="15" spans="1:40" ht="14.25" customHeight="1" x14ac:dyDescent="0.4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 ht="14.25" customHeight="1" x14ac:dyDescent="0.4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2:40" ht="14.25" customHeight="1" x14ac:dyDescent="0.45">
      <c r="B17" s="1" t="s">
        <v>215</v>
      </c>
      <c r="C17" s="1" t="s">
        <v>216</v>
      </c>
      <c r="D17" s="1" t="s">
        <v>217</v>
      </c>
      <c r="E17" s="3">
        <v>736</v>
      </c>
      <c r="F17" s="3">
        <v>68.374399999999994</v>
      </c>
      <c r="G17" s="3"/>
      <c r="H17" s="3">
        <v>167000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2:40" ht="14.25" customHeight="1" x14ac:dyDescent="0.4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2:40" ht="14.25" customHeight="1" x14ac:dyDescent="0.4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2:40" ht="14.25" customHeight="1" x14ac:dyDescent="0.4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2:40" ht="14.25" customHeight="1" x14ac:dyDescent="0.4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2:40" ht="14.25" customHeight="1" x14ac:dyDescent="0.4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2:40" ht="14.25" customHeight="1" x14ac:dyDescent="0.4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2:40" ht="14.25" customHeight="1" x14ac:dyDescent="0.4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2:40" ht="14.25" customHeight="1" x14ac:dyDescent="0.4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2:40" ht="14.25" customHeight="1" x14ac:dyDescent="0.4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2:40" ht="14.25" customHeight="1" x14ac:dyDescent="0.4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2:40" ht="14.25" customHeight="1" x14ac:dyDescent="0.4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2:40" ht="14.25" customHeight="1" x14ac:dyDescent="0.4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0" ht="14.25" customHeight="1" x14ac:dyDescent="0.4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2:40" ht="14.25" customHeight="1" x14ac:dyDescent="0.4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2:40" ht="14.25" customHeight="1" x14ac:dyDescent="0.4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5:40" ht="14.25" customHeight="1" x14ac:dyDescent="0.4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5:40" ht="14.25" customHeight="1" x14ac:dyDescent="0.4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5:40" ht="14.25" customHeight="1" x14ac:dyDescent="0.4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5:40" ht="14.25" customHeight="1" x14ac:dyDescent="0.4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5:40" ht="14.25" customHeight="1" x14ac:dyDescent="0.4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5:40" ht="14.25" customHeight="1" x14ac:dyDescent="0.4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5:40" ht="14.25" customHeight="1" x14ac:dyDescent="0.4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5:40" ht="14.25" customHeight="1" x14ac:dyDescent="0.4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5:40" ht="14.25" customHeight="1" x14ac:dyDescent="0.4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5:40" ht="14.25" customHeight="1" x14ac:dyDescent="0.4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5:40" ht="14.25" customHeight="1" x14ac:dyDescent="0.4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5:40" ht="14.25" customHeight="1" x14ac:dyDescent="0.4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5:40" ht="14.25" customHeight="1" x14ac:dyDescent="0.4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5:40" ht="14.25" customHeight="1" x14ac:dyDescent="0.4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5:40" ht="14.25" customHeight="1" x14ac:dyDescent="0.4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5:40" ht="14.25" customHeight="1" x14ac:dyDescent="0.4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5:40" ht="14.25" customHeight="1" x14ac:dyDescent="0.4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5:40" ht="14.25" customHeight="1" x14ac:dyDescent="0.4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5:40" ht="14.25" customHeight="1" x14ac:dyDescent="0.4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5:40" ht="14.25" customHeight="1" x14ac:dyDescent="0.4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5:40" ht="14.25" customHeight="1" x14ac:dyDescent="0.4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5:40" ht="14.25" customHeight="1" x14ac:dyDescent="0.4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5:40" ht="14.25" customHeight="1" x14ac:dyDescent="0.4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5:40" ht="14.25" customHeight="1" x14ac:dyDescent="0.4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5:40" ht="14.25" customHeight="1" x14ac:dyDescent="0.4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5:40" ht="14.25" customHeight="1" x14ac:dyDescent="0.4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5:40" ht="14.25" customHeight="1" x14ac:dyDescent="0.4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5:40" ht="14.25" customHeight="1" x14ac:dyDescent="0.4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5:40" ht="14.25" customHeight="1" x14ac:dyDescent="0.4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5:40" ht="14.25" customHeight="1" x14ac:dyDescent="0.4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5:40" ht="14.25" customHeight="1" x14ac:dyDescent="0.4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5:40" ht="14.25" customHeight="1" x14ac:dyDescent="0.4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5:40" ht="14.25" customHeight="1" x14ac:dyDescent="0.4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5:40" ht="14.25" customHeight="1" x14ac:dyDescent="0.4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5:40" ht="14.25" customHeight="1" x14ac:dyDescent="0.4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5:40" ht="14.25" customHeight="1" x14ac:dyDescent="0.4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5:40" ht="14.25" customHeight="1" x14ac:dyDescent="0.4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5:40" ht="14.25" customHeight="1" x14ac:dyDescent="0.4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5:40" ht="14.25" customHeight="1" x14ac:dyDescent="0.4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5:40" ht="14.25" customHeight="1" x14ac:dyDescent="0.4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5:40" ht="14.25" customHeight="1" x14ac:dyDescent="0.4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5:40" ht="14.25" customHeight="1" x14ac:dyDescent="0.4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5:40" ht="14.25" customHeight="1" x14ac:dyDescent="0.4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5:40" ht="14.25" customHeight="1" x14ac:dyDescent="0.4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5:40" ht="14.25" customHeight="1" x14ac:dyDescent="0.4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5:40" ht="14.25" customHeight="1" x14ac:dyDescent="0.4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5:40" ht="14.25" customHeight="1" x14ac:dyDescent="0.4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5:40" ht="14.25" customHeight="1" x14ac:dyDescent="0.4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5:40" ht="14.25" customHeight="1" x14ac:dyDescent="0.4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5:40" ht="14.25" customHeight="1" x14ac:dyDescent="0.4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5:40" ht="14.25" customHeight="1" x14ac:dyDescent="0.4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5:40" ht="14.25" customHeight="1" x14ac:dyDescent="0.4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5:40" ht="14.25" customHeight="1" x14ac:dyDescent="0.4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5:40" ht="14.25" customHeight="1" x14ac:dyDescent="0.4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5:40" ht="14.25" customHeight="1" x14ac:dyDescent="0.4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5:40" ht="14.25" customHeight="1" x14ac:dyDescent="0.4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5:40" ht="14.25" customHeight="1" x14ac:dyDescent="0.4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5:40" ht="14.25" customHeight="1" x14ac:dyDescent="0.4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5:40" ht="14.25" customHeight="1" x14ac:dyDescent="0.4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5:40" ht="14.25" customHeight="1" x14ac:dyDescent="0.4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5:40" ht="14.25" customHeight="1" x14ac:dyDescent="0.4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5:40" ht="14.25" customHeight="1" x14ac:dyDescent="0.4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5:40" ht="14.25" customHeight="1" x14ac:dyDescent="0.4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5:40" ht="14.25" customHeight="1" x14ac:dyDescent="0.4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5:40" ht="14.25" customHeight="1" x14ac:dyDescent="0.4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5:40" ht="14.25" customHeight="1" x14ac:dyDescent="0.4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5:40" ht="14.25" customHeight="1" x14ac:dyDescent="0.4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5:40" ht="14.25" customHeight="1" x14ac:dyDescent="0.4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5:40" ht="14.25" customHeight="1" x14ac:dyDescent="0.4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5:40" ht="14.25" customHeight="1" x14ac:dyDescent="0.4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5:40" ht="14.25" customHeight="1" x14ac:dyDescent="0.4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5:40" ht="14.25" customHeight="1" x14ac:dyDescent="0.4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5:40" ht="14.25" customHeight="1" x14ac:dyDescent="0.4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5:40" ht="14.25" customHeight="1" x14ac:dyDescent="0.4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5:40" ht="14.25" customHeight="1" x14ac:dyDescent="0.4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5:40" ht="14.25" customHeight="1" x14ac:dyDescent="0.4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5:40" ht="14.25" customHeight="1" x14ac:dyDescent="0.4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5:40" ht="14.25" customHeight="1" x14ac:dyDescent="0.4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5:40" ht="14.25" customHeight="1" x14ac:dyDescent="0.4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5:40" ht="14.25" customHeight="1" x14ac:dyDescent="0.4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5:40" ht="14.25" customHeight="1" x14ac:dyDescent="0.4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5:40" ht="14.25" customHeight="1" x14ac:dyDescent="0.4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5:40" ht="14.25" customHeight="1" x14ac:dyDescent="0.4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5:40" ht="14.25" customHeight="1" x14ac:dyDescent="0.4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5:40" ht="14.25" customHeight="1" x14ac:dyDescent="0.4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5:40" ht="14.25" customHeight="1" x14ac:dyDescent="0.4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5:40" ht="14.25" customHeight="1" x14ac:dyDescent="0.4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5:40" ht="14.25" customHeight="1" x14ac:dyDescent="0.4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5:40" ht="14.25" customHeight="1" x14ac:dyDescent="0.4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5:40" ht="14.25" customHeight="1" x14ac:dyDescent="0.4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5:40" ht="14.25" customHeight="1" x14ac:dyDescent="0.4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5:40" ht="14.25" customHeight="1" x14ac:dyDescent="0.4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5:40" ht="14.25" customHeight="1" x14ac:dyDescent="0.4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5:40" ht="14.25" customHeight="1" x14ac:dyDescent="0.4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5:40" ht="14.25" customHeight="1" x14ac:dyDescent="0.4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5:40" ht="14.25" customHeight="1" x14ac:dyDescent="0.4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5:40" ht="14.25" customHeight="1" x14ac:dyDescent="0.4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5:40" ht="14.25" customHeight="1" x14ac:dyDescent="0.4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5:40" ht="14.25" customHeight="1" x14ac:dyDescent="0.4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5:40" ht="14.25" customHeight="1" x14ac:dyDescent="0.4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5:40" ht="14.25" customHeight="1" x14ac:dyDescent="0.4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5:40" ht="14.25" customHeight="1" x14ac:dyDescent="0.4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5:40" ht="14.25" customHeight="1" x14ac:dyDescent="0.4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5:40" ht="14.25" customHeight="1" x14ac:dyDescent="0.4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5:40" ht="14.25" customHeight="1" x14ac:dyDescent="0.4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5:40" ht="14.25" customHeight="1" x14ac:dyDescent="0.4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5:40" ht="14.25" customHeight="1" x14ac:dyDescent="0.4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5:40" ht="14.25" customHeight="1" x14ac:dyDescent="0.4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5:40" ht="14.25" customHeight="1" x14ac:dyDescent="0.4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5:40" ht="14.25" customHeight="1" x14ac:dyDescent="0.4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5:40" ht="14.25" customHeight="1" x14ac:dyDescent="0.4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5:40" ht="14.25" customHeight="1" x14ac:dyDescent="0.4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5:40" ht="14.25" customHeight="1" x14ac:dyDescent="0.4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5:40" ht="14.25" customHeight="1" x14ac:dyDescent="0.4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5:40" ht="14.25" customHeight="1" x14ac:dyDescent="0.4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5:40" ht="14.25" customHeight="1" x14ac:dyDescent="0.4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5:40" ht="14.25" customHeight="1" x14ac:dyDescent="0.4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5:40" ht="14.25" customHeight="1" x14ac:dyDescent="0.4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5:40" ht="14.25" customHeight="1" x14ac:dyDescent="0.4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5:40" ht="14.25" customHeight="1" x14ac:dyDescent="0.4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5:40" ht="14.25" customHeight="1" x14ac:dyDescent="0.4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5:40" ht="14.25" customHeight="1" x14ac:dyDescent="0.4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5:40" ht="14.25" customHeight="1" x14ac:dyDescent="0.4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5:40" ht="14.25" customHeight="1" x14ac:dyDescent="0.4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5:40" ht="14.25" customHeight="1" x14ac:dyDescent="0.4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5:40" ht="14.25" customHeight="1" x14ac:dyDescent="0.4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5:40" ht="14.25" customHeight="1" x14ac:dyDescent="0.4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5:40" ht="14.25" customHeight="1" x14ac:dyDescent="0.4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5:40" ht="14.25" customHeight="1" x14ac:dyDescent="0.4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5:40" ht="14.25" customHeight="1" x14ac:dyDescent="0.4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5:40" ht="14.25" customHeight="1" x14ac:dyDescent="0.4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5:40" ht="14.25" customHeight="1" x14ac:dyDescent="0.4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5:40" ht="14.25" customHeight="1" x14ac:dyDescent="0.4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5:40" ht="14.25" customHeight="1" x14ac:dyDescent="0.4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5:40" ht="14.25" customHeight="1" x14ac:dyDescent="0.4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5:40" ht="14.25" customHeight="1" x14ac:dyDescent="0.4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5:40" ht="14.25" customHeight="1" x14ac:dyDescent="0.4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5:40" ht="14.25" customHeight="1" x14ac:dyDescent="0.4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5:40" ht="14.25" customHeight="1" x14ac:dyDescent="0.4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5:40" ht="14.25" customHeight="1" x14ac:dyDescent="0.4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5:40" ht="14.25" customHeight="1" x14ac:dyDescent="0.4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5:40" ht="14.25" customHeight="1" x14ac:dyDescent="0.4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5:40" ht="14.25" customHeight="1" x14ac:dyDescent="0.4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5:40" ht="14.25" customHeight="1" x14ac:dyDescent="0.4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5:40" ht="14.25" customHeight="1" x14ac:dyDescent="0.4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5:40" ht="14.25" customHeight="1" x14ac:dyDescent="0.4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5:40" ht="14.25" customHeight="1" x14ac:dyDescent="0.4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5:40" ht="14.25" customHeight="1" x14ac:dyDescent="0.4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5:40" ht="14.25" customHeight="1" x14ac:dyDescent="0.4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5:40" ht="14.25" customHeight="1" x14ac:dyDescent="0.4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5:40" ht="14.25" customHeight="1" x14ac:dyDescent="0.4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5:40" ht="14.25" customHeight="1" x14ac:dyDescent="0.4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5:40" ht="14.25" customHeight="1" x14ac:dyDescent="0.4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5:40" ht="14.25" customHeight="1" x14ac:dyDescent="0.4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5:40" ht="14.25" customHeight="1" x14ac:dyDescent="0.4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5:40" ht="14.25" customHeight="1" x14ac:dyDescent="0.4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5:40" ht="14.25" customHeight="1" x14ac:dyDescent="0.4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5:40" ht="14.25" customHeight="1" x14ac:dyDescent="0.4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5:40" ht="14.25" customHeight="1" x14ac:dyDescent="0.4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5:40" ht="14.25" customHeight="1" x14ac:dyDescent="0.4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5:40" ht="14.25" customHeight="1" x14ac:dyDescent="0.4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5:40" ht="14.25" customHeight="1" x14ac:dyDescent="0.4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5:40" ht="14.25" customHeight="1" x14ac:dyDescent="0.4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5:40" ht="14.25" customHeight="1" x14ac:dyDescent="0.4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5:40" ht="14.25" customHeight="1" x14ac:dyDescent="0.4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5:40" ht="14.25" customHeight="1" x14ac:dyDescent="0.4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5:40" ht="14.25" customHeight="1" x14ac:dyDescent="0.4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5:40" ht="14.25" customHeight="1" x14ac:dyDescent="0.4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5:40" ht="14.25" customHeight="1" x14ac:dyDescent="0.4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5:40" ht="14.25" customHeight="1" x14ac:dyDescent="0.4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5:40" ht="14.25" customHeight="1" x14ac:dyDescent="0.4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5:40" ht="14.25" customHeight="1" x14ac:dyDescent="0.4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5:40" ht="14.25" customHeight="1" x14ac:dyDescent="0.4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5:40" ht="14.25" customHeight="1" x14ac:dyDescent="0.4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5:40" ht="14.25" customHeight="1" x14ac:dyDescent="0.4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5:40" ht="14.25" customHeight="1" x14ac:dyDescent="0.4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5:40" ht="14.25" customHeight="1" x14ac:dyDescent="0.4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5:40" ht="14.25" customHeight="1" x14ac:dyDescent="0.4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5:40" ht="14.25" customHeight="1" x14ac:dyDescent="0.4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5:40" ht="14.25" customHeight="1" x14ac:dyDescent="0.4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5:40" ht="14.25" customHeight="1" x14ac:dyDescent="0.4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5:40" ht="14.25" customHeight="1" x14ac:dyDescent="0.4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5:40" ht="14.25" customHeight="1" x14ac:dyDescent="0.4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5:40" ht="14.25" customHeight="1" x14ac:dyDescent="0.4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5:40" ht="14.25" customHeight="1" x14ac:dyDescent="0.4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5:40" ht="14.25" customHeight="1" x14ac:dyDescent="0.4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5:40" ht="14.25" customHeight="1" x14ac:dyDescent="0.4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5:40" ht="14.25" customHeight="1" x14ac:dyDescent="0.4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5:40" ht="14.25" customHeight="1" x14ac:dyDescent="0.4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5:40" ht="14.25" customHeight="1" x14ac:dyDescent="0.4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5:40" ht="14.25" customHeight="1" x14ac:dyDescent="0.4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5:40" ht="14.25" customHeight="1" x14ac:dyDescent="0.4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5:40" ht="14.25" customHeight="1" x14ac:dyDescent="0.4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5:40" ht="14.25" customHeight="1" x14ac:dyDescent="0.4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5:40" ht="14.25" customHeight="1" x14ac:dyDescent="0.4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5:40" ht="14.25" customHeight="1" x14ac:dyDescent="0.4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5:40" ht="14.25" customHeight="1" x14ac:dyDescent="0.4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5:40" ht="14.25" customHeight="1" x14ac:dyDescent="0.4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5:40" ht="14.25" customHeight="1" x14ac:dyDescent="0.4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5:40" ht="14.25" customHeight="1" x14ac:dyDescent="0.4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5:40" ht="14.25" customHeight="1" x14ac:dyDescent="0.4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5:40" ht="14.25" customHeight="1" x14ac:dyDescent="0.4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5:40" ht="14.25" customHeight="1" x14ac:dyDescent="0.4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5:40" ht="14.25" customHeight="1" x14ac:dyDescent="0.4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5:40" ht="14.25" customHeight="1" x14ac:dyDescent="0.4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5:40" ht="14.25" customHeight="1" x14ac:dyDescent="0.4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5:40" ht="14.25" customHeight="1" x14ac:dyDescent="0.4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5:40" ht="14.25" customHeight="1" x14ac:dyDescent="0.4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5:40" ht="14.25" customHeight="1" x14ac:dyDescent="0.4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5:40" ht="14.25" customHeight="1" x14ac:dyDescent="0.4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5:40" ht="14.25" customHeight="1" x14ac:dyDescent="0.4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5:40" ht="14.25" customHeight="1" x14ac:dyDescent="0.4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5:40" ht="14.25" customHeight="1" x14ac:dyDescent="0.4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5:40" ht="14.25" customHeight="1" x14ac:dyDescent="0.4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5:40" ht="14.25" customHeight="1" x14ac:dyDescent="0.4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5:40" ht="14.25" customHeight="1" x14ac:dyDescent="0.4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5:40" ht="14.25" customHeight="1" x14ac:dyDescent="0.4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5:40" ht="14.25" customHeight="1" x14ac:dyDescent="0.4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5:40" ht="14.25" customHeight="1" x14ac:dyDescent="0.4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5:40" ht="14.25" customHeight="1" x14ac:dyDescent="0.4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5:40" ht="14.25" customHeight="1" x14ac:dyDescent="0.4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5:40" ht="14.25" customHeight="1" x14ac:dyDescent="0.4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5:40" ht="14.25" customHeight="1" x14ac:dyDescent="0.4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5:40" ht="14.25" customHeight="1" x14ac:dyDescent="0.4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5:40" ht="14.25" customHeight="1" x14ac:dyDescent="0.4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5:40" ht="14.25" customHeight="1" x14ac:dyDescent="0.4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5:40" ht="14.25" customHeight="1" x14ac:dyDescent="0.4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5:40" ht="14.25" customHeight="1" x14ac:dyDescent="0.4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5:40" ht="14.25" customHeight="1" x14ac:dyDescent="0.4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5:40" ht="14.25" customHeight="1" x14ac:dyDescent="0.4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5:40" ht="14.25" customHeight="1" x14ac:dyDescent="0.4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5:40" ht="14.25" customHeight="1" x14ac:dyDescent="0.4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5:40" ht="14.25" customHeight="1" x14ac:dyDescent="0.4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5:40" ht="14.25" customHeight="1" x14ac:dyDescent="0.4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5:40" ht="14.25" customHeight="1" x14ac:dyDescent="0.4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5:40" ht="14.25" customHeight="1" x14ac:dyDescent="0.4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5:40" ht="14.25" customHeight="1" x14ac:dyDescent="0.4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5:40" ht="14.25" customHeight="1" x14ac:dyDescent="0.4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5:40" ht="14.25" customHeight="1" x14ac:dyDescent="0.4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5:40" ht="14.25" customHeight="1" x14ac:dyDescent="0.4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5:40" ht="14.25" customHeight="1" x14ac:dyDescent="0.4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5:40" ht="14.25" customHeight="1" x14ac:dyDescent="0.4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5:40" ht="14.25" customHeight="1" x14ac:dyDescent="0.4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5:40" ht="14.25" customHeight="1" x14ac:dyDescent="0.4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5:40" ht="14.25" customHeight="1" x14ac:dyDescent="0.4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5:40" ht="14.25" customHeight="1" x14ac:dyDescent="0.4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5:40" ht="14.25" customHeight="1" x14ac:dyDescent="0.4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5:40" ht="14.25" customHeight="1" x14ac:dyDescent="0.4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5:40" ht="14.25" customHeight="1" x14ac:dyDescent="0.4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5:40" ht="14.25" customHeight="1" x14ac:dyDescent="0.4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5:40" ht="14.25" customHeight="1" x14ac:dyDescent="0.4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5:40" ht="14.25" customHeight="1" x14ac:dyDescent="0.4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5:40" ht="14.25" customHeight="1" x14ac:dyDescent="0.4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5:40" ht="14.25" customHeight="1" x14ac:dyDescent="0.4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5:40" ht="14.25" customHeight="1" x14ac:dyDescent="0.4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5:40" ht="14.25" customHeight="1" x14ac:dyDescent="0.4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5:40" ht="14.25" customHeight="1" x14ac:dyDescent="0.4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5:40" ht="14.25" customHeight="1" x14ac:dyDescent="0.4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5:40" ht="14.25" customHeight="1" x14ac:dyDescent="0.4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5:40" ht="14.25" customHeight="1" x14ac:dyDescent="0.4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5:40" ht="14.25" customHeight="1" x14ac:dyDescent="0.4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5:40" ht="14.25" customHeight="1" x14ac:dyDescent="0.4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5:40" ht="14.25" customHeight="1" x14ac:dyDescent="0.4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5:40" ht="14.25" customHeight="1" x14ac:dyDescent="0.4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5:40" ht="14.25" customHeight="1" x14ac:dyDescent="0.4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5:40" ht="14.25" customHeight="1" x14ac:dyDescent="0.4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5:40" ht="14.25" customHeight="1" x14ac:dyDescent="0.4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5:40" ht="14.25" customHeight="1" x14ac:dyDescent="0.4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5:40" ht="14.25" customHeight="1" x14ac:dyDescent="0.4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5:40" ht="14.25" customHeight="1" x14ac:dyDescent="0.4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5:40" ht="14.25" customHeight="1" x14ac:dyDescent="0.4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5:40" ht="14.25" customHeight="1" x14ac:dyDescent="0.4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5:40" ht="14.25" customHeight="1" x14ac:dyDescent="0.4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5:40" ht="14.25" customHeight="1" x14ac:dyDescent="0.4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5:40" ht="14.25" customHeight="1" x14ac:dyDescent="0.4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5:40" ht="14.25" customHeight="1" x14ac:dyDescent="0.4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5:40" ht="14.25" customHeight="1" x14ac:dyDescent="0.4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5:40" ht="14.25" customHeight="1" x14ac:dyDescent="0.4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5:40" ht="14.25" customHeight="1" x14ac:dyDescent="0.4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5:40" ht="14.25" customHeight="1" x14ac:dyDescent="0.4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5:40" ht="14.25" customHeight="1" x14ac:dyDescent="0.4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5:40" ht="14.25" customHeight="1" x14ac:dyDescent="0.4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5:40" ht="14.25" customHeight="1" x14ac:dyDescent="0.4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5:40" ht="14.25" customHeight="1" x14ac:dyDescent="0.4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5:40" ht="14.25" customHeight="1" x14ac:dyDescent="0.4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5:40" ht="14.25" customHeight="1" x14ac:dyDescent="0.4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5:40" ht="14.25" customHeight="1" x14ac:dyDescent="0.4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5:40" ht="14.25" customHeight="1" x14ac:dyDescent="0.4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5:40" ht="14.25" customHeight="1" x14ac:dyDescent="0.4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5:40" ht="14.25" customHeight="1" x14ac:dyDescent="0.4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5:40" ht="14.25" customHeight="1" x14ac:dyDescent="0.4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5:40" ht="14.25" customHeight="1" x14ac:dyDescent="0.4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5:40" ht="14.25" customHeight="1" x14ac:dyDescent="0.4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5:40" ht="14.25" customHeight="1" x14ac:dyDescent="0.4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5:40" ht="14.25" customHeight="1" x14ac:dyDescent="0.4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5:40" ht="14.25" customHeight="1" x14ac:dyDescent="0.4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5:40" ht="14.25" customHeight="1" x14ac:dyDescent="0.4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5:40" ht="14.25" customHeight="1" x14ac:dyDescent="0.4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5:40" ht="14.25" customHeight="1" x14ac:dyDescent="0.4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5:40" ht="14.25" customHeight="1" x14ac:dyDescent="0.4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5:40" ht="14.25" customHeight="1" x14ac:dyDescent="0.4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5:40" ht="14.25" customHeight="1" x14ac:dyDescent="0.4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5:40" ht="14.25" customHeight="1" x14ac:dyDescent="0.4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5:40" ht="14.25" customHeight="1" x14ac:dyDescent="0.4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5:40" ht="14.25" customHeight="1" x14ac:dyDescent="0.4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5:40" ht="14.25" customHeight="1" x14ac:dyDescent="0.4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5:40" ht="14.25" customHeight="1" x14ac:dyDescent="0.4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5:40" ht="14.25" customHeight="1" x14ac:dyDescent="0.4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5:40" ht="14.25" customHeight="1" x14ac:dyDescent="0.4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5:40" ht="14.25" customHeight="1" x14ac:dyDescent="0.4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5:40" ht="14.25" customHeight="1" x14ac:dyDescent="0.4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5:40" ht="14.25" customHeight="1" x14ac:dyDescent="0.4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5:40" ht="14.25" customHeight="1" x14ac:dyDescent="0.4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5:40" ht="14.25" customHeight="1" x14ac:dyDescent="0.4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5:40" ht="14.25" customHeight="1" x14ac:dyDescent="0.4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5:40" ht="14.25" customHeight="1" x14ac:dyDescent="0.4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5:40" ht="14.25" customHeight="1" x14ac:dyDescent="0.4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5:40" ht="14.25" customHeight="1" x14ac:dyDescent="0.4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5:40" ht="14.25" customHeight="1" x14ac:dyDescent="0.4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5:40" ht="14.25" customHeight="1" x14ac:dyDescent="0.4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5:40" ht="14.25" customHeight="1" x14ac:dyDescent="0.4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5:40" ht="14.25" customHeight="1" x14ac:dyDescent="0.4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5:40" ht="14.25" customHeight="1" x14ac:dyDescent="0.4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5:40" ht="14.25" customHeight="1" x14ac:dyDescent="0.4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5:40" ht="14.25" customHeight="1" x14ac:dyDescent="0.4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5:40" ht="14.25" customHeight="1" x14ac:dyDescent="0.4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5:40" ht="14.25" customHeight="1" x14ac:dyDescent="0.4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5:40" ht="14.25" customHeight="1" x14ac:dyDescent="0.4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5:40" ht="14.25" customHeight="1" x14ac:dyDescent="0.4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5:40" ht="14.25" customHeight="1" x14ac:dyDescent="0.4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5:40" ht="14.25" customHeight="1" x14ac:dyDescent="0.4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5:40" ht="14.25" customHeight="1" x14ac:dyDescent="0.4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5:40" ht="14.25" customHeight="1" x14ac:dyDescent="0.4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5:40" ht="14.25" customHeight="1" x14ac:dyDescent="0.4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5:40" ht="14.25" customHeight="1" x14ac:dyDescent="0.4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5:40" ht="14.25" customHeight="1" x14ac:dyDescent="0.4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5:40" ht="14.25" customHeight="1" x14ac:dyDescent="0.4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5:40" ht="14.25" customHeight="1" x14ac:dyDescent="0.4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5:40" ht="14.25" customHeight="1" x14ac:dyDescent="0.4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5:40" ht="14.25" customHeight="1" x14ac:dyDescent="0.4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5:40" ht="14.25" customHeight="1" x14ac:dyDescent="0.4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5:40" ht="14.25" customHeight="1" x14ac:dyDescent="0.4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5:40" ht="14.25" customHeight="1" x14ac:dyDescent="0.4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5:40" ht="14.25" customHeight="1" x14ac:dyDescent="0.4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5:40" ht="14.25" customHeight="1" x14ac:dyDescent="0.4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5:40" ht="14.25" customHeight="1" x14ac:dyDescent="0.4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5:40" ht="14.25" customHeight="1" x14ac:dyDescent="0.4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5:40" ht="14.25" customHeight="1" x14ac:dyDescent="0.4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5:40" ht="14.25" customHeight="1" x14ac:dyDescent="0.4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5:40" ht="14.25" customHeight="1" x14ac:dyDescent="0.4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5:40" ht="14.25" customHeight="1" x14ac:dyDescent="0.4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5:40" ht="14.25" customHeight="1" x14ac:dyDescent="0.4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5:40" ht="14.25" customHeight="1" x14ac:dyDescent="0.4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5:40" ht="14.25" customHeight="1" x14ac:dyDescent="0.4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5:40" ht="14.25" customHeight="1" x14ac:dyDescent="0.4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5:40" ht="14.25" customHeight="1" x14ac:dyDescent="0.4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5:40" ht="14.25" customHeight="1" x14ac:dyDescent="0.4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5:40" ht="14.25" customHeight="1" x14ac:dyDescent="0.4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5:40" ht="14.25" customHeight="1" x14ac:dyDescent="0.4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5:40" ht="14.25" customHeight="1" x14ac:dyDescent="0.4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5:40" ht="14.25" customHeight="1" x14ac:dyDescent="0.4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5:40" ht="14.25" customHeight="1" x14ac:dyDescent="0.4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5:40" ht="14.25" customHeight="1" x14ac:dyDescent="0.4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5:40" ht="14.25" customHeight="1" x14ac:dyDescent="0.4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5:40" ht="14.25" customHeight="1" x14ac:dyDescent="0.4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5:40" ht="14.25" customHeight="1" x14ac:dyDescent="0.4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5:40" ht="14.25" customHeight="1" x14ac:dyDescent="0.4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5:40" ht="14.25" customHeight="1" x14ac:dyDescent="0.4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5:40" ht="14.25" customHeight="1" x14ac:dyDescent="0.4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5:40" ht="14.25" customHeight="1" x14ac:dyDescent="0.4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5:40" ht="14.25" customHeight="1" x14ac:dyDescent="0.4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5:40" ht="14.25" customHeight="1" x14ac:dyDescent="0.4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5:40" ht="14.25" customHeight="1" x14ac:dyDescent="0.4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5:40" ht="14.25" customHeight="1" x14ac:dyDescent="0.4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5:40" ht="14.25" customHeight="1" x14ac:dyDescent="0.4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5:40" ht="14.25" customHeight="1" x14ac:dyDescent="0.4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5:40" ht="14.25" customHeight="1" x14ac:dyDescent="0.4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5:40" ht="14.25" customHeight="1" x14ac:dyDescent="0.4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5:40" ht="14.25" customHeight="1" x14ac:dyDescent="0.4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5:40" ht="14.25" customHeight="1" x14ac:dyDescent="0.4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5:40" ht="14.25" customHeight="1" x14ac:dyDescent="0.4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5:40" ht="14.25" customHeight="1" x14ac:dyDescent="0.4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5:40" ht="14.25" customHeight="1" x14ac:dyDescent="0.4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5:40" ht="14.25" customHeight="1" x14ac:dyDescent="0.4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5:40" ht="14.25" customHeight="1" x14ac:dyDescent="0.4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5:40" ht="14.25" customHeight="1" x14ac:dyDescent="0.4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5:40" ht="14.25" customHeight="1" x14ac:dyDescent="0.4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5:40" ht="14.25" customHeight="1" x14ac:dyDescent="0.4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5:40" ht="14.25" customHeight="1" x14ac:dyDescent="0.4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5:40" ht="14.25" customHeight="1" x14ac:dyDescent="0.4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5:40" ht="14.25" customHeight="1" x14ac:dyDescent="0.4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5:40" ht="14.25" customHeight="1" x14ac:dyDescent="0.4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5:40" ht="14.25" customHeight="1" x14ac:dyDescent="0.4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5:40" ht="14.25" customHeight="1" x14ac:dyDescent="0.4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5:40" ht="14.25" customHeight="1" x14ac:dyDescent="0.4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5:40" ht="14.25" customHeight="1" x14ac:dyDescent="0.4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5:40" ht="14.25" customHeight="1" x14ac:dyDescent="0.4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5:40" ht="14.25" customHeight="1" x14ac:dyDescent="0.4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5:40" ht="14.25" customHeight="1" x14ac:dyDescent="0.4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5:40" ht="14.25" customHeight="1" x14ac:dyDescent="0.4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5:40" ht="14.25" customHeight="1" x14ac:dyDescent="0.4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5:40" ht="14.25" customHeight="1" x14ac:dyDescent="0.4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5:40" ht="14.25" customHeight="1" x14ac:dyDescent="0.4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5:40" ht="14.25" customHeight="1" x14ac:dyDescent="0.4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5:40" ht="14.25" customHeight="1" x14ac:dyDescent="0.4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5:40" ht="14.25" customHeight="1" x14ac:dyDescent="0.4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5:40" ht="14.25" customHeight="1" x14ac:dyDescent="0.4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5:40" ht="14.25" customHeight="1" x14ac:dyDescent="0.4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5:40" ht="14.25" customHeight="1" x14ac:dyDescent="0.4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5:40" ht="14.25" customHeight="1" x14ac:dyDescent="0.4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5:40" ht="14.25" customHeight="1" x14ac:dyDescent="0.4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5:40" ht="14.25" customHeight="1" x14ac:dyDescent="0.4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5:40" ht="14.25" customHeight="1" x14ac:dyDescent="0.4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5:40" ht="14.25" customHeight="1" x14ac:dyDescent="0.4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5:40" ht="14.25" customHeight="1" x14ac:dyDescent="0.4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5:40" ht="14.25" customHeight="1" x14ac:dyDescent="0.4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5:40" ht="14.25" customHeight="1" x14ac:dyDescent="0.4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5:40" ht="14.25" customHeight="1" x14ac:dyDescent="0.4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5:40" ht="14.25" customHeight="1" x14ac:dyDescent="0.4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5:40" ht="14.25" customHeight="1" x14ac:dyDescent="0.4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5:40" ht="14.25" customHeight="1" x14ac:dyDescent="0.4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5:40" ht="14.25" customHeight="1" x14ac:dyDescent="0.4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5:40" ht="14.25" customHeight="1" x14ac:dyDescent="0.4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5:40" ht="14.25" customHeight="1" x14ac:dyDescent="0.4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5:40" ht="14.25" customHeight="1" x14ac:dyDescent="0.4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5:40" ht="14.25" customHeight="1" x14ac:dyDescent="0.4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5:40" ht="14.25" customHeight="1" x14ac:dyDescent="0.4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5:40" ht="14.25" customHeight="1" x14ac:dyDescent="0.4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5:40" ht="14.25" customHeight="1" x14ac:dyDescent="0.4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5:40" ht="14.25" customHeight="1" x14ac:dyDescent="0.4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5:40" ht="14.25" customHeight="1" x14ac:dyDescent="0.4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5:40" ht="14.25" customHeight="1" x14ac:dyDescent="0.4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5:40" ht="14.25" customHeight="1" x14ac:dyDescent="0.4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5:40" ht="14.25" customHeight="1" x14ac:dyDescent="0.4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5:40" ht="14.25" customHeight="1" x14ac:dyDescent="0.4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5:40" ht="14.25" customHeight="1" x14ac:dyDescent="0.4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5:40" ht="14.25" customHeight="1" x14ac:dyDescent="0.4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5:40" ht="14.25" customHeight="1" x14ac:dyDescent="0.4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5:40" ht="14.25" customHeight="1" x14ac:dyDescent="0.4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5:40" ht="14.25" customHeight="1" x14ac:dyDescent="0.4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5:40" ht="14.25" customHeight="1" x14ac:dyDescent="0.4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5:40" ht="14.25" customHeight="1" x14ac:dyDescent="0.4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5:40" ht="14.25" customHeight="1" x14ac:dyDescent="0.4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5:40" ht="14.25" customHeight="1" x14ac:dyDescent="0.4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5:40" ht="14.25" customHeight="1" x14ac:dyDescent="0.4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5:40" ht="14.25" customHeight="1" x14ac:dyDescent="0.4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5:40" ht="14.25" customHeight="1" x14ac:dyDescent="0.4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5:40" ht="14.25" customHeight="1" x14ac:dyDescent="0.4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5:40" ht="14.25" customHeight="1" x14ac:dyDescent="0.4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5:40" ht="14.25" customHeight="1" x14ac:dyDescent="0.4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5:40" ht="14.25" customHeight="1" x14ac:dyDescent="0.4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5:40" ht="14.25" customHeight="1" x14ac:dyDescent="0.4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5:40" ht="14.25" customHeight="1" x14ac:dyDescent="0.4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5:40" ht="14.25" customHeight="1" x14ac:dyDescent="0.4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5:40" ht="14.25" customHeight="1" x14ac:dyDescent="0.4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5:40" ht="14.25" customHeight="1" x14ac:dyDescent="0.4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5:40" ht="14.25" customHeight="1" x14ac:dyDescent="0.4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5:40" ht="14.25" customHeight="1" x14ac:dyDescent="0.4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5:40" ht="14.25" customHeight="1" x14ac:dyDescent="0.4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5:40" ht="14.25" customHeight="1" x14ac:dyDescent="0.4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5:40" ht="14.25" customHeight="1" x14ac:dyDescent="0.4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5:40" ht="14.25" customHeight="1" x14ac:dyDescent="0.4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5:40" ht="14.25" customHeight="1" x14ac:dyDescent="0.4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5:40" ht="14.25" customHeight="1" x14ac:dyDescent="0.4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5:40" ht="14.25" customHeight="1" x14ac:dyDescent="0.4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5:40" ht="14.25" customHeight="1" x14ac:dyDescent="0.4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5:40" ht="14.25" customHeight="1" x14ac:dyDescent="0.4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5:40" ht="14.25" customHeight="1" x14ac:dyDescent="0.4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5:40" ht="14.25" customHeight="1" x14ac:dyDescent="0.4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5:40" ht="14.25" customHeight="1" x14ac:dyDescent="0.4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5:40" ht="14.25" customHeight="1" x14ac:dyDescent="0.4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5:40" ht="14.25" customHeight="1" x14ac:dyDescent="0.4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5:40" ht="14.25" customHeight="1" x14ac:dyDescent="0.4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5:40" ht="14.25" customHeight="1" x14ac:dyDescent="0.4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5:40" ht="14.25" customHeight="1" x14ac:dyDescent="0.4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5:40" ht="14.25" customHeight="1" x14ac:dyDescent="0.4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5:40" ht="14.25" customHeight="1" x14ac:dyDescent="0.4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5:40" ht="14.25" customHeight="1" x14ac:dyDescent="0.4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5:40" ht="14.25" customHeight="1" x14ac:dyDescent="0.4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5:40" ht="14.25" customHeight="1" x14ac:dyDescent="0.4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5:40" ht="14.25" customHeight="1" x14ac:dyDescent="0.4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5:40" ht="14.25" customHeight="1" x14ac:dyDescent="0.4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5:40" ht="14.25" customHeight="1" x14ac:dyDescent="0.4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5:40" ht="14.25" customHeight="1" x14ac:dyDescent="0.4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5:40" ht="14.25" customHeight="1" x14ac:dyDescent="0.4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5:40" ht="14.25" customHeight="1" x14ac:dyDescent="0.4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5:40" ht="14.25" customHeight="1" x14ac:dyDescent="0.4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5:40" ht="14.25" customHeight="1" x14ac:dyDescent="0.4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5:40" ht="14.25" customHeight="1" x14ac:dyDescent="0.4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5:40" ht="14.25" customHeight="1" x14ac:dyDescent="0.4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5:40" ht="14.25" customHeight="1" x14ac:dyDescent="0.4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5:40" ht="14.25" customHeight="1" x14ac:dyDescent="0.4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5:40" ht="14.25" customHeight="1" x14ac:dyDescent="0.4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5:40" ht="14.25" customHeight="1" x14ac:dyDescent="0.4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5:40" ht="14.25" customHeight="1" x14ac:dyDescent="0.4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5:40" ht="14.25" customHeight="1" x14ac:dyDescent="0.4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5:40" ht="14.25" customHeight="1" x14ac:dyDescent="0.4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5:40" ht="14.25" customHeight="1" x14ac:dyDescent="0.4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5:40" ht="14.25" customHeight="1" x14ac:dyDescent="0.4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5:40" ht="14.25" customHeight="1" x14ac:dyDescent="0.4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5:40" ht="14.25" customHeight="1" x14ac:dyDescent="0.4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5:40" ht="14.25" customHeight="1" x14ac:dyDescent="0.4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5:40" ht="14.25" customHeight="1" x14ac:dyDescent="0.4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5:40" ht="14.25" customHeight="1" x14ac:dyDescent="0.4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5:40" ht="14.25" customHeight="1" x14ac:dyDescent="0.4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5:40" ht="14.25" customHeight="1" x14ac:dyDescent="0.4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5:40" ht="14.25" customHeight="1" x14ac:dyDescent="0.4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5:40" ht="14.25" customHeight="1" x14ac:dyDescent="0.4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5:40" ht="14.25" customHeight="1" x14ac:dyDescent="0.4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5:40" ht="14.25" customHeight="1" x14ac:dyDescent="0.4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5:40" ht="14.25" customHeight="1" x14ac:dyDescent="0.4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5:40" ht="14.25" customHeight="1" x14ac:dyDescent="0.4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5:40" ht="14.25" customHeight="1" x14ac:dyDescent="0.4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5:40" ht="14.25" customHeight="1" x14ac:dyDescent="0.4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5:40" ht="14.25" customHeight="1" x14ac:dyDescent="0.4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5:40" ht="14.25" customHeight="1" x14ac:dyDescent="0.4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5:40" ht="14.25" customHeight="1" x14ac:dyDescent="0.4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5:40" ht="14.25" customHeight="1" x14ac:dyDescent="0.4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5:40" ht="14.25" customHeight="1" x14ac:dyDescent="0.4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5:40" ht="14.25" customHeight="1" x14ac:dyDescent="0.4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5:40" ht="14.25" customHeight="1" x14ac:dyDescent="0.4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5:40" ht="14.25" customHeight="1" x14ac:dyDescent="0.4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5:40" ht="14.25" customHeight="1" x14ac:dyDescent="0.4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5:40" ht="14.25" customHeight="1" x14ac:dyDescent="0.4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5:40" ht="14.25" customHeight="1" x14ac:dyDescent="0.4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5:40" ht="14.25" customHeight="1" x14ac:dyDescent="0.4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5:40" ht="14.25" customHeight="1" x14ac:dyDescent="0.4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5:40" ht="14.25" customHeight="1" x14ac:dyDescent="0.4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5:40" ht="14.25" customHeight="1" x14ac:dyDescent="0.4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5:40" ht="14.25" customHeight="1" x14ac:dyDescent="0.4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5:40" ht="14.25" customHeight="1" x14ac:dyDescent="0.4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5:40" ht="14.25" customHeight="1" x14ac:dyDescent="0.4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5:40" ht="14.25" customHeight="1" x14ac:dyDescent="0.4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5:40" ht="14.25" customHeight="1" x14ac:dyDescent="0.4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5:40" ht="14.25" customHeight="1" x14ac:dyDescent="0.4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5:40" ht="14.25" customHeight="1" x14ac:dyDescent="0.4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5:40" ht="14.25" customHeight="1" x14ac:dyDescent="0.4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5:40" ht="14.25" customHeight="1" x14ac:dyDescent="0.4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5:40" ht="14.25" customHeight="1" x14ac:dyDescent="0.4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5:40" ht="14.25" customHeight="1" x14ac:dyDescent="0.4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5:40" ht="14.25" customHeight="1" x14ac:dyDescent="0.4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5:40" ht="14.25" customHeight="1" x14ac:dyDescent="0.4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5:40" ht="14.25" customHeight="1" x14ac:dyDescent="0.4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5:40" ht="14.25" customHeight="1" x14ac:dyDescent="0.4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5:40" ht="14.25" customHeight="1" x14ac:dyDescent="0.4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5:40" ht="14.25" customHeight="1" x14ac:dyDescent="0.4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5:40" ht="14.25" customHeight="1" x14ac:dyDescent="0.4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5:40" ht="14.25" customHeight="1" x14ac:dyDescent="0.4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5:40" ht="14.25" customHeight="1" x14ac:dyDescent="0.4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5:40" ht="14.25" customHeight="1" x14ac:dyDescent="0.4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5:40" ht="14.25" customHeight="1" x14ac:dyDescent="0.4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5:40" ht="14.25" customHeight="1" x14ac:dyDescent="0.4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5:40" ht="14.25" customHeight="1" x14ac:dyDescent="0.4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5:40" ht="14.25" customHeight="1" x14ac:dyDescent="0.4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5:40" ht="14.25" customHeight="1" x14ac:dyDescent="0.4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5:40" ht="14.25" customHeight="1" x14ac:dyDescent="0.4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5:40" ht="14.25" customHeight="1" x14ac:dyDescent="0.4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5:40" ht="14.25" customHeight="1" x14ac:dyDescent="0.4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5:40" ht="14.25" customHeight="1" x14ac:dyDescent="0.4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5:40" ht="14.25" customHeight="1" x14ac:dyDescent="0.4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5:40" ht="14.25" customHeight="1" x14ac:dyDescent="0.4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5:40" ht="14.25" customHeight="1" x14ac:dyDescent="0.4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5:40" ht="14.25" customHeight="1" x14ac:dyDescent="0.4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5:40" ht="14.25" customHeight="1" x14ac:dyDescent="0.4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5:40" ht="14.25" customHeight="1" x14ac:dyDescent="0.4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5:40" ht="14.25" customHeight="1" x14ac:dyDescent="0.4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5:40" ht="14.25" customHeight="1" x14ac:dyDescent="0.4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5:40" ht="14.25" customHeight="1" x14ac:dyDescent="0.4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5:40" ht="14.25" customHeight="1" x14ac:dyDescent="0.4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5:40" ht="14.25" customHeight="1" x14ac:dyDescent="0.4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5:40" ht="14.25" customHeight="1" x14ac:dyDescent="0.4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5:40" ht="14.25" customHeight="1" x14ac:dyDescent="0.4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5:40" ht="14.25" customHeight="1" x14ac:dyDescent="0.4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5:40" ht="14.25" customHeight="1" x14ac:dyDescent="0.4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5:40" ht="14.25" customHeight="1" x14ac:dyDescent="0.4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5:40" ht="14.25" customHeight="1" x14ac:dyDescent="0.4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5:40" ht="14.25" customHeight="1" x14ac:dyDescent="0.4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5:40" ht="14.25" customHeight="1" x14ac:dyDescent="0.4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5:40" ht="14.25" customHeight="1" x14ac:dyDescent="0.4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5:40" ht="14.25" customHeight="1" x14ac:dyDescent="0.4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5:40" ht="14.25" customHeight="1" x14ac:dyDescent="0.4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5:40" ht="14.25" customHeight="1" x14ac:dyDescent="0.4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5:40" ht="14.25" customHeight="1" x14ac:dyDescent="0.4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5:40" ht="14.25" customHeight="1" x14ac:dyDescent="0.4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5:40" ht="14.25" customHeight="1" x14ac:dyDescent="0.4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5:40" ht="14.25" customHeight="1" x14ac:dyDescent="0.4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5:40" ht="14.25" customHeight="1" x14ac:dyDescent="0.4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5:40" ht="14.25" customHeight="1" x14ac:dyDescent="0.4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5:40" ht="14.25" customHeight="1" x14ac:dyDescent="0.4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5:40" ht="14.25" customHeight="1" x14ac:dyDescent="0.4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5:40" ht="14.25" customHeight="1" x14ac:dyDescent="0.4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5:40" ht="14.25" customHeight="1" x14ac:dyDescent="0.4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5:40" ht="14.25" customHeight="1" x14ac:dyDescent="0.4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5:40" ht="14.25" customHeight="1" x14ac:dyDescent="0.4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5:40" ht="14.25" customHeight="1" x14ac:dyDescent="0.4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5:40" ht="14.25" customHeight="1" x14ac:dyDescent="0.4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5:40" ht="14.25" customHeight="1" x14ac:dyDescent="0.4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5:40" ht="14.25" customHeight="1" x14ac:dyDescent="0.4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5:40" ht="14.25" customHeight="1" x14ac:dyDescent="0.4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5:40" ht="14.25" customHeight="1" x14ac:dyDescent="0.4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5:40" ht="14.25" customHeight="1" x14ac:dyDescent="0.4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5:40" ht="14.25" customHeight="1" x14ac:dyDescent="0.4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5:40" ht="14.25" customHeight="1" x14ac:dyDescent="0.4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5:40" ht="14.25" customHeight="1" x14ac:dyDescent="0.4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5:40" ht="14.25" customHeight="1" x14ac:dyDescent="0.4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5:40" ht="14.25" customHeight="1" x14ac:dyDescent="0.4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5:40" ht="14.25" customHeight="1" x14ac:dyDescent="0.4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5:40" ht="14.25" customHeight="1" x14ac:dyDescent="0.4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5:40" ht="14.25" customHeight="1" x14ac:dyDescent="0.4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5:40" ht="14.25" customHeight="1" x14ac:dyDescent="0.4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5:40" ht="14.25" customHeight="1" x14ac:dyDescent="0.4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5:40" ht="14.25" customHeight="1" x14ac:dyDescent="0.4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5:40" ht="14.25" customHeight="1" x14ac:dyDescent="0.4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5:40" ht="14.25" customHeight="1" x14ac:dyDescent="0.4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5:40" ht="14.25" customHeight="1" x14ac:dyDescent="0.4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5:40" ht="14.25" customHeight="1" x14ac:dyDescent="0.4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5:40" ht="14.25" customHeight="1" x14ac:dyDescent="0.4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5:40" ht="14.25" customHeight="1" x14ac:dyDescent="0.4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5:40" ht="14.25" customHeight="1" x14ac:dyDescent="0.4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5:40" ht="14.25" customHeight="1" x14ac:dyDescent="0.4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5:40" ht="14.25" customHeight="1" x14ac:dyDescent="0.4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5:40" ht="14.25" customHeight="1" x14ac:dyDescent="0.4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5:40" ht="14.25" customHeight="1" x14ac:dyDescent="0.4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5:40" ht="14.25" customHeight="1" x14ac:dyDescent="0.4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5:40" ht="14.25" customHeight="1" x14ac:dyDescent="0.4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5:40" ht="14.25" customHeight="1" x14ac:dyDescent="0.4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5:40" ht="14.25" customHeight="1" x14ac:dyDescent="0.4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5:40" ht="14.25" customHeight="1" x14ac:dyDescent="0.4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5:40" ht="14.25" customHeight="1" x14ac:dyDescent="0.4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5:40" ht="14.25" customHeight="1" x14ac:dyDescent="0.4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5:40" ht="14.25" customHeight="1" x14ac:dyDescent="0.4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5:40" ht="14.25" customHeight="1" x14ac:dyDescent="0.4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5:40" ht="14.25" customHeight="1" x14ac:dyDescent="0.4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5:40" ht="14.25" customHeight="1" x14ac:dyDescent="0.4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5:40" ht="14.25" customHeight="1" x14ac:dyDescent="0.4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5:40" ht="14.25" customHeight="1" x14ac:dyDescent="0.4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5:40" ht="14.25" customHeight="1" x14ac:dyDescent="0.4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5:40" ht="14.25" customHeight="1" x14ac:dyDescent="0.4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5:40" ht="14.25" customHeight="1" x14ac:dyDescent="0.4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5:40" ht="14.25" customHeight="1" x14ac:dyDescent="0.4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5:40" ht="14.25" customHeight="1" x14ac:dyDescent="0.4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5:40" ht="14.25" customHeight="1" x14ac:dyDescent="0.4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5:40" ht="14.25" customHeight="1" x14ac:dyDescent="0.4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5:40" ht="14.25" customHeight="1" x14ac:dyDescent="0.4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5:40" ht="14.25" customHeight="1" x14ac:dyDescent="0.4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5:40" ht="14.25" customHeight="1" x14ac:dyDescent="0.4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5:40" ht="14.25" customHeight="1" x14ac:dyDescent="0.4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5:40" ht="14.25" customHeight="1" x14ac:dyDescent="0.4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5:40" ht="14.25" customHeight="1" x14ac:dyDescent="0.4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5:40" ht="14.25" customHeight="1" x14ac:dyDescent="0.4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5:40" ht="14.25" customHeight="1" x14ac:dyDescent="0.4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5:40" ht="14.25" customHeight="1" x14ac:dyDescent="0.4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5:40" ht="14.25" customHeight="1" x14ac:dyDescent="0.4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5:40" ht="14.25" customHeight="1" x14ac:dyDescent="0.4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5:40" ht="14.25" customHeight="1" x14ac:dyDescent="0.4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5:40" ht="14.25" customHeight="1" x14ac:dyDescent="0.4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5:40" ht="14.25" customHeight="1" x14ac:dyDescent="0.4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5:40" ht="14.25" customHeight="1" x14ac:dyDescent="0.4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5:40" ht="14.25" customHeight="1" x14ac:dyDescent="0.4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5:40" ht="14.25" customHeight="1" x14ac:dyDescent="0.4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5:40" ht="14.25" customHeight="1" x14ac:dyDescent="0.4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5:40" ht="14.25" customHeight="1" x14ac:dyDescent="0.4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5:40" ht="14.25" customHeight="1" x14ac:dyDescent="0.4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5:40" ht="14.25" customHeight="1" x14ac:dyDescent="0.4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5:40" ht="14.25" customHeight="1" x14ac:dyDescent="0.4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5:40" ht="14.25" customHeight="1" x14ac:dyDescent="0.4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5:40" ht="14.25" customHeight="1" x14ac:dyDescent="0.4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5:40" ht="14.25" customHeight="1" x14ac:dyDescent="0.4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5:40" ht="14.25" customHeight="1" x14ac:dyDescent="0.4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5:40" ht="14.25" customHeight="1" x14ac:dyDescent="0.4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5:40" ht="14.25" customHeight="1" x14ac:dyDescent="0.4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5:40" ht="14.25" customHeight="1" x14ac:dyDescent="0.4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5:40" ht="14.25" customHeight="1" x14ac:dyDescent="0.4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5:40" ht="14.25" customHeight="1" x14ac:dyDescent="0.4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5:40" ht="14.25" customHeight="1" x14ac:dyDescent="0.4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5:40" ht="14.25" customHeight="1" x14ac:dyDescent="0.4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5:40" ht="14.25" customHeight="1" x14ac:dyDescent="0.4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5:40" ht="14.25" customHeight="1" x14ac:dyDescent="0.4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5:40" ht="14.25" customHeight="1" x14ac:dyDescent="0.4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5:40" ht="14.25" customHeight="1" x14ac:dyDescent="0.4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5:40" ht="14.25" customHeight="1" x14ac:dyDescent="0.4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5:40" ht="14.25" customHeight="1" x14ac:dyDescent="0.4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5:40" ht="14.25" customHeight="1" x14ac:dyDescent="0.4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5:40" ht="14.25" customHeight="1" x14ac:dyDescent="0.4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5:40" ht="14.25" customHeight="1" x14ac:dyDescent="0.4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5:40" ht="14.25" customHeight="1" x14ac:dyDescent="0.4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5:40" ht="14.25" customHeight="1" x14ac:dyDescent="0.4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5:40" ht="14.25" customHeight="1" x14ac:dyDescent="0.4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5:40" ht="14.25" customHeight="1" x14ac:dyDescent="0.4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5:40" ht="14.25" customHeight="1" x14ac:dyDescent="0.4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5:40" ht="14.25" customHeight="1" x14ac:dyDescent="0.4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5:40" ht="14.25" customHeight="1" x14ac:dyDescent="0.4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5:40" ht="14.25" customHeight="1" x14ac:dyDescent="0.4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5:40" ht="14.25" customHeight="1" x14ac:dyDescent="0.4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5:40" ht="14.25" customHeight="1" x14ac:dyDescent="0.4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5:40" ht="14.25" customHeight="1" x14ac:dyDescent="0.4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5:40" ht="14.25" customHeight="1" x14ac:dyDescent="0.4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5:40" ht="14.25" customHeight="1" x14ac:dyDescent="0.4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5:40" ht="14.25" customHeight="1" x14ac:dyDescent="0.4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5:40" ht="14.25" customHeight="1" x14ac:dyDescent="0.4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5:40" ht="14.25" customHeight="1" x14ac:dyDescent="0.4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5:40" ht="14.25" customHeight="1" x14ac:dyDescent="0.4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5:40" ht="14.25" customHeight="1" x14ac:dyDescent="0.4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5:40" ht="14.25" customHeight="1" x14ac:dyDescent="0.4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5:40" ht="14.25" customHeight="1" x14ac:dyDescent="0.4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5:40" ht="14.25" customHeight="1" x14ac:dyDescent="0.4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5:40" ht="14.25" customHeight="1" x14ac:dyDescent="0.4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5:40" ht="14.25" customHeight="1" x14ac:dyDescent="0.4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5:40" ht="14.25" customHeight="1" x14ac:dyDescent="0.4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5:40" ht="14.25" customHeight="1" x14ac:dyDescent="0.4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5:40" ht="14.25" customHeight="1" x14ac:dyDescent="0.4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5:40" ht="14.25" customHeight="1" x14ac:dyDescent="0.4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5:40" ht="14.25" customHeight="1" x14ac:dyDescent="0.4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5:40" ht="14.25" customHeight="1" x14ac:dyDescent="0.4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5:40" ht="14.25" customHeight="1" x14ac:dyDescent="0.4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5:40" ht="14.25" customHeight="1" x14ac:dyDescent="0.4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5:40" ht="14.25" customHeight="1" x14ac:dyDescent="0.4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5:40" ht="14.25" customHeight="1" x14ac:dyDescent="0.4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5:40" ht="14.25" customHeight="1" x14ac:dyDescent="0.4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5:40" ht="14.25" customHeight="1" x14ac:dyDescent="0.4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5:40" ht="14.25" customHeight="1" x14ac:dyDescent="0.4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5:40" ht="14.25" customHeight="1" x14ac:dyDescent="0.4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5:40" ht="14.25" customHeight="1" x14ac:dyDescent="0.4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5:40" ht="14.25" customHeight="1" x14ac:dyDescent="0.4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5:40" ht="14.25" customHeight="1" x14ac:dyDescent="0.4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5:40" ht="14.25" customHeight="1" x14ac:dyDescent="0.4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5:40" ht="14.25" customHeight="1" x14ac:dyDescent="0.4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5:40" ht="14.25" customHeight="1" x14ac:dyDescent="0.4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5:40" ht="14.25" customHeight="1" x14ac:dyDescent="0.4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5:40" ht="14.25" customHeight="1" x14ac:dyDescent="0.4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5:40" ht="14.25" customHeight="1" x14ac:dyDescent="0.4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5:40" ht="14.25" customHeight="1" x14ac:dyDescent="0.4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5:40" ht="14.25" customHeight="1" x14ac:dyDescent="0.4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5:40" ht="14.25" customHeight="1" x14ac:dyDescent="0.4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5:40" ht="14.25" customHeight="1" x14ac:dyDescent="0.4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 spans="5:40" ht="14.25" customHeight="1" x14ac:dyDescent="0.4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 spans="5:40" ht="14.25" customHeight="1" x14ac:dyDescent="0.4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5:40" ht="14.25" customHeight="1" x14ac:dyDescent="0.4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5:40" ht="14.25" customHeight="1" x14ac:dyDescent="0.4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5:40" ht="14.25" customHeight="1" x14ac:dyDescent="0.4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5:40" ht="14.25" customHeight="1" x14ac:dyDescent="0.4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5:40" ht="14.25" customHeight="1" x14ac:dyDescent="0.4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5:40" ht="14.25" customHeight="1" x14ac:dyDescent="0.4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5:40" ht="14.25" customHeight="1" x14ac:dyDescent="0.4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5:40" ht="14.25" customHeight="1" x14ac:dyDescent="0.4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5:40" ht="14.25" customHeight="1" x14ac:dyDescent="0.4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5:40" ht="14.25" customHeight="1" x14ac:dyDescent="0.4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5:40" ht="14.25" customHeight="1" x14ac:dyDescent="0.4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5:40" ht="14.25" customHeight="1" x14ac:dyDescent="0.4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5:40" ht="14.25" customHeight="1" x14ac:dyDescent="0.4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5:40" ht="14.25" customHeight="1" x14ac:dyDescent="0.4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5:40" ht="14.25" customHeight="1" x14ac:dyDescent="0.4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5:40" ht="14.25" customHeight="1" x14ac:dyDescent="0.4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5:40" ht="14.25" customHeight="1" x14ac:dyDescent="0.4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5:40" ht="14.25" customHeight="1" x14ac:dyDescent="0.4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5:40" ht="14.25" customHeight="1" x14ac:dyDescent="0.4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5:40" ht="14.25" customHeight="1" x14ac:dyDescent="0.4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5:40" ht="14.25" customHeight="1" x14ac:dyDescent="0.4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5:40" ht="14.25" customHeight="1" x14ac:dyDescent="0.4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5:40" ht="14.25" customHeight="1" x14ac:dyDescent="0.4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5:40" ht="14.25" customHeight="1" x14ac:dyDescent="0.4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5:40" ht="14.25" customHeight="1" x14ac:dyDescent="0.4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5:40" ht="14.25" customHeight="1" x14ac:dyDescent="0.4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5:40" ht="14.25" customHeight="1" x14ac:dyDescent="0.4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5:40" ht="14.25" customHeight="1" x14ac:dyDescent="0.4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5:40" ht="14.25" customHeight="1" x14ac:dyDescent="0.4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5:40" ht="14.25" customHeight="1" x14ac:dyDescent="0.4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5:40" ht="14.25" customHeight="1" x14ac:dyDescent="0.4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5:40" ht="14.25" customHeight="1" x14ac:dyDescent="0.4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5:40" ht="14.25" customHeight="1" x14ac:dyDescent="0.4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5:40" ht="14.25" customHeight="1" x14ac:dyDescent="0.4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5:40" ht="14.25" customHeight="1" x14ac:dyDescent="0.4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5:40" ht="14.25" customHeight="1" x14ac:dyDescent="0.4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5:40" ht="14.25" customHeight="1" x14ac:dyDescent="0.4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5:40" ht="14.25" customHeight="1" x14ac:dyDescent="0.4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5:40" ht="14.25" customHeight="1" x14ac:dyDescent="0.4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5:40" ht="14.25" customHeight="1" x14ac:dyDescent="0.4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5:40" ht="14.25" customHeight="1" x14ac:dyDescent="0.4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5:40" ht="14.25" customHeight="1" x14ac:dyDescent="0.4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5:40" ht="14.25" customHeight="1" x14ac:dyDescent="0.4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5:40" ht="14.25" customHeight="1" x14ac:dyDescent="0.4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5:40" ht="14.25" customHeight="1" x14ac:dyDescent="0.4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5:40" ht="14.25" customHeight="1" x14ac:dyDescent="0.4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5:40" ht="14.25" customHeight="1" x14ac:dyDescent="0.4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5:40" ht="14.25" customHeight="1" x14ac:dyDescent="0.4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5:40" ht="14.25" customHeight="1" x14ac:dyDescent="0.4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5:40" ht="14.25" customHeight="1" x14ac:dyDescent="0.4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5:40" ht="14.25" customHeight="1" x14ac:dyDescent="0.4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5:40" ht="14.25" customHeight="1" x14ac:dyDescent="0.4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5:40" ht="14.25" customHeight="1" x14ac:dyDescent="0.4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5:40" ht="14.25" customHeight="1" x14ac:dyDescent="0.4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5:40" ht="14.25" customHeight="1" x14ac:dyDescent="0.4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5:40" ht="14.25" customHeight="1" x14ac:dyDescent="0.4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5:40" ht="14.25" customHeight="1" x14ac:dyDescent="0.4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5:40" ht="14.25" customHeight="1" x14ac:dyDescent="0.4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5:40" ht="14.25" customHeight="1" x14ac:dyDescent="0.4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5:40" ht="14.25" customHeight="1" x14ac:dyDescent="0.4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5:40" ht="14.25" customHeight="1" x14ac:dyDescent="0.4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5:40" ht="14.25" customHeight="1" x14ac:dyDescent="0.4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5:40" ht="14.25" customHeight="1" x14ac:dyDescent="0.4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5:40" ht="14.25" customHeight="1" x14ac:dyDescent="0.4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5:40" ht="14.25" customHeight="1" x14ac:dyDescent="0.4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5:40" ht="14.25" customHeight="1" x14ac:dyDescent="0.4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5:40" ht="14.25" customHeight="1" x14ac:dyDescent="0.4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5:40" ht="14.25" customHeight="1" x14ac:dyDescent="0.4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5:40" ht="14.25" customHeight="1" x14ac:dyDescent="0.4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5:40" ht="14.25" customHeight="1" x14ac:dyDescent="0.4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5:40" ht="14.25" customHeight="1" x14ac:dyDescent="0.4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5:40" ht="14.25" customHeight="1" x14ac:dyDescent="0.4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5:40" ht="14.25" customHeight="1" x14ac:dyDescent="0.4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5:40" ht="14.25" customHeight="1" x14ac:dyDescent="0.4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5:40" ht="14.25" customHeight="1" x14ac:dyDescent="0.4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5:40" ht="14.25" customHeight="1" x14ac:dyDescent="0.4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5:40" ht="14.25" customHeight="1" x14ac:dyDescent="0.4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5:40" ht="14.25" customHeight="1" x14ac:dyDescent="0.4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5:40" ht="14.25" customHeight="1" x14ac:dyDescent="0.4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5:40" ht="14.25" customHeight="1" x14ac:dyDescent="0.4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5:40" ht="14.25" customHeight="1" x14ac:dyDescent="0.4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5:40" ht="14.25" customHeight="1" x14ac:dyDescent="0.4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5:40" ht="14.25" customHeight="1" x14ac:dyDescent="0.4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5:40" ht="14.25" customHeight="1" x14ac:dyDescent="0.4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5:40" ht="14.25" customHeight="1" x14ac:dyDescent="0.4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5:40" ht="14.25" customHeight="1" x14ac:dyDescent="0.4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5:40" ht="14.25" customHeight="1" x14ac:dyDescent="0.4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5:40" ht="14.25" customHeight="1" x14ac:dyDescent="0.4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5:40" ht="14.25" customHeight="1" x14ac:dyDescent="0.4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5:40" ht="14.25" customHeight="1" x14ac:dyDescent="0.4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5:40" ht="14.25" customHeight="1" x14ac:dyDescent="0.4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5:40" ht="14.25" customHeight="1" x14ac:dyDescent="0.4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5:40" ht="14.25" customHeight="1" x14ac:dyDescent="0.4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5:40" ht="14.25" customHeight="1" x14ac:dyDescent="0.4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5:40" ht="14.25" customHeight="1" x14ac:dyDescent="0.4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5:40" ht="14.25" customHeight="1" x14ac:dyDescent="0.4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5:40" ht="14.25" customHeight="1" x14ac:dyDescent="0.4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5:40" ht="14.25" customHeight="1" x14ac:dyDescent="0.4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5:40" ht="14.25" customHeight="1" x14ac:dyDescent="0.4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5:40" ht="14.25" customHeight="1" x14ac:dyDescent="0.4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5:40" ht="14.25" customHeight="1" x14ac:dyDescent="0.4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5:40" ht="14.25" customHeight="1" x14ac:dyDescent="0.4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5:40" ht="14.25" customHeight="1" x14ac:dyDescent="0.4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5:40" ht="14.25" customHeight="1" x14ac:dyDescent="0.4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5:40" ht="14.25" customHeight="1" x14ac:dyDescent="0.4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5:40" ht="14.25" customHeight="1" x14ac:dyDescent="0.4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5:40" ht="14.25" customHeight="1" x14ac:dyDescent="0.4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5:40" ht="14.25" customHeight="1" x14ac:dyDescent="0.4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5:40" ht="14.25" customHeight="1" x14ac:dyDescent="0.4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5:40" ht="14.25" customHeight="1" x14ac:dyDescent="0.4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5:40" ht="14.25" customHeight="1" x14ac:dyDescent="0.4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5:40" ht="14.25" customHeight="1" x14ac:dyDescent="0.4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5:40" ht="14.25" customHeight="1" x14ac:dyDescent="0.4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5:40" ht="14.25" customHeight="1" x14ac:dyDescent="0.4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5:40" ht="14.25" customHeight="1" x14ac:dyDescent="0.4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5:40" ht="14.25" customHeight="1" x14ac:dyDescent="0.4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5:40" ht="14.25" customHeight="1" x14ac:dyDescent="0.4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 spans="5:40" ht="14.25" customHeight="1" x14ac:dyDescent="0.4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 spans="5:40" ht="14.25" customHeight="1" x14ac:dyDescent="0.4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 spans="5:40" ht="14.25" customHeight="1" x14ac:dyDescent="0.4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</row>
    <row r="890" spans="5:40" ht="14.25" customHeight="1" x14ac:dyDescent="0.4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</row>
    <row r="891" spans="5:40" ht="14.25" customHeight="1" x14ac:dyDescent="0.4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</row>
    <row r="892" spans="5:40" ht="14.25" customHeight="1" x14ac:dyDescent="0.4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</row>
    <row r="893" spans="5:40" ht="14.25" customHeight="1" x14ac:dyDescent="0.4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</row>
    <row r="894" spans="5:40" ht="14.25" customHeight="1" x14ac:dyDescent="0.4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</row>
    <row r="895" spans="5:40" ht="14.25" customHeight="1" x14ac:dyDescent="0.4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</row>
    <row r="896" spans="5:40" ht="14.25" customHeight="1" x14ac:dyDescent="0.4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</row>
    <row r="897" spans="5:40" ht="14.25" customHeight="1" x14ac:dyDescent="0.4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</row>
    <row r="898" spans="5:40" ht="14.25" customHeight="1" x14ac:dyDescent="0.4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</row>
    <row r="899" spans="5:40" ht="14.25" customHeight="1" x14ac:dyDescent="0.4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</row>
    <row r="900" spans="5:40" ht="14.25" customHeight="1" x14ac:dyDescent="0.4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</row>
    <row r="901" spans="5:40" ht="14.25" customHeight="1" x14ac:dyDescent="0.4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</row>
    <row r="902" spans="5:40" ht="14.25" customHeight="1" x14ac:dyDescent="0.4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</row>
    <row r="903" spans="5:40" ht="14.25" customHeight="1" x14ac:dyDescent="0.4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</row>
    <row r="904" spans="5:40" ht="14.25" customHeight="1" x14ac:dyDescent="0.4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</row>
    <row r="905" spans="5:40" ht="14.25" customHeight="1" x14ac:dyDescent="0.4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</row>
    <row r="906" spans="5:40" ht="14.25" customHeight="1" x14ac:dyDescent="0.4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</row>
    <row r="907" spans="5:40" ht="14.25" customHeight="1" x14ac:dyDescent="0.4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</row>
    <row r="908" spans="5:40" ht="14.25" customHeight="1" x14ac:dyDescent="0.4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</row>
    <row r="909" spans="5:40" ht="14.25" customHeight="1" x14ac:dyDescent="0.4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</row>
    <row r="910" spans="5:40" ht="14.25" customHeight="1" x14ac:dyDescent="0.4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</row>
    <row r="911" spans="5:40" ht="14.25" customHeight="1" x14ac:dyDescent="0.4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</row>
    <row r="912" spans="5:40" ht="14.25" customHeight="1" x14ac:dyDescent="0.4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</row>
    <row r="913" spans="5:40" ht="14.25" customHeight="1" x14ac:dyDescent="0.4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</row>
    <row r="914" spans="5:40" ht="14.25" customHeight="1" x14ac:dyDescent="0.4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</row>
    <row r="915" spans="5:40" ht="14.25" customHeight="1" x14ac:dyDescent="0.4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</row>
    <row r="916" spans="5:40" ht="14.25" customHeight="1" x14ac:dyDescent="0.4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</row>
    <row r="917" spans="5:40" ht="14.25" customHeight="1" x14ac:dyDescent="0.4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</row>
    <row r="918" spans="5:40" ht="14.25" customHeight="1" x14ac:dyDescent="0.4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</row>
    <row r="919" spans="5:40" ht="14.25" customHeight="1" x14ac:dyDescent="0.4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</row>
    <row r="920" spans="5:40" ht="14.25" customHeight="1" x14ac:dyDescent="0.4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</row>
    <row r="921" spans="5:40" ht="14.25" customHeight="1" x14ac:dyDescent="0.4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</row>
    <row r="922" spans="5:40" ht="14.25" customHeight="1" x14ac:dyDescent="0.4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</row>
    <row r="923" spans="5:40" ht="14.25" customHeight="1" x14ac:dyDescent="0.4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</row>
    <row r="924" spans="5:40" ht="14.25" customHeight="1" x14ac:dyDescent="0.4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</row>
    <row r="925" spans="5:40" ht="14.25" customHeight="1" x14ac:dyDescent="0.4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</row>
    <row r="926" spans="5:40" ht="14.25" customHeight="1" x14ac:dyDescent="0.4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</row>
    <row r="927" spans="5:40" ht="14.25" customHeight="1" x14ac:dyDescent="0.4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</row>
    <row r="928" spans="5:40" ht="14.25" customHeight="1" x14ac:dyDescent="0.4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</row>
    <row r="929" spans="5:40" ht="14.25" customHeight="1" x14ac:dyDescent="0.4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</row>
    <row r="930" spans="5:40" ht="14.25" customHeight="1" x14ac:dyDescent="0.4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</row>
    <row r="931" spans="5:40" ht="14.25" customHeight="1" x14ac:dyDescent="0.4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</row>
    <row r="932" spans="5:40" ht="14.25" customHeight="1" x14ac:dyDescent="0.4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</row>
    <row r="933" spans="5:40" ht="14.25" customHeight="1" x14ac:dyDescent="0.4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</row>
    <row r="934" spans="5:40" ht="14.25" customHeight="1" x14ac:dyDescent="0.4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</row>
    <row r="935" spans="5:40" ht="14.25" customHeight="1" x14ac:dyDescent="0.4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</row>
    <row r="936" spans="5:40" ht="14.25" customHeight="1" x14ac:dyDescent="0.4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</row>
    <row r="937" spans="5:40" ht="14.25" customHeight="1" x14ac:dyDescent="0.4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</row>
    <row r="938" spans="5:40" ht="14.25" customHeight="1" x14ac:dyDescent="0.4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</row>
    <row r="939" spans="5:40" ht="14.25" customHeight="1" x14ac:dyDescent="0.4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</row>
    <row r="940" spans="5:40" ht="14.25" customHeight="1" x14ac:dyDescent="0.4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</row>
    <row r="941" spans="5:40" ht="14.25" customHeight="1" x14ac:dyDescent="0.4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</row>
    <row r="942" spans="5:40" ht="14.25" customHeight="1" x14ac:dyDescent="0.4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</row>
    <row r="943" spans="5:40" ht="14.25" customHeight="1" x14ac:dyDescent="0.4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</row>
    <row r="944" spans="5:40" ht="14.25" customHeight="1" x14ac:dyDescent="0.4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</row>
    <row r="945" spans="5:40" ht="14.25" customHeight="1" x14ac:dyDescent="0.4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</row>
    <row r="946" spans="5:40" ht="14.25" customHeight="1" x14ac:dyDescent="0.4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</row>
    <row r="947" spans="5:40" ht="14.25" customHeight="1" x14ac:dyDescent="0.4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</row>
    <row r="948" spans="5:40" ht="14.25" customHeight="1" x14ac:dyDescent="0.4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</row>
    <row r="949" spans="5:40" ht="14.25" customHeight="1" x14ac:dyDescent="0.4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</row>
    <row r="950" spans="5:40" ht="14.25" customHeight="1" x14ac:dyDescent="0.4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</row>
    <row r="951" spans="5:40" ht="14.25" customHeight="1" x14ac:dyDescent="0.4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</row>
    <row r="952" spans="5:40" ht="14.25" customHeight="1" x14ac:dyDescent="0.4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</row>
    <row r="953" spans="5:40" ht="14.25" customHeight="1" x14ac:dyDescent="0.4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</row>
    <row r="954" spans="5:40" ht="14.25" customHeight="1" x14ac:dyDescent="0.4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</row>
    <row r="955" spans="5:40" ht="14.25" customHeight="1" x14ac:dyDescent="0.4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</row>
    <row r="956" spans="5:40" ht="14.25" customHeight="1" x14ac:dyDescent="0.4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</row>
    <row r="957" spans="5:40" ht="14.25" customHeight="1" x14ac:dyDescent="0.4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</row>
    <row r="958" spans="5:40" ht="14.25" customHeight="1" x14ac:dyDescent="0.4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</row>
    <row r="959" spans="5:40" ht="14.25" customHeight="1" x14ac:dyDescent="0.4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</row>
    <row r="960" spans="5:40" ht="14.25" customHeight="1" x14ac:dyDescent="0.4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</row>
    <row r="961" spans="5:40" ht="14.25" customHeight="1" x14ac:dyDescent="0.4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</row>
    <row r="962" spans="5:40" ht="14.25" customHeight="1" x14ac:dyDescent="0.4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</row>
    <row r="963" spans="5:40" ht="14.25" customHeight="1" x14ac:dyDescent="0.4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</row>
    <row r="964" spans="5:40" ht="14.25" customHeight="1" x14ac:dyDescent="0.4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</row>
    <row r="965" spans="5:40" ht="14.25" customHeight="1" x14ac:dyDescent="0.4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</row>
    <row r="966" spans="5:40" ht="14.25" customHeight="1" x14ac:dyDescent="0.4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</row>
    <row r="967" spans="5:40" ht="14.25" customHeight="1" x14ac:dyDescent="0.4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</row>
    <row r="968" spans="5:40" ht="14.25" customHeight="1" x14ac:dyDescent="0.4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</row>
    <row r="969" spans="5:40" ht="14.25" customHeight="1" x14ac:dyDescent="0.4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</row>
    <row r="970" spans="5:40" ht="14.25" customHeight="1" x14ac:dyDescent="0.4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</row>
    <row r="971" spans="5:40" ht="14.25" customHeight="1" x14ac:dyDescent="0.4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</row>
    <row r="972" spans="5:40" ht="14.25" customHeight="1" x14ac:dyDescent="0.4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</row>
    <row r="973" spans="5:40" ht="14.25" customHeight="1" x14ac:dyDescent="0.4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</row>
    <row r="974" spans="5:40" ht="14.25" customHeight="1" x14ac:dyDescent="0.4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</row>
    <row r="975" spans="5:40" ht="14.25" customHeight="1" x14ac:dyDescent="0.4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</row>
    <row r="976" spans="5:40" ht="14.25" customHeight="1" x14ac:dyDescent="0.4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</row>
    <row r="977" spans="5:40" ht="14.25" customHeight="1" x14ac:dyDescent="0.4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</row>
    <row r="978" spans="5:40" ht="14.25" customHeight="1" x14ac:dyDescent="0.4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</row>
    <row r="979" spans="5:40" ht="14.25" customHeight="1" x14ac:dyDescent="0.4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</row>
    <row r="980" spans="5:40" ht="14.25" customHeight="1" x14ac:dyDescent="0.4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</row>
    <row r="981" spans="5:40" ht="14.25" customHeight="1" x14ac:dyDescent="0.4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</row>
    <row r="982" spans="5:40" ht="14.25" customHeight="1" x14ac:dyDescent="0.4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</row>
    <row r="983" spans="5:40" ht="14.25" customHeight="1" x14ac:dyDescent="0.4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</row>
    <row r="984" spans="5:40" ht="14.25" customHeight="1" x14ac:dyDescent="0.4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</row>
    <row r="985" spans="5:40" ht="14.25" customHeight="1" x14ac:dyDescent="0.4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</row>
    <row r="986" spans="5:40" ht="14.25" customHeight="1" x14ac:dyDescent="0.4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</row>
    <row r="987" spans="5:40" ht="14.25" customHeight="1" x14ac:dyDescent="0.4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</row>
    <row r="988" spans="5:40" ht="14.25" customHeight="1" x14ac:dyDescent="0.4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</row>
    <row r="989" spans="5:40" ht="14.25" customHeight="1" x14ac:dyDescent="0.4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</row>
    <row r="990" spans="5:40" ht="14.25" customHeight="1" x14ac:dyDescent="0.4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</row>
    <row r="991" spans="5:40" ht="14.25" customHeight="1" x14ac:dyDescent="0.4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</row>
    <row r="992" spans="5:40" ht="14.25" customHeight="1" x14ac:dyDescent="0.4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</row>
    <row r="993" spans="5:40" ht="14.25" customHeight="1" x14ac:dyDescent="0.4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</row>
    <row r="994" spans="5:40" ht="14.25" customHeight="1" x14ac:dyDescent="0.4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</row>
    <row r="995" spans="5:40" ht="14.25" customHeight="1" x14ac:dyDescent="0.4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</row>
    <row r="996" spans="5:40" ht="14.25" customHeight="1" x14ac:dyDescent="0.4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</row>
    <row r="997" spans="5:40" ht="14.25" customHeight="1" x14ac:dyDescent="0.4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</row>
    <row r="998" spans="5:40" ht="14.25" customHeight="1" x14ac:dyDescent="0.4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</row>
    <row r="999" spans="5:40" ht="14.25" customHeight="1" x14ac:dyDescent="0.4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</row>
    <row r="1000" spans="5:40" ht="14.25" customHeight="1" x14ac:dyDescent="0.4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</row>
  </sheetData>
  <mergeCells count="3">
    <mergeCell ref="E3:P3"/>
    <mergeCell ref="Q3:AB3"/>
    <mergeCell ref="AC3:AN3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selection activeCell="M19" sqref="M19"/>
    </sheetView>
  </sheetViews>
  <sheetFormatPr defaultColWidth="14.3984375" defaultRowHeight="15" customHeight="1" x14ac:dyDescent="0.45"/>
  <cols>
    <col min="1" max="1" width="8.73046875" customWidth="1"/>
    <col min="2" max="2" width="25.1328125" customWidth="1"/>
    <col min="3" max="3" width="17.1328125" customWidth="1"/>
    <col min="4" max="4" width="8.73046875" customWidth="1"/>
    <col min="5" max="7" width="13.86328125" customWidth="1"/>
    <col min="8" max="26" width="8.73046875" customWidth="1"/>
  </cols>
  <sheetData>
    <row r="1" spans="2:8" ht="14.25" customHeight="1" x14ac:dyDescent="0.45">
      <c r="D1" s="34"/>
    </row>
    <row r="2" spans="2:8" ht="14.25" customHeight="1" x14ac:dyDescent="0.45">
      <c r="B2" s="2" t="s">
        <v>218</v>
      </c>
      <c r="D2" s="34"/>
    </row>
    <row r="3" spans="2:8" ht="14.25" customHeight="1" x14ac:dyDescent="0.45">
      <c r="B3" s="1" t="s">
        <v>219</v>
      </c>
      <c r="D3" s="34"/>
    </row>
    <row r="4" spans="2:8" ht="14.25" customHeight="1" x14ac:dyDescent="0.45">
      <c r="D4" s="34"/>
    </row>
    <row r="5" spans="2:8" ht="14.25" customHeight="1" x14ac:dyDescent="0.45">
      <c r="B5" s="2" t="s">
        <v>220</v>
      </c>
      <c r="D5" s="34"/>
      <c r="E5" s="2" t="s">
        <v>3</v>
      </c>
      <c r="G5" s="67" t="s">
        <v>221</v>
      </c>
    </row>
    <row r="6" spans="2:8" ht="14.25" customHeight="1" x14ac:dyDescent="0.45">
      <c r="D6" s="34"/>
    </row>
    <row r="7" spans="2:8" ht="14.25" customHeight="1" x14ac:dyDescent="0.45">
      <c r="B7" s="1" t="s">
        <v>222</v>
      </c>
      <c r="D7" s="34">
        <v>200000</v>
      </c>
    </row>
    <row r="8" spans="2:8" ht="14.25" customHeight="1" x14ac:dyDescent="0.45">
      <c r="B8" s="1" t="s">
        <v>223</v>
      </c>
      <c r="D8" s="34">
        <v>200000</v>
      </c>
    </row>
    <row r="9" spans="2:8" ht="14.25" customHeight="1" x14ac:dyDescent="0.45">
      <c r="B9" s="1" t="s">
        <v>224</v>
      </c>
      <c r="D9" s="63">
        <v>16100</v>
      </c>
      <c r="E9" s="68"/>
    </row>
    <row r="10" spans="2:8" ht="14.25" customHeight="1" x14ac:dyDescent="0.45">
      <c r="D10" s="34"/>
      <c r="E10" s="34">
        <f>SUM(D7:D9)</f>
        <v>416100</v>
      </c>
    </row>
    <row r="11" spans="2:8" ht="14.25" customHeight="1" x14ac:dyDescent="0.45">
      <c r="D11" s="34"/>
      <c r="E11" s="34"/>
    </row>
    <row r="12" spans="2:8" ht="14.25" customHeight="1" x14ac:dyDescent="0.45">
      <c r="B12" s="2" t="s">
        <v>225</v>
      </c>
      <c r="D12" s="34"/>
      <c r="E12" s="34">
        <v>255500</v>
      </c>
      <c r="F12" s="34">
        <f>SUM(E10:E12)</f>
        <v>671600</v>
      </c>
    </row>
    <row r="13" spans="2:8" ht="14.25" customHeight="1" x14ac:dyDescent="0.45">
      <c r="D13" s="34"/>
    </row>
    <row r="14" spans="2:8" ht="14.25" customHeight="1" x14ac:dyDescent="0.45">
      <c r="B14" s="2" t="s">
        <v>226</v>
      </c>
      <c r="C14" s="1">
        <v>2</v>
      </c>
      <c r="D14" s="34">
        <v>4000</v>
      </c>
      <c r="E14" s="50">
        <f>SUM(C14*D14)</f>
        <v>8000</v>
      </c>
    </row>
    <row r="15" spans="2:8" ht="14.25" customHeight="1" x14ac:dyDescent="0.45">
      <c r="D15" s="34"/>
      <c r="E15" s="69">
        <f>SUM(E10:E14)</f>
        <v>679600</v>
      </c>
      <c r="F15" s="1" t="s">
        <v>3</v>
      </c>
      <c r="G15" s="70">
        <v>45308</v>
      </c>
      <c r="H15" s="34">
        <v>328850</v>
      </c>
    </row>
    <row r="16" spans="2:8" ht="14.25" customHeight="1" x14ac:dyDescent="0.45">
      <c r="D16" s="34"/>
      <c r="G16" s="70">
        <v>45379</v>
      </c>
      <c r="H16" s="62">
        <f>342750+8000</f>
        <v>350750</v>
      </c>
    </row>
    <row r="17" spans="1:26" ht="14.25" customHeight="1" x14ac:dyDescent="0.45">
      <c r="D17" s="34"/>
      <c r="G17" s="28"/>
      <c r="H17" s="69">
        <f>SUM(H15:H16)</f>
        <v>679600</v>
      </c>
    </row>
    <row r="18" spans="1:26" ht="14.25" customHeight="1" x14ac:dyDescent="0.45">
      <c r="D18" s="34"/>
      <c r="G18" s="28"/>
    </row>
    <row r="19" spans="1:26" ht="14.25" customHeight="1" x14ac:dyDescent="0.45">
      <c r="B19" s="2" t="s">
        <v>227</v>
      </c>
      <c r="D19" s="34"/>
      <c r="E19" s="3">
        <v>200000</v>
      </c>
      <c r="G19" s="28"/>
    </row>
    <row r="20" spans="1:26" ht="14.25" customHeight="1" x14ac:dyDescent="0.45">
      <c r="A20" s="2"/>
      <c r="B20" s="2" t="s">
        <v>228</v>
      </c>
      <c r="C20" s="2"/>
      <c r="D20" s="48"/>
      <c r="E20" s="16">
        <v>20000</v>
      </c>
      <c r="F20" s="2"/>
      <c r="G20" s="66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45">
      <c r="A21" s="2"/>
      <c r="B21" s="2"/>
      <c r="C21" s="2"/>
      <c r="D21" s="48"/>
      <c r="E21" s="2"/>
      <c r="F21" s="2"/>
      <c r="G21" s="66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45">
      <c r="D22" s="34"/>
      <c r="E22" s="64">
        <f>SUM(E19:E20)</f>
        <v>220000</v>
      </c>
      <c r="F22" s="1" t="s">
        <v>3</v>
      </c>
      <c r="G22" s="71">
        <v>45352</v>
      </c>
    </row>
    <row r="23" spans="1:26" ht="14.25" customHeight="1" x14ac:dyDescent="0.45">
      <c r="D23" s="34"/>
      <c r="G23" s="28"/>
    </row>
    <row r="24" spans="1:26" ht="14.25" customHeight="1" x14ac:dyDescent="0.45">
      <c r="C24" s="1" t="s">
        <v>229</v>
      </c>
      <c r="D24" s="3">
        <v>0.27</v>
      </c>
      <c r="E24" s="72">
        <f>(E15+E22)*D24</f>
        <v>242892.00000000003</v>
      </c>
      <c r="F24" s="73" t="s">
        <v>5</v>
      </c>
      <c r="G24" s="28"/>
    </row>
    <row r="25" spans="1:26" ht="14.25" customHeight="1" x14ac:dyDescent="0.45">
      <c r="D25" s="34"/>
      <c r="G25" s="28"/>
    </row>
    <row r="26" spans="1:26" ht="14.25" customHeight="1" x14ac:dyDescent="0.45">
      <c r="D26" s="34"/>
      <c r="G26" s="28"/>
    </row>
    <row r="27" spans="1:26" ht="14.25" customHeight="1" x14ac:dyDescent="0.45">
      <c r="D27" s="34"/>
      <c r="G27" s="28"/>
    </row>
    <row r="28" spans="1:26" ht="14.25" customHeight="1" x14ac:dyDescent="0.45">
      <c r="A28" s="1" t="s">
        <v>230</v>
      </c>
      <c r="B28" s="2" t="s">
        <v>231</v>
      </c>
      <c r="D28" s="34"/>
      <c r="E28" s="1" t="s">
        <v>6</v>
      </c>
      <c r="G28" s="28"/>
    </row>
    <row r="29" spans="1:26" ht="14.25" customHeight="1" x14ac:dyDescent="0.45">
      <c r="D29" s="34"/>
      <c r="G29" s="28"/>
    </row>
    <row r="30" spans="1:26" ht="14.25" customHeight="1" x14ac:dyDescent="0.45">
      <c r="A30" s="1">
        <v>1</v>
      </c>
      <c r="B30" s="1" t="s">
        <v>116</v>
      </c>
      <c r="C30" s="1">
        <v>2</v>
      </c>
      <c r="D30" s="34">
        <v>34000</v>
      </c>
      <c r="E30" s="34">
        <f>D30*C30</f>
        <v>68000</v>
      </c>
      <c r="G30" s="28"/>
    </row>
    <row r="31" spans="1:26" ht="14.25" customHeight="1" x14ac:dyDescent="0.45">
      <c r="A31" s="1">
        <v>2</v>
      </c>
      <c r="B31" s="1" t="s">
        <v>117</v>
      </c>
      <c r="D31" s="34">
        <v>90000</v>
      </c>
      <c r="E31" s="3">
        <v>90000</v>
      </c>
      <c r="G31" s="28"/>
    </row>
    <row r="32" spans="1:26" ht="14.25" customHeight="1" x14ac:dyDescent="0.45">
      <c r="A32" s="1">
        <v>3</v>
      </c>
      <c r="B32" s="1" t="s">
        <v>118</v>
      </c>
      <c r="C32" s="1">
        <v>16</v>
      </c>
      <c r="D32" s="34">
        <v>3000</v>
      </c>
      <c r="E32" s="34">
        <f>D32*C32</f>
        <v>48000</v>
      </c>
      <c r="G32" s="28"/>
    </row>
    <row r="33" spans="3:7" ht="14.25" customHeight="1" x14ac:dyDescent="0.45">
      <c r="D33" s="34"/>
      <c r="G33" s="28"/>
    </row>
    <row r="34" spans="3:7" ht="14.25" customHeight="1" x14ac:dyDescent="0.45">
      <c r="D34" s="34"/>
      <c r="E34" s="74">
        <f>SUM(E30:E32)</f>
        <v>206000</v>
      </c>
      <c r="F34" s="1" t="s">
        <v>6</v>
      </c>
      <c r="G34" s="28"/>
    </row>
    <row r="35" spans="3:7" ht="14.25" customHeight="1" x14ac:dyDescent="0.45">
      <c r="C35" s="1" t="s">
        <v>232</v>
      </c>
      <c r="D35" s="75">
        <v>0.03</v>
      </c>
      <c r="E35" s="76">
        <f>E34*D35</f>
        <v>6180</v>
      </c>
      <c r="F35" s="73" t="s">
        <v>5</v>
      </c>
      <c r="G35" s="71">
        <v>45387</v>
      </c>
    </row>
    <row r="36" spans="3:7" ht="14.25" customHeight="1" x14ac:dyDescent="0.45">
      <c r="D36" s="34"/>
    </row>
    <row r="37" spans="3:7" ht="14.25" customHeight="1" x14ac:dyDescent="0.45">
      <c r="D37" s="34"/>
      <c r="E37" s="76">
        <f>E24+E35</f>
        <v>249072.00000000003</v>
      </c>
      <c r="F37" s="73" t="s">
        <v>5</v>
      </c>
    </row>
    <row r="38" spans="3:7" ht="14.25" customHeight="1" x14ac:dyDescent="0.45">
      <c r="D38" s="34" t="s">
        <v>3</v>
      </c>
      <c r="F38" s="3"/>
    </row>
    <row r="39" spans="3:7" ht="14.25" customHeight="1" x14ac:dyDescent="0.45"/>
    <row r="40" spans="3:7" ht="14.25" customHeight="1" x14ac:dyDescent="0.45"/>
    <row r="41" spans="3:7" ht="14.25" customHeight="1" x14ac:dyDescent="0.45"/>
    <row r="42" spans="3:7" ht="14.25" customHeight="1" x14ac:dyDescent="0.45"/>
    <row r="43" spans="3:7" ht="14.25" customHeight="1" x14ac:dyDescent="0.45"/>
    <row r="44" spans="3:7" ht="14.25" customHeight="1" x14ac:dyDescent="0.45"/>
    <row r="45" spans="3:7" ht="14.25" customHeight="1" x14ac:dyDescent="0.45"/>
    <row r="46" spans="3:7" ht="14.25" customHeight="1" x14ac:dyDescent="0.45"/>
    <row r="47" spans="3:7" ht="14.25" customHeight="1" x14ac:dyDescent="0.45"/>
    <row r="48" spans="3:7" ht="14.25" customHeight="1" x14ac:dyDescent="0.45"/>
    <row r="49" customFormat="1" ht="14.25" customHeight="1" x14ac:dyDescent="0.45"/>
    <row r="50" customFormat="1" ht="14.25" customHeight="1" x14ac:dyDescent="0.45"/>
    <row r="51" customFormat="1" ht="14.25" customHeight="1" x14ac:dyDescent="0.45"/>
    <row r="52" customFormat="1" ht="14.25" customHeight="1" x14ac:dyDescent="0.45"/>
    <row r="53" customFormat="1" ht="14.25" customHeight="1" x14ac:dyDescent="0.45"/>
    <row r="54" customFormat="1" ht="14.25" customHeight="1" x14ac:dyDescent="0.45"/>
    <row r="55" customFormat="1" ht="14.25" customHeight="1" x14ac:dyDescent="0.45"/>
    <row r="56" customFormat="1" ht="14.25" customHeight="1" x14ac:dyDescent="0.45"/>
    <row r="57" customFormat="1" ht="14.25" customHeight="1" x14ac:dyDescent="0.45"/>
    <row r="58" customFormat="1" ht="14.25" customHeight="1" x14ac:dyDescent="0.45"/>
    <row r="59" customFormat="1" ht="14.25" customHeight="1" x14ac:dyDescent="0.45"/>
    <row r="60" customFormat="1" ht="14.25" customHeight="1" x14ac:dyDescent="0.45"/>
    <row r="61" customFormat="1" ht="14.25" customHeight="1" x14ac:dyDescent="0.45"/>
    <row r="62" customFormat="1" ht="14.25" customHeight="1" x14ac:dyDescent="0.45"/>
    <row r="63" customFormat="1" ht="14.25" customHeight="1" x14ac:dyDescent="0.45"/>
    <row r="64" customFormat="1" ht="14.25" customHeight="1" x14ac:dyDescent="0.45"/>
    <row r="65" customFormat="1" ht="14.25" customHeight="1" x14ac:dyDescent="0.45"/>
    <row r="66" customFormat="1" ht="14.25" customHeight="1" x14ac:dyDescent="0.45"/>
    <row r="67" customFormat="1" ht="14.25" customHeight="1" x14ac:dyDescent="0.45"/>
    <row r="68" customFormat="1" ht="14.25" customHeight="1" x14ac:dyDescent="0.45"/>
    <row r="69" customFormat="1" ht="14.25" customHeight="1" x14ac:dyDescent="0.45"/>
    <row r="70" customFormat="1" ht="14.25" customHeight="1" x14ac:dyDescent="0.45"/>
    <row r="71" customFormat="1" ht="14.25" customHeight="1" x14ac:dyDescent="0.45"/>
    <row r="72" customFormat="1" ht="14.25" customHeight="1" x14ac:dyDescent="0.45"/>
    <row r="73" customFormat="1" ht="14.25" customHeight="1" x14ac:dyDescent="0.45"/>
    <row r="74" customFormat="1" ht="14.25" customHeight="1" x14ac:dyDescent="0.45"/>
    <row r="75" customFormat="1" ht="14.25" customHeight="1" x14ac:dyDescent="0.45"/>
    <row r="76" customFormat="1" ht="14.25" customHeight="1" x14ac:dyDescent="0.45"/>
    <row r="77" customFormat="1" ht="14.25" customHeight="1" x14ac:dyDescent="0.45"/>
    <row r="78" customFormat="1" ht="14.25" customHeight="1" x14ac:dyDescent="0.45"/>
    <row r="79" customFormat="1" ht="14.25" customHeight="1" x14ac:dyDescent="0.45"/>
    <row r="80" customFormat="1" ht="14.25" customHeight="1" x14ac:dyDescent="0.45"/>
    <row r="81" customFormat="1" ht="14.25" customHeight="1" x14ac:dyDescent="0.45"/>
    <row r="82" customFormat="1" ht="14.25" customHeight="1" x14ac:dyDescent="0.45"/>
    <row r="83" customFormat="1" ht="14.25" customHeight="1" x14ac:dyDescent="0.45"/>
    <row r="84" customFormat="1" ht="14.25" customHeight="1" x14ac:dyDescent="0.45"/>
    <row r="85" customFormat="1" ht="14.25" customHeight="1" x14ac:dyDescent="0.45"/>
    <row r="86" customFormat="1" ht="14.25" customHeight="1" x14ac:dyDescent="0.45"/>
    <row r="87" customFormat="1" ht="14.25" customHeight="1" x14ac:dyDescent="0.45"/>
    <row r="88" customFormat="1" ht="14.25" customHeight="1" x14ac:dyDescent="0.45"/>
    <row r="89" customFormat="1" ht="14.25" customHeight="1" x14ac:dyDescent="0.45"/>
    <row r="90" customFormat="1" ht="14.25" customHeight="1" x14ac:dyDescent="0.45"/>
    <row r="91" customFormat="1" ht="14.25" customHeight="1" x14ac:dyDescent="0.45"/>
    <row r="92" customFormat="1" ht="14.25" customHeight="1" x14ac:dyDescent="0.45"/>
    <row r="93" customFormat="1" ht="14.25" customHeight="1" x14ac:dyDescent="0.45"/>
    <row r="94" customFormat="1" ht="14.25" customHeight="1" x14ac:dyDescent="0.45"/>
    <row r="95" customFormat="1" ht="14.25" customHeight="1" x14ac:dyDescent="0.45"/>
    <row r="96" customFormat="1" ht="14.25" customHeight="1" x14ac:dyDescent="0.45"/>
    <row r="97" customFormat="1" ht="14.25" customHeight="1" x14ac:dyDescent="0.45"/>
    <row r="98" customFormat="1" ht="14.25" customHeight="1" x14ac:dyDescent="0.45"/>
    <row r="99" customFormat="1" ht="14.25" customHeight="1" x14ac:dyDescent="0.45"/>
    <row r="100" customFormat="1" ht="14.25" customHeight="1" x14ac:dyDescent="0.45"/>
    <row r="101" customFormat="1" ht="14.25" customHeight="1" x14ac:dyDescent="0.45"/>
    <row r="102" customFormat="1" ht="14.25" customHeight="1" x14ac:dyDescent="0.45"/>
    <row r="103" customFormat="1" ht="14.25" customHeight="1" x14ac:dyDescent="0.45"/>
    <row r="104" customFormat="1" ht="14.25" customHeight="1" x14ac:dyDescent="0.45"/>
    <row r="105" customFormat="1" ht="14.25" customHeight="1" x14ac:dyDescent="0.45"/>
    <row r="106" customFormat="1" ht="14.25" customHeight="1" x14ac:dyDescent="0.45"/>
    <row r="107" customFormat="1" ht="14.25" customHeight="1" x14ac:dyDescent="0.45"/>
    <row r="108" customFormat="1" ht="14.25" customHeight="1" x14ac:dyDescent="0.45"/>
    <row r="109" customFormat="1" ht="14.25" customHeight="1" x14ac:dyDescent="0.45"/>
    <row r="110" customFormat="1" ht="14.25" customHeight="1" x14ac:dyDescent="0.45"/>
    <row r="111" customFormat="1" ht="14.25" customHeight="1" x14ac:dyDescent="0.45"/>
    <row r="112" customFormat="1" ht="14.25" customHeight="1" x14ac:dyDescent="0.45"/>
    <row r="113" customFormat="1" ht="14.25" customHeight="1" x14ac:dyDescent="0.45"/>
    <row r="114" customFormat="1" ht="14.25" customHeight="1" x14ac:dyDescent="0.45"/>
    <row r="115" customFormat="1" ht="14.25" customHeight="1" x14ac:dyDescent="0.45"/>
    <row r="116" customFormat="1" ht="14.25" customHeight="1" x14ac:dyDescent="0.45"/>
    <row r="117" customFormat="1" ht="14.25" customHeight="1" x14ac:dyDescent="0.45"/>
    <row r="118" customFormat="1" ht="14.25" customHeight="1" x14ac:dyDescent="0.45"/>
    <row r="119" customFormat="1" ht="14.25" customHeight="1" x14ac:dyDescent="0.45"/>
    <row r="120" customFormat="1" ht="14.25" customHeight="1" x14ac:dyDescent="0.45"/>
    <row r="121" customFormat="1" ht="14.25" customHeight="1" x14ac:dyDescent="0.45"/>
    <row r="122" customFormat="1" ht="14.25" customHeight="1" x14ac:dyDescent="0.45"/>
    <row r="123" customFormat="1" ht="14.25" customHeight="1" x14ac:dyDescent="0.45"/>
    <row r="124" customFormat="1" ht="14.25" customHeight="1" x14ac:dyDescent="0.45"/>
    <row r="125" customFormat="1" ht="14.25" customHeight="1" x14ac:dyDescent="0.45"/>
    <row r="126" customFormat="1" ht="14.25" customHeight="1" x14ac:dyDescent="0.45"/>
    <row r="127" customFormat="1" ht="14.25" customHeight="1" x14ac:dyDescent="0.45"/>
    <row r="128" customFormat="1" ht="14.25" customHeight="1" x14ac:dyDescent="0.45"/>
    <row r="129" customFormat="1" ht="14.25" customHeight="1" x14ac:dyDescent="0.45"/>
    <row r="130" customFormat="1" ht="14.25" customHeight="1" x14ac:dyDescent="0.45"/>
    <row r="131" customFormat="1" ht="14.25" customHeight="1" x14ac:dyDescent="0.45"/>
    <row r="132" customFormat="1" ht="14.25" customHeight="1" x14ac:dyDescent="0.45"/>
    <row r="133" customFormat="1" ht="14.25" customHeight="1" x14ac:dyDescent="0.45"/>
    <row r="134" customFormat="1" ht="14.25" customHeight="1" x14ac:dyDescent="0.45"/>
    <row r="135" customFormat="1" ht="14.25" customHeight="1" x14ac:dyDescent="0.45"/>
    <row r="136" customFormat="1" ht="14.25" customHeight="1" x14ac:dyDescent="0.45"/>
    <row r="137" customFormat="1" ht="14.25" customHeight="1" x14ac:dyDescent="0.45"/>
    <row r="138" customFormat="1" ht="14.25" customHeight="1" x14ac:dyDescent="0.45"/>
    <row r="139" customFormat="1" ht="14.25" customHeight="1" x14ac:dyDescent="0.45"/>
    <row r="140" customFormat="1" ht="14.25" customHeight="1" x14ac:dyDescent="0.45"/>
    <row r="141" customFormat="1" ht="14.25" customHeight="1" x14ac:dyDescent="0.45"/>
    <row r="142" customFormat="1" ht="14.25" customHeight="1" x14ac:dyDescent="0.45"/>
    <row r="143" customFormat="1" ht="14.25" customHeight="1" x14ac:dyDescent="0.45"/>
    <row r="144" customFormat="1" ht="14.25" customHeight="1" x14ac:dyDescent="0.45"/>
    <row r="145" customFormat="1" ht="14.25" customHeight="1" x14ac:dyDescent="0.45"/>
    <row r="146" customFormat="1" ht="14.25" customHeight="1" x14ac:dyDescent="0.45"/>
    <row r="147" customFormat="1" ht="14.25" customHeight="1" x14ac:dyDescent="0.45"/>
    <row r="148" customFormat="1" ht="14.25" customHeight="1" x14ac:dyDescent="0.45"/>
    <row r="149" customFormat="1" ht="14.25" customHeight="1" x14ac:dyDescent="0.45"/>
    <row r="150" customFormat="1" ht="14.25" customHeight="1" x14ac:dyDescent="0.45"/>
    <row r="151" customFormat="1" ht="14.25" customHeight="1" x14ac:dyDescent="0.45"/>
    <row r="152" customFormat="1" ht="14.25" customHeight="1" x14ac:dyDescent="0.45"/>
    <row r="153" customFormat="1" ht="14.25" customHeight="1" x14ac:dyDescent="0.45"/>
    <row r="154" customFormat="1" ht="14.25" customHeight="1" x14ac:dyDescent="0.45"/>
    <row r="155" customFormat="1" ht="14.25" customHeight="1" x14ac:dyDescent="0.45"/>
    <row r="156" customFormat="1" ht="14.25" customHeight="1" x14ac:dyDescent="0.45"/>
    <row r="157" customFormat="1" ht="14.25" customHeight="1" x14ac:dyDescent="0.45"/>
    <row r="158" customFormat="1" ht="14.25" customHeight="1" x14ac:dyDescent="0.45"/>
    <row r="159" customFormat="1" ht="14.25" customHeight="1" x14ac:dyDescent="0.45"/>
    <row r="160" customFormat="1" ht="14.25" customHeight="1" x14ac:dyDescent="0.45"/>
    <row r="161" customFormat="1" ht="14.25" customHeight="1" x14ac:dyDescent="0.45"/>
    <row r="162" customFormat="1" ht="14.25" customHeight="1" x14ac:dyDescent="0.45"/>
    <row r="163" customFormat="1" ht="14.25" customHeight="1" x14ac:dyDescent="0.45"/>
    <row r="164" customFormat="1" ht="14.25" customHeight="1" x14ac:dyDescent="0.45"/>
    <row r="165" customFormat="1" ht="14.25" customHeight="1" x14ac:dyDescent="0.45"/>
    <row r="166" customFormat="1" ht="14.25" customHeight="1" x14ac:dyDescent="0.45"/>
    <row r="167" customFormat="1" ht="14.25" customHeight="1" x14ac:dyDescent="0.45"/>
    <row r="168" customFormat="1" ht="14.25" customHeight="1" x14ac:dyDescent="0.45"/>
    <row r="169" customFormat="1" ht="14.25" customHeight="1" x14ac:dyDescent="0.45"/>
    <row r="170" customFormat="1" ht="14.25" customHeight="1" x14ac:dyDescent="0.45"/>
    <row r="171" customFormat="1" ht="14.25" customHeight="1" x14ac:dyDescent="0.45"/>
    <row r="172" customFormat="1" ht="14.25" customHeight="1" x14ac:dyDescent="0.45"/>
    <row r="173" customFormat="1" ht="14.25" customHeight="1" x14ac:dyDescent="0.45"/>
    <row r="174" customFormat="1" ht="14.25" customHeight="1" x14ac:dyDescent="0.45"/>
    <row r="175" customFormat="1" ht="14.25" customHeight="1" x14ac:dyDescent="0.45"/>
    <row r="176" customFormat="1" ht="14.25" customHeight="1" x14ac:dyDescent="0.45"/>
    <row r="177" customFormat="1" ht="14.25" customHeight="1" x14ac:dyDescent="0.45"/>
    <row r="178" customFormat="1" ht="14.25" customHeight="1" x14ac:dyDescent="0.45"/>
    <row r="179" customFormat="1" ht="14.25" customHeight="1" x14ac:dyDescent="0.45"/>
    <row r="180" customFormat="1" ht="14.25" customHeight="1" x14ac:dyDescent="0.45"/>
    <row r="181" customFormat="1" ht="14.25" customHeight="1" x14ac:dyDescent="0.45"/>
    <row r="182" customFormat="1" ht="14.25" customHeight="1" x14ac:dyDescent="0.45"/>
    <row r="183" customFormat="1" ht="14.25" customHeight="1" x14ac:dyDescent="0.45"/>
    <row r="184" customFormat="1" ht="14.25" customHeight="1" x14ac:dyDescent="0.45"/>
    <row r="185" customFormat="1" ht="14.25" customHeight="1" x14ac:dyDescent="0.45"/>
    <row r="186" customFormat="1" ht="14.25" customHeight="1" x14ac:dyDescent="0.45"/>
    <row r="187" customFormat="1" ht="14.25" customHeight="1" x14ac:dyDescent="0.45"/>
    <row r="188" customFormat="1" ht="14.25" customHeight="1" x14ac:dyDescent="0.45"/>
    <row r="189" customFormat="1" ht="14.25" customHeight="1" x14ac:dyDescent="0.45"/>
    <row r="190" customFormat="1" ht="14.25" customHeight="1" x14ac:dyDescent="0.45"/>
    <row r="191" customFormat="1" ht="14.25" customHeight="1" x14ac:dyDescent="0.45"/>
    <row r="192" customFormat="1" ht="14.25" customHeight="1" x14ac:dyDescent="0.45"/>
    <row r="193" customFormat="1" ht="14.25" customHeight="1" x14ac:dyDescent="0.45"/>
    <row r="194" customFormat="1" ht="14.25" customHeight="1" x14ac:dyDescent="0.45"/>
    <row r="195" customFormat="1" ht="14.25" customHeight="1" x14ac:dyDescent="0.45"/>
    <row r="196" customFormat="1" ht="14.25" customHeight="1" x14ac:dyDescent="0.45"/>
    <row r="197" customFormat="1" ht="14.25" customHeight="1" x14ac:dyDescent="0.45"/>
    <row r="198" customFormat="1" ht="14.25" customHeight="1" x14ac:dyDescent="0.45"/>
    <row r="199" customFormat="1" ht="14.25" customHeight="1" x14ac:dyDescent="0.45"/>
    <row r="200" customFormat="1" ht="14.25" customHeight="1" x14ac:dyDescent="0.45"/>
    <row r="201" customFormat="1" ht="14.25" customHeight="1" x14ac:dyDescent="0.45"/>
    <row r="202" customFormat="1" ht="14.25" customHeight="1" x14ac:dyDescent="0.45"/>
    <row r="203" customFormat="1" ht="14.25" customHeight="1" x14ac:dyDescent="0.45"/>
    <row r="204" customFormat="1" ht="14.25" customHeight="1" x14ac:dyDescent="0.45"/>
    <row r="205" customFormat="1" ht="14.25" customHeight="1" x14ac:dyDescent="0.45"/>
    <row r="206" customFormat="1" ht="14.25" customHeight="1" x14ac:dyDescent="0.45"/>
    <row r="207" customFormat="1" ht="14.25" customHeight="1" x14ac:dyDescent="0.45"/>
    <row r="208" customFormat="1" ht="14.25" customHeight="1" x14ac:dyDescent="0.45"/>
    <row r="209" customFormat="1" ht="14.25" customHeight="1" x14ac:dyDescent="0.45"/>
    <row r="210" customFormat="1" ht="14.25" customHeight="1" x14ac:dyDescent="0.45"/>
    <row r="211" customFormat="1" ht="14.25" customHeight="1" x14ac:dyDescent="0.45"/>
    <row r="212" customFormat="1" ht="14.25" customHeight="1" x14ac:dyDescent="0.45"/>
    <row r="213" customFormat="1" ht="14.25" customHeight="1" x14ac:dyDescent="0.45"/>
    <row r="214" customFormat="1" ht="14.25" customHeight="1" x14ac:dyDescent="0.45"/>
    <row r="215" customFormat="1" ht="14.25" customHeight="1" x14ac:dyDescent="0.45"/>
    <row r="216" customFormat="1" ht="14.25" customHeight="1" x14ac:dyDescent="0.45"/>
    <row r="217" customFormat="1" ht="14.25" customHeight="1" x14ac:dyDescent="0.45"/>
    <row r="218" customFormat="1" ht="14.25" customHeight="1" x14ac:dyDescent="0.45"/>
    <row r="219" customFormat="1" ht="14.25" customHeight="1" x14ac:dyDescent="0.45"/>
    <row r="220" customFormat="1" ht="14.25" customHeight="1" x14ac:dyDescent="0.45"/>
    <row r="221" customFormat="1" ht="14.25" customHeight="1" x14ac:dyDescent="0.45"/>
    <row r="222" customFormat="1" ht="14.25" customHeight="1" x14ac:dyDescent="0.45"/>
    <row r="223" customFormat="1" ht="14.25" customHeight="1" x14ac:dyDescent="0.45"/>
    <row r="224" customFormat="1" ht="14.25" customHeight="1" x14ac:dyDescent="0.45"/>
    <row r="225" customFormat="1" ht="14.25" customHeight="1" x14ac:dyDescent="0.45"/>
    <row r="226" customFormat="1" ht="14.25" customHeight="1" x14ac:dyDescent="0.45"/>
    <row r="227" customFormat="1" ht="14.25" customHeight="1" x14ac:dyDescent="0.45"/>
    <row r="228" customFormat="1" ht="14.25" customHeight="1" x14ac:dyDescent="0.45"/>
    <row r="229" customFormat="1" ht="14.25" customHeight="1" x14ac:dyDescent="0.45"/>
    <row r="230" customFormat="1" ht="14.25" customHeight="1" x14ac:dyDescent="0.45"/>
    <row r="231" customFormat="1" ht="14.25" customHeight="1" x14ac:dyDescent="0.45"/>
    <row r="232" customFormat="1" ht="14.25" customHeight="1" x14ac:dyDescent="0.45"/>
    <row r="233" customFormat="1" ht="14.25" customHeight="1" x14ac:dyDescent="0.45"/>
    <row r="234" customFormat="1" ht="14.25" customHeight="1" x14ac:dyDescent="0.45"/>
    <row r="235" customFormat="1" ht="14.25" customHeight="1" x14ac:dyDescent="0.45"/>
    <row r="236" customFormat="1" ht="14.25" customHeight="1" x14ac:dyDescent="0.45"/>
    <row r="237" customFormat="1" ht="14.25" customHeight="1" x14ac:dyDescent="0.45"/>
    <row r="238" customFormat="1" ht="14.25" customHeight="1" x14ac:dyDescent="0.45"/>
    <row r="239" customFormat="1" ht="14.25" customHeight="1" x14ac:dyDescent="0.45"/>
    <row r="240" customFormat="1" ht="14.25" customHeight="1" x14ac:dyDescent="0.45"/>
    <row r="241" customFormat="1" ht="14.25" customHeight="1" x14ac:dyDescent="0.45"/>
    <row r="242" customFormat="1" ht="14.25" customHeight="1" x14ac:dyDescent="0.45"/>
    <row r="243" customFormat="1" ht="14.25" customHeight="1" x14ac:dyDescent="0.45"/>
    <row r="244" customFormat="1" ht="14.25" customHeight="1" x14ac:dyDescent="0.45"/>
    <row r="245" customFormat="1" ht="14.25" customHeight="1" x14ac:dyDescent="0.45"/>
    <row r="246" customFormat="1" ht="14.25" customHeight="1" x14ac:dyDescent="0.45"/>
    <row r="247" customFormat="1" ht="14.25" customHeight="1" x14ac:dyDescent="0.45"/>
    <row r="248" customFormat="1" ht="14.25" customHeight="1" x14ac:dyDescent="0.45"/>
    <row r="249" customFormat="1" ht="14.25" customHeight="1" x14ac:dyDescent="0.45"/>
    <row r="250" customFormat="1" ht="14.25" customHeight="1" x14ac:dyDescent="0.45"/>
    <row r="251" customFormat="1" ht="14.25" customHeight="1" x14ac:dyDescent="0.45"/>
    <row r="252" customFormat="1" ht="14.25" customHeight="1" x14ac:dyDescent="0.45"/>
    <row r="253" customFormat="1" ht="14.25" customHeight="1" x14ac:dyDescent="0.45"/>
    <row r="254" customFormat="1" ht="14.25" customHeight="1" x14ac:dyDescent="0.45"/>
    <row r="255" customFormat="1" ht="14.25" customHeight="1" x14ac:dyDescent="0.45"/>
    <row r="256" customFormat="1" ht="14.25" customHeight="1" x14ac:dyDescent="0.45"/>
    <row r="257" customFormat="1" ht="14.25" customHeight="1" x14ac:dyDescent="0.45"/>
    <row r="258" customFormat="1" ht="14.25" customHeight="1" x14ac:dyDescent="0.45"/>
    <row r="259" customFormat="1" ht="14.25" customHeight="1" x14ac:dyDescent="0.45"/>
    <row r="260" customFormat="1" ht="14.25" customHeight="1" x14ac:dyDescent="0.45"/>
    <row r="261" customFormat="1" ht="14.25" customHeight="1" x14ac:dyDescent="0.45"/>
    <row r="262" customFormat="1" ht="14.25" customHeight="1" x14ac:dyDescent="0.45"/>
    <row r="263" customFormat="1" ht="14.25" customHeight="1" x14ac:dyDescent="0.45"/>
    <row r="264" customFormat="1" ht="14.25" customHeight="1" x14ac:dyDescent="0.45"/>
    <row r="265" customFormat="1" ht="14.25" customHeight="1" x14ac:dyDescent="0.45"/>
    <row r="266" customFormat="1" ht="14.25" customHeight="1" x14ac:dyDescent="0.45"/>
    <row r="267" customFormat="1" ht="14.25" customHeight="1" x14ac:dyDescent="0.45"/>
    <row r="268" customFormat="1" ht="14.25" customHeight="1" x14ac:dyDescent="0.45"/>
    <row r="269" customFormat="1" ht="14.25" customHeight="1" x14ac:dyDescent="0.45"/>
    <row r="270" customFormat="1" ht="14.25" customHeight="1" x14ac:dyDescent="0.45"/>
    <row r="271" customFormat="1" ht="14.25" customHeight="1" x14ac:dyDescent="0.45"/>
    <row r="272" customFormat="1" ht="14.25" customHeight="1" x14ac:dyDescent="0.45"/>
    <row r="273" customFormat="1" ht="14.25" customHeight="1" x14ac:dyDescent="0.45"/>
    <row r="274" customFormat="1" ht="14.25" customHeight="1" x14ac:dyDescent="0.45"/>
    <row r="275" customFormat="1" ht="14.25" customHeight="1" x14ac:dyDescent="0.45"/>
    <row r="276" customFormat="1" ht="14.25" customHeight="1" x14ac:dyDescent="0.45"/>
    <row r="277" customFormat="1" ht="14.25" customHeight="1" x14ac:dyDescent="0.45"/>
    <row r="278" customFormat="1" ht="14.25" customHeight="1" x14ac:dyDescent="0.45"/>
    <row r="279" customFormat="1" ht="14.25" customHeight="1" x14ac:dyDescent="0.45"/>
    <row r="280" customFormat="1" ht="14.25" customHeight="1" x14ac:dyDescent="0.45"/>
    <row r="281" customFormat="1" ht="14.25" customHeight="1" x14ac:dyDescent="0.45"/>
    <row r="282" customFormat="1" ht="14.25" customHeight="1" x14ac:dyDescent="0.45"/>
    <row r="283" customFormat="1" ht="14.25" customHeight="1" x14ac:dyDescent="0.45"/>
    <row r="284" customFormat="1" ht="14.25" customHeight="1" x14ac:dyDescent="0.45"/>
    <row r="285" customFormat="1" ht="14.25" customHeight="1" x14ac:dyDescent="0.45"/>
    <row r="286" customFormat="1" ht="14.25" customHeight="1" x14ac:dyDescent="0.45"/>
    <row r="287" customFormat="1" ht="14.25" customHeight="1" x14ac:dyDescent="0.45"/>
    <row r="288" customFormat="1" ht="14.25" customHeight="1" x14ac:dyDescent="0.45"/>
    <row r="289" customFormat="1" ht="14.25" customHeight="1" x14ac:dyDescent="0.45"/>
    <row r="290" customFormat="1" ht="14.25" customHeight="1" x14ac:dyDescent="0.45"/>
    <row r="291" customFormat="1" ht="14.25" customHeight="1" x14ac:dyDescent="0.45"/>
    <row r="292" customFormat="1" ht="14.25" customHeight="1" x14ac:dyDescent="0.45"/>
    <row r="293" customFormat="1" ht="14.25" customHeight="1" x14ac:dyDescent="0.45"/>
    <row r="294" customFormat="1" ht="14.25" customHeight="1" x14ac:dyDescent="0.45"/>
    <row r="295" customFormat="1" ht="14.25" customHeight="1" x14ac:dyDescent="0.45"/>
    <row r="296" customFormat="1" ht="14.25" customHeight="1" x14ac:dyDescent="0.45"/>
    <row r="297" customFormat="1" ht="14.25" customHeight="1" x14ac:dyDescent="0.45"/>
    <row r="298" customFormat="1" ht="14.25" customHeight="1" x14ac:dyDescent="0.45"/>
    <row r="299" customFormat="1" ht="14.25" customHeight="1" x14ac:dyDescent="0.45"/>
    <row r="300" customFormat="1" ht="14.25" customHeight="1" x14ac:dyDescent="0.45"/>
    <row r="301" customFormat="1" ht="14.25" customHeight="1" x14ac:dyDescent="0.45"/>
    <row r="302" customFormat="1" ht="14.25" customHeight="1" x14ac:dyDescent="0.45"/>
    <row r="303" customFormat="1" ht="14.25" customHeight="1" x14ac:dyDescent="0.45"/>
    <row r="304" customFormat="1" ht="14.25" customHeight="1" x14ac:dyDescent="0.45"/>
    <row r="305" customFormat="1" ht="14.25" customHeight="1" x14ac:dyDescent="0.45"/>
    <row r="306" customFormat="1" ht="14.25" customHeight="1" x14ac:dyDescent="0.45"/>
    <row r="307" customFormat="1" ht="14.25" customHeight="1" x14ac:dyDescent="0.45"/>
    <row r="308" customFormat="1" ht="14.25" customHeight="1" x14ac:dyDescent="0.45"/>
    <row r="309" customFormat="1" ht="14.25" customHeight="1" x14ac:dyDescent="0.45"/>
    <row r="310" customFormat="1" ht="14.25" customHeight="1" x14ac:dyDescent="0.45"/>
    <row r="311" customFormat="1" ht="14.25" customHeight="1" x14ac:dyDescent="0.45"/>
    <row r="312" customFormat="1" ht="14.25" customHeight="1" x14ac:dyDescent="0.45"/>
    <row r="313" customFormat="1" ht="14.25" customHeight="1" x14ac:dyDescent="0.45"/>
    <row r="314" customFormat="1" ht="14.25" customHeight="1" x14ac:dyDescent="0.45"/>
    <row r="315" customFormat="1" ht="14.25" customHeight="1" x14ac:dyDescent="0.45"/>
    <row r="316" customFormat="1" ht="14.25" customHeight="1" x14ac:dyDescent="0.45"/>
    <row r="317" customFormat="1" ht="14.25" customHeight="1" x14ac:dyDescent="0.45"/>
    <row r="318" customFormat="1" ht="14.25" customHeight="1" x14ac:dyDescent="0.45"/>
    <row r="319" customFormat="1" ht="14.25" customHeight="1" x14ac:dyDescent="0.45"/>
    <row r="320" customFormat="1" ht="14.25" customHeight="1" x14ac:dyDescent="0.45"/>
    <row r="321" customFormat="1" ht="14.25" customHeight="1" x14ac:dyDescent="0.45"/>
    <row r="322" customFormat="1" ht="14.25" customHeight="1" x14ac:dyDescent="0.45"/>
    <row r="323" customFormat="1" ht="14.25" customHeight="1" x14ac:dyDescent="0.45"/>
    <row r="324" customFormat="1" ht="14.25" customHeight="1" x14ac:dyDescent="0.45"/>
    <row r="325" customFormat="1" ht="14.25" customHeight="1" x14ac:dyDescent="0.45"/>
    <row r="326" customFormat="1" ht="14.25" customHeight="1" x14ac:dyDescent="0.45"/>
    <row r="327" customFormat="1" ht="14.25" customHeight="1" x14ac:dyDescent="0.45"/>
    <row r="328" customFormat="1" ht="14.25" customHeight="1" x14ac:dyDescent="0.45"/>
    <row r="329" customFormat="1" ht="14.25" customHeight="1" x14ac:dyDescent="0.45"/>
    <row r="330" customFormat="1" ht="14.25" customHeight="1" x14ac:dyDescent="0.45"/>
    <row r="331" customFormat="1" ht="14.25" customHeight="1" x14ac:dyDescent="0.45"/>
    <row r="332" customFormat="1" ht="14.25" customHeight="1" x14ac:dyDescent="0.45"/>
    <row r="333" customFormat="1" ht="14.25" customHeight="1" x14ac:dyDescent="0.45"/>
    <row r="334" customFormat="1" ht="14.25" customHeight="1" x14ac:dyDescent="0.45"/>
    <row r="335" customFormat="1" ht="14.25" customHeight="1" x14ac:dyDescent="0.45"/>
    <row r="336" customFormat="1" ht="14.25" customHeight="1" x14ac:dyDescent="0.45"/>
    <row r="337" customFormat="1" ht="14.25" customHeight="1" x14ac:dyDescent="0.45"/>
    <row r="338" customFormat="1" ht="14.25" customHeight="1" x14ac:dyDescent="0.45"/>
    <row r="339" customFormat="1" ht="14.25" customHeight="1" x14ac:dyDescent="0.45"/>
    <row r="340" customFormat="1" ht="14.25" customHeight="1" x14ac:dyDescent="0.45"/>
    <row r="341" customFormat="1" ht="14.25" customHeight="1" x14ac:dyDescent="0.45"/>
    <row r="342" customFormat="1" ht="14.25" customHeight="1" x14ac:dyDescent="0.45"/>
    <row r="343" customFormat="1" ht="14.25" customHeight="1" x14ac:dyDescent="0.45"/>
    <row r="344" customFormat="1" ht="14.25" customHeight="1" x14ac:dyDescent="0.45"/>
    <row r="345" customFormat="1" ht="14.25" customHeight="1" x14ac:dyDescent="0.45"/>
    <row r="346" customFormat="1" ht="14.25" customHeight="1" x14ac:dyDescent="0.45"/>
    <row r="347" customFormat="1" ht="14.25" customHeight="1" x14ac:dyDescent="0.45"/>
    <row r="348" customFormat="1" ht="14.25" customHeight="1" x14ac:dyDescent="0.45"/>
    <row r="349" customFormat="1" ht="14.25" customHeight="1" x14ac:dyDescent="0.45"/>
    <row r="350" customFormat="1" ht="14.25" customHeight="1" x14ac:dyDescent="0.45"/>
    <row r="351" customFormat="1" ht="14.25" customHeight="1" x14ac:dyDescent="0.45"/>
    <row r="352" customFormat="1" ht="14.25" customHeight="1" x14ac:dyDescent="0.45"/>
    <row r="353" customFormat="1" ht="14.25" customHeight="1" x14ac:dyDescent="0.45"/>
    <row r="354" customFormat="1" ht="14.25" customHeight="1" x14ac:dyDescent="0.45"/>
    <row r="355" customFormat="1" ht="14.25" customHeight="1" x14ac:dyDescent="0.45"/>
    <row r="356" customFormat="1" ht="14.25" customHeight="1" x14ac:dyDescent="0.45"/>
    <row r="357" customFormat="1" ht="14.25" customHeight="1" x14ac:dyDescent="0.45"/>
    <row r="358" customFormat="1" ht="14.25" customHeight="1" x14ac:dyDescent="0.45"/>
    <row r="359" customFormat="1" ht="14.25" customHeight="1" x14ac:dyDescent="0.45"/>
    <row r="360" customFormat="1" ht="14.25" customHeight="1" x14ac:dyDescent="0.45"/>
    <row r="361" customFormat="1" ht="14.25" customHeight="1" x14ac:dyDescent="0.45"/>
    <row r="362" customFormat="1" ht="14.25" customHeight="1" x14ac:dyDescent="0.45"/>
    <row r="363" customFormat="1" ht="14.25" customHeight="1" x14ac:dyDescent="0.45"/>
    <row r="364" customFormat="1" ht="14.25" customHeight="1" x14ac:dyDescent="0.45"/>
    <row r="365" customFormat="1" ht="14.25" customHeight="1" x14ac:dyDescent="0.45"/>
    <row r="366" customFormat="1" ht="14.25" customHeight="1" x14ac:dyDescent="0.45"/>
    <row r="367" customFormat="1" ht="14.25" customHeight="1" x14ac:dyDescent="0.45"/>
    <row r="368" customFormat="1" ht="14.25" customHeight="1" x14ac:dyDescent="0.45"/>
    <row r="369" customFormat="1" ht="14.25" customHeight="1" x14ac:dyDescent="0.45"/>
    <row r="370" customFormat="1" ht="14.25" customHeight="1" x14ac:dyDescent="0.45"/>
    <row r="371" customFormat="1" ht="14.25" customHeight="1" x14ac:dyDescent="0.45"/>
    <row r="372" customFormat="1" ht="14.25" customHeight="1" x14ac:dyDescent="0.45"/>
    <row r="373" customFormat="1" ht="14.25" customHeight="1" x14ac:dyDescent="0.45"/>
    <row r="374" customFormat="1" ht="14.25" customHeight="1" x14ac:dyDescent="0.45"/>
    <row r="375" customFormat="1" ht="14.25" customHeight="1" x14ac:dyDescent="0.45"/>
    <row r="376" customFormat="1" ht="14.25" customHeight="1" x14ac:dyDescent="0.45"/>
    <row r="377" customFormat="1" ht="14.25" customHeight="1" x14ac:dyDescent="0.45"/>
    <row r="378" customFormat="1" ht="14.25" customHeight="1" x14ac:dyDescent="0.45"/>
    <row r="379" customFormat="1" ht="14.25" customHeight="1" x14ac:dyDescent="0.45"/>
    <row r="380" customFormat="1" ht="14.25" customHeight="1" x14ac:dyDescent="0.45"/>
    <row r="381" customFormat="1" ht="14.25" customHeight="1" x14ac:dyDescent="0.45"/>
    <row r="382" customFormat="1" ht="14.25" customHeight="1" x14ac:dyDescent="0.45"/>
    <row r="383" customFormat="1" ht="14.25" customHeight="1" x14ac:dyDescent="0.45"/>
    <row r="384" customFormat="1" ht="14.25" customHeight="1" x14ac:dyDescent="0.45"/>
    <row r="385" customFormat="1" ht="14.25" customHeight="1" x14ac:dyDescent="0.45"/>
    <row r="386" customFormat="1" ht="14.25" customHeight="1" x14ac:dyDescent="0.45"/>
    <row r="387" customFormat="1" ht="14.25" customHeight="1" x14ac:dyDescent="0.45"/>
    <row r="388" customFormat="1" ht="14.25" customHeight="1" x14ac:dyDescent="0.45"/>
    <row r="389" customFormat="1" ht="14.25" customHeight="1" x14ac:dyDescent="0.45"/>
    <row r="390" customFormat="1" ht="14.25" customHeight="1" x14ac:dyDescent="0.45"/>
    <row r="391" customFormat="1" ht="14.25" customHeight="1" x14ac:dyDescent="0.45"/>
    <row r="392" customFormat="1" ht="14.25" customHeight="1" x14ac:dyDescent="0.45"/>
    <row r="393" customFormat="1" ht="14.25" customHeight="1" x14ac:dyDescent="0.45"/>
    <row r="394" customFormat="1" ht="14.25" customHeight="1" x14ac:dyDescent="0.45"/>
    <row r="395" customFormat="1" ht="14.25" customHeight="1" x14ac:dyDescent="0.45"/>
    <row r="396" customFormat="1" ht="14.25" customHeight="1" x14ac:dyDescent="0.45"/>
    <row r="397" customFormat="1" ht="14.25" customHeight="1" x14ac:dyDescent="0.45"/>
    <row r="398" customFormat="1" ht="14.25" customHeight="1" x14ac:dyDescent="0.45"/>
    <row r="399" customFormat="1" ht="14.25" customHeight="1" x14ac:dyDescent="0.45"/>
    <row r="400" customFormat="1" ht="14.25" customHeight="1" x14ac:dyDescent="0.45"/>
    <row r="401" customFormat="1" ht="14.25" customHeight="1" x14ac:dyDescent="0.45"/>
    <row r="402" customFormat="1" ht="14.25" customHeight="1" x14ac:dyDescent="0.45"/>
    <row r="403" customFormat="1" ht="14.25" customHeight="1" x14ac:dyDescent="0.45"/>
    <row r="404" customFormat="1" ht="14.25" customHeight="1" x14ac:dyDescent="0.45"/>
    <row r="405" customFormat="1" ht="14.25" customHeight="1" x14ac:dyDescent="0.45"/>
    <row r="406" customFormat="1" ht="14.25" customHeight="1" x14ac:dyDescent="0.45"/>
    <row r="407" customFormat="1" ht="14.25" customHeight="1" x14ac:dyDescent="0.45"/>
    <row r="408" customFormat="1" ht="14.25" customHeight="1" x14ac:dyDescent="0.45"/>
    <row r="409" customFormat="1" ht="14.25" customHeight="1" x14ac:dyDescent="0.45"/>
    <row r="410" customFormat="1" ht="14.25" customHeight="1" x14ac:dyDescent="0.45"/>
    <row r="411" customFormat="1" ht="14.25" customHeight="1" x14ac:dyDescent="0.45"/>
    <row r="412" customFormat="1" ht="14.25" customHeight="1" x14ac:dyDescent="0.45"/>
    <row r="413" customFormat="1" ht="14.25" customHeight="1" x14ac:dyDescent="0.45"/>
    <row r="414" customFormat="1" ht="14.25" customHeight="1" x14ac:dyDescent="0.45"/>
    <row r="415" customFormat="1" ht="14.25" customHeight="1" x14ac:dyDescent="0.45"/>
    <row r="416" customFormat="1" ht="14.25" customHeight="1" x14ac:dyDescent="0.45"/>
    <row r="417" customFormat="1" ht="14.25" customHeight="1" x14ac:dyDescent="0.45"/>
    <row r="418" customFormat="1" ht="14.25" customHeight="1" x14ac:dyDescent="0.45"/>
    <row r="419" customFormat="1" ht="14.25" customHeight="1" x14ac:dyDescent="0.45"/>
    <row r="420" customFormat="1" ht="14.25" customHeight="1" x14ac:dyDescent="0.45"/>
    <row r="421" customFormat="1" ht="14.25" customHeight="1" x14ac:dyDescent="0.45"/>
    <row r="422" customFormat="1" ht="14.25" customHeight="1" x14ac:dyDescent="0.45"/>
    <row r="423" customFormat="1" ht="14.25" customHeight="1" x14ac:dyDescent="0.45"/>
    <row r="424" customFormat="1" ht="14.25" customHeight="1" x14ac:dyDescent="0.45"/>
    <row r="425" customFormat="1" ht="14.25" customHeight="1" x14ac:dyDescent="0.45"/>
    <row r="426" customFormat="1" ht="14.25" customHeight="1" x14ac:dyDescent="0.45"/>
    <row r="427" customFormat="1" ht="14.25" customHeight="1" x14ac:dyDescent="0.45"/>
    <row r="428" customFormat="1" ht="14.25" customHeight="1" x14ac:dyDescent="0.45"/>
    <row r="429" customFormat="1" ht="14.25" customHeight="1" x14ac:dyDescent="0.45"/>
    <row r="430" customFormat="1" ht="14.25" customHeight="1" x14ac:dyDescent="0.45"/>
    <row r="431" customFormat="1" ht="14.25" customHeight="1" x14ac:dyDescent="0.45"/>
    <row r="432" customFormat="1" ht="14.25" customHeight="1" x14ac:dyDescent="0.45"/>
    <row r="433" customFormat="1" ht="14.25" customHeight="1" x14ac:dyDescent="0.45"/>
    <row r="434" customFormat="1" ht="14.25" customHeight="1" x14ac:dyDescent="0.45"/>
    <row r="435" customFormat="1" ht="14.25" customHeight="1" x14ac:dyDescent="0.45"/>
    <row r="436" customFormat="1" ht="14.25" customHeight="1" x14ac:dyDescent="0.45"/>
    <row r="437" customFormat="1" ht="14.25" customHeight="1" x14ac:dyDescent="0.45"/>
    <row r="438" customFormat="1" ht="14.25" customHeight="1" x14ac:dyDescent="0.45"/>
    <row r="439" customFormat="1" ht="14.25" customHeight="1" x14ac:dyDescent="0.45"/>
    <row r="440" customFormat="1" ht="14.25" customHeight="1" x14ac:dyDescent="0.45"/>
    <row r="441" customFormat="1" ht="14.25" customHeight="1" x14ac:dyDescent="0.45"/>
    <row r="442" customFormat="1" ht="14.25" customHeight="1" x14ac:dyDescent="0.45"/>
    <row r="443" customFormat="1" ht="14.25" customHeight="1" x14ac:dyDescent="0.45"/>
    <row r="444" customFormat="1" ht="14.25" customHeight="1" x14ac:dyDescent="0.45"/>
    <row r="445" customFormat="1" ht="14.25" customHeight="1" x14ac:dyDescent="0.45"/>
    <row r="446" customFormat="1" ht="14.25" customHeight="1" x14ac:dyDescent="0.45"/>
    <row r="447" customFormat="1" ht="14.25" customHeight="1" x14ac:dyDescent="0.45"/>
    <row r="448" customFormat="1" ht="14.25" customHeight="1" x14ac:dyDescent="0.45"/>
    <row r="449" customFormat="1" ht="14.25" customHeight="1" x14ac:dyDescent="0.45"/>
    <row r="450" customFormat="1" ht="14.25" customHeight="1" x14ac:dyDescent="0.45"/>
    <row r="451" customFormat="1" ht="14.25" customHeight="1" x14ac:dyDescent="0.45"/>
    <row r="452" customFormat="1" ht="14.25" customHeight="1" x14ac:dyDescent="0.45"/>
    <row r="453" customFormat="1" ht="14.25" customHeight="1" x14ac:dyDescent="0.45"/>
    <row r="454" customFormat="1" ht="14.25" customHeight="1" x14ac:dyDescent="0.45"/>
    <row r="455" customFormat="1" ht="14.25" customHeight="1" x14ac:dyDescent="0.45"/>
    <row r="456" customFormat="1" ht="14.25" customHeight="1" x14ac:dyDescent="0.45"/>
    <row r="457" customFormat="1" ht="14.25" customHeight="1" x14ac:dyDescent="0.45"/>
    <row r="458" customFormat="1" ht="14.25" customHeight="1" x14ac:dyDescent="0.45"/>
    <row r="459" customFormat="1" ht="14.25" customHeight="1" x14ac:dyDescent="0.45"/>
    <row r="460" customFormat="1" ht="14.25" customHeight="1" x14ac:dyDescent="0.45"/>
    <row r="461" customFormat="1" ht="14.25" customHeight="1" x14ac:dyDescent="0.45"/>
    <row r="462" customFormat="1" ht="14.25" customHeight="1" x14ac:dyDescent="0.45"/>
    <row r="463" customFormat="1" ht="14.25" customHeight="1" x14ac:dyDescent="0.45"/>
    <row r="464" customFormat="1" ht="14.25" customHeight="1" x14ac:dyDescent="0.45"/>
    <row r="465" customFormat="1" ht="14.25" customHeight="1" x14ac:dyDescent="0.45"/>
    <row r="466" customFormat="1" ht="14.25" customHeight="1" x14ac:dyDescent="0.45"/>
    <row r="467" customFormat="1" ht="14.25" customHeight="1" x14ac:dyDescent="0.45"/>
    <row r="468" customFormat="1" ht="14.25" customHeight="1" x14ac:dyDescent="0.45"/>
    <row r="469" customFormat="1" ht="14.25" customHeight="1" x14ac:dyDescent="0.45"/>
    <row r="470" customFormat="1" ht="14.25" customHeight="1" x14ac:dyDescent="0.45"/>
    <row r="471" customFormat="1" ht="14.25" customHeight="1" x14ac:dyDescent="0.45"/>
    <row r="472" customFormat="1" ht="14.25" customHeight="1" x14ac:dyDescent="0.45"/>
    <row r="473" customFormat="1" ht="14.25" customHeight="1" x14ac:dyDescent="0.45"/>
    <row r="474" customFormat="1" ht="14.25" customHeight="1" x14ac:dyDescent="0.45"/>
    <row r="475" customFormat="1" ht="14.25" customHeight="1" x14ac:dyDescent="0.45"/>
    <row r="476" customFormat="1" ht="14.25" customHeight="1" x14ac:dyDescent="0.45"/>
    <row r="477" customFormat="1" ht="14.25" customHeight="1" x14ac:dyDescent="0.45"/>
    <row r="478" customFormat="1" ht="14.25" customHeight="1" x14ac:dyDescent="0.45"/>
    <row r="479" customFormat="1" ht="14.25" customHeight="1" x14ac:dyDescent="0.45"/>
    <row r="480" customFormat="1" ht="14.25" customHeight="1" x14ac:dyDescent="0.45"/>
    <row r="481" customFormat="1" ht="14.25" customHeight="1" x14ac:dyDescent="0.45"/>
    <row r="482" customFormat="1" ht="14.25" customHeight="1" x14ac:dyDescent="0.45"/>
    <row r="483" customFormat="1" ht="14.25" customHeight="1" x14ac:dyDescent="0.45"/>
    <row r="484" customFormat="1" ht="14.25" customHeight="1" x14ac:dyDescent="0.45"/>
    <row r="485" customFormat="1" ht="14.25" customHeight="1" x14ac:dyDescent="0.45"/>
    <row r="486" customFormat="1" ht="14.25" customHeight="1" x14ac:dyDescent="0.45"/>
    <row r="487" customFormat="1" ht="14.25" customHeight="1" x14ac:dyDescent="0.45"/>
    <row r="488" customFormat="1" ht="14.25" customHeight="1" x14ac:dyDescent="0.45"/>
    <row r="489" customFormat="1" ht="14.25" customHeight="1" x14ac:dyDescent="0.45"/>
    <row r="490" customFormat="1" ht="14.25" customHeight="1" x14ac:dyDescent="0.45"/>
    <row r="491" customFormat="1" ht="14.25" customHeight="1" x14ac:dyDescent="0.45"/>
    <row r="492" customFormat="1" ht="14.25" customHeight="1" x14ac:dyDescent="0.45"/>
    <row r="493" customFormat="1" ht="14.25" customHeight="1" x14ac:dyDescent="0.45"/>
    <row r="494" customFormat="1" ht="14.25" customHeight="1" x14ac:dyDescent="0.45"/>
    <row r="495" customFormat="1" ht="14.25" customHeight="1" x14ac:dyDescent="0.45"/>
    <row r="496" customFormat="1" ht="14.25" customHeight="1" x14ac:dyDescent="0.45"/>
    <row r="497" customFormat="1" ht="14.25" customHeight="1" x14ac:dyDescent="0.45"/>
    <row r="498" customFormat="1" ht="14.25" customHeight="1" x14ac:dyDescent="0.45"/>
    <row r="499" customFormat="1" ht="14.25" customHeight="1" x14ac:dyDescent="0.45"/>
    <row r="500" customFormat="1" ht="14.25" customHeight="1" x14ac:dyDescent="0.45"/>
    <row r="501" customFormat="1" ht="14.25" customHeight="1" x14ac:dyDescent="0.45"/>
    <row r="502" customFormat="1" ht="14.25" customHeight="1" x14ac:dyDescent="0.45"/>
    <row r="503" customFormat="1" ht="14.25" customHeight="1" x14ac:dyDescent="0.45"/>
    <row r="504" customFormat="1" ht="14.25" customHeight="1" x14ac:dyDescent="0.45"/>
    <row r="505" customFormat="1" ht="14.25" customHeight="1" x14ac:dyDescent="0.45"/>
    <row r="506" customFormat="1" ht="14.25" customHeight="1" x14ac:dyDescent="0.45"/>
    <row r="507" customFormat="1" ht="14.25" customHeight="1" x14ac:dyDescent="0.45"/>
    <row r="508" customFormat="1" ht="14.25" customHeight="1" x14ac:dyDescent="0.45"/>
    <row r="509" customFormat="1" ht="14.25" customHeight="1" x14ac:dyDescent="0.45"/>
    <row r="510" customFormat="1" ht="14.25" customHeight="1" x14ac:dyDescent="0.45"/>
    <row r="511" customFormat="1" ht="14.25" customHeight="1" x14ac:dyDescent="0.45"/>
    <row r="512" customFormat="1" ht="14.25" customHeight="1" x14ac:dyDescent="0.45"/>
    <row r="513" customFormat="1" ht="14.25" customHeight="1" x14ac:dyDescent="0.45"/>
    <row r="514" customFormat="1" ht="14.25" customHeight="1" x14ac:dyDescent="0.45"/>
    <row r="515" customFormat="1" ht="14.25" customHeight="1" x14ac:dyDescent="0.45"/>
    <row r="516" customFormat="1" ht="14.25" customHeight="1" x14ac:dyDescent="0.45"/>
    <row r="517" customFormat="1" ht="14.25" customHeight="1" x14ac:dyDescent="0.45"/>
    <row r="518" customFormat="1" ht="14.25" customHeight="1" x14ac:dyDescent="0.45"/>
    <row r="519" customFormat="1" ht="14.25" customHeight="1" x14ac:dyDescent="0.45"/>
    <row r="520" customFormat="1" ht="14.25" customHeight="1" x14ac:dyDescent="0.45"/>
    <row r="521" customFormat="1" ht="14.25" customHeight="1" x14ac:dyDescent="0.45"/>
    <row r="522" customFormat="1" ht="14.25" customHeight="1" x14ac:dyDescent="0.45"/>
    <row r="523" customFormat="1" ht="14.25" customHeight="1" x14ac:dyDescent="0.45"/>
    <row r="524" customFormat="1" ht="14.25" customHeight="1" x14ac:dyDescent="0.45"/>
    <row r="525" customFormat="1" ht="14.25" customHeight="1" x14ac:dyDescent="0.45"/>
    <row r="526" customFormat="1" ht="14.25" customHeight="1" x14ac:dyDescent="0.45"/>
    <row r="527" customFormat="1" ht="14.25" customHeight="1" x14ac:dyDescent="0.45"/>
    <row r="528" customFormat="1" ht="14.25" customHeight="1" x14ac:dyDescent="0.45"/>
    <row r="529" customFormat="1" ht="14.25" customHeight="1" x14ac:dyDescent="0.45"/>
    <row r="530" customFormat="1" ht="14.25" customHeight="1" x14ac:dyDescent="0.45"/>
    <row r="531" customFormat="1" ht="14.25" customHeight="1" x14ac:dyDescent="0.45"/>
    <row r="532" customFormat="1" ht="14.25" customHeight="1" x14ac:dyDescent="0.45"/>
    <row r="533" customFormat="1" ht="14.25" customHeight="1" x14ac:dyDescent="0.45"/>
    <row r="534" customFormat="1" ht="14.25" customHeight="1" x14ac:dyDescent="0.45"/>
    <row r="535" customFormat="1" ht="14.25" customHeight="1" x14ac:dyDescent="0.45"/>
    <row r="536" customFormat="1" ht="14.25" customHeight="1" x14ac:dyDescent="0.45"/>
    <row r="537" customFormat="1" ht="14.25" customHeight="1" x14ac:dyDescent="0.45"/>
    <row r="538" customFormat="1" ht="14.25" customHeight="1" x14ac:dyDescent="0.45"/>
    <row r="539" customFormat="1" ht="14.25" customHeight="1" x14ac:dyDescent="0.45"/>
    <row r="540" customFormat="1" ht="14.25" customHeight="1" x14ac:dyDescent="0.45"/>
    <row r="541" customFormat="1" ht="14.25" customHeight="1" x14ac:dyDescent="0.45"/>
    <row r="542" customFormat="1" ht="14.25" customHeight="1" x14ac:dyDescent="0.45"/>
    <row r="543" customFormat="1" ht="14.25" customHeight="1" x14ac:dyDescent="0.45"/>
    <row r="544" customFormat="1" ht="14.25" customHeight="1" x14ac:dyDescent="0.45"/>
    <row r="545" customFormat="1" ht="14.25" customHeight="1" x14ac:dyDescent="0.45"/>
    <row r="546" customFormat="1" ht="14.25" customHeight="1" x14ac:dyDescent="0.45"/>
    <row r="547" customFormat="1" ht="14.25" customHeight="1" x14ac:dyDescent="0.45"/>
    <row r="548" customFormat="1" ht="14.25" customHeight="1" x14ac:dyDescent="0.45"/>
    <row r="549" customFormat="1" ht="14.25" customHeight="1" x14ac:dyDescent="0.45"/>
    <row r="550" customFormat="1" ht="14.25" customHeight="1" x14ac:dyDescent="0.45"/>
    <row r="551" customFormat="1" ht="14.25" customHeight="1" x14ac:dyDescent="0.45"/>
    <row r="552" customFormat="1" ht="14.25" customHeight="1" x14ac:dyDescent="0.45"/>
    <row r="553" customFormat="1" ht="14.25" customHeight="1" x14ac:dyDescent="0.45"/>
    <row r="554" customFormat="1" ht="14.25" customHeight="1" x14ac:dyDescent="0.45"/>
    <row r="555" customFormat="1" ht="14.25" customHeight="1" x14ac:dyDescent="0.45"/>
    <row r="556" customFormat="1" ht="14.25" customHeight="1" x14ac:dyDescent="0.45"/>
    <row r="557" customFormat="1" ht="14.25" customHeight="1" x14ac:dyDescent="0.45"/>
    <row r="558" customFormat="1" ht="14.25" customHeight="1" x14ac:dyDescent="0.45"/>
    <row r="559" customFormat="1" ht="14.25" customHeight="1" x14ac:dyDescent="0.45"/>
    <row r="560" customFormat="1" ht="14.25" customHeight="1" x14ac:dyDescent="0.45"/>
    <row r="561" customFormat="1" ht="14.25" customHeight="1" x14ac:dyDescent="0.45"/>
    <row r="562" customFormat="1" ht="14.25" customHeight="1" x14ac:dyDescent="0.45"/>
    <row r="563" customFormat="1" ht="14.25" customHeight="1" x14ac:dyDescent="0.45"/>
    <row r="564" customFormat="1" ht="14.25" customHeight="1" x14ac:dyDescent="0.45"/>
    <row r="565" customFormat="1" ht="14.25" customHeight="1" x14ac:dyDescent="0.45"/>
    <row r="566" customFormat="1" ht="14.25" customHeight="1" x14ac:dyDescent="0.45"/>
    <row r="567" customFormat="1" ht="14.25" customHeight="1" x14ac:dyDescent="0.45"/>
    <row r="568" customFormat="1" ht="14.25" customHeight="1" x14ac:dyDescent="0.45"/>
    <row r="569" customFormat="1" ht="14.25" customHeight="1" x14ac:dyDescent="0.45"/>
    <row r="570" customFormat="1" ht="14.25" customHeight="1" x14ac:dyDescent="0.45"/>
    <row r="571" customFormat="1" ht="14.25" customHeight="1" x14ac:dyDescent="0.45"/>
    <row r="572" customFormat="1" ht="14.25" customHeight="1" x14ac:dyDescent="0.45"/>
    <row r="573" customFormat="1" ht="14.25" customHeight="1" x14ac:dyDescent="0.45"/>
    <row r="574" customFormat="1" ht="14.25" customHeight="1" x14ac:dyDescent="0.45"/>
    <row r="575" customFormat="1" ht="14.25" customHeight="1" x14ac:dyDescent="0.45"/>
    <row r="576" customFormat="1" ht="14.25" customHeight="1" x14ac:dyDescent="0.45"/>
    <row r="577" customFormat="1" ht="14.25" customHeight="1" x14ac:dyDescent="0.45"/>
    <row r="578" customFormat="1" ht="14.25" customHeight="1" x14ac:dyDescent="0.45"/>
    <row r="579" customFormat="1" ht="14.25" customHeight="1" x14ac:dyDescent="0.45"/>
    <row r="580" customFormat="1" ht="14.25" customHeight="1" x14ac:dyDescent="0.45"/>
    <row r="581" customFormat="1" ht="14.25" customHeight="1" x14ac:dyDescent="0.45"/>
    <row r="582" customFormat="1" ht="14.25" customHeight="1" x14ac:dyDescent="0.45"/>
    <row r="583" customFormat="1" ht="14.25" customHeight="1" x14ac:dyDescent="0.45"/>
    <row r="584" customFormat="1" ht="14.25" customHeight="1" x14ac:dyDescent="0.45"/>
    <row r="585" customFormat="1" ht="14.25" customHeight="1" x14ac:dyDescent="0.45"/>
    <row r="586" customFormat="1" ht="14.25" customHeight="1" x14ac:dyDescent="0.45"/>
    <row r="587" customFormat="1" ht="14.25" customHeight="1" x14ac:dyDescent="0.45"/>
    <row r="588" customFormat="1" ht="14.25" customHeight="1" x14ac:dyDescent="0.45"/>
    <row r="589" customFormat="1" ht="14.25" customHeight="1" x14ac:dyDescent="0.45"/>
    <row r="590" customFormat="1" ht="14.25" customHeight="1" x14ac:dyDescent="0.45"/>
    <row r="591" customFormat="1" ht="14.25" customHeight="1" x14ac:dyDescent="0.45"/>
    <row r="592" customFormat="1" ht="14.25" customHeight="1" x14ac:dyDescent="0.45"/>
    <row r="593" customFormat="1" ht="14.25" customHeight="1" x14ac:dyDescent="0.45"/>
    <row r="594" customFormat="1" ht="14.25" customHeight="1" x14ac:dyDescent="0.45"/>
    <row r="595" customFormat="1" ht="14.25" customHeight="1" x14ac:dyDescent="0.45"/>
    <row r="596" customFormat="1" ht="14.25" customHeight="1" x14ac:dyDescent="0.45"/>
    <row r="597" customFormat="1" ht="14.25" customHeight="1" x14ac:dyDescent="0.45"/>
    <row r="598" customFormat="1" ht="14.25" customHeight="1" x14ac:dyDescent="0.45"/>
    <row r="599" customFormat="1" ht="14.25" customHeight="1" x14ac:dyDescent="0.45"/>
    <row r="600" customFormat="1" ht="14.25" customHeight="1" x14ac:dyDescent="0.45"/>
    <row r="601" customFormat="1" ht="14.25" customHeight="1" x14ac:dyDescent="0.45"/>
    <row r="602" customFormat="1" ht="14.25" customHeight="1" x14ac:dyDescent="0.45"/>
    <row r="603" customFormat="1" ht="14.25" customHeight="1" x14ac:dyDescent="0.45"/>
    <row r="604" customFormat="1" ht="14.25" customHeight="1" x14ac:dyDescent="0.45"/>
    <row r="605" customFormat="1" ht="14.25" customHeight="1" x14ac:dyDescent="0.45"/>
    <row r="606" customFormat="1" ht="14.25" customHeight="1" x14ac:dyDescent="0.45"/>
    <row r="607" customFormat="1" ht="14.25" customHeight="1" x14ac:dyDescent="0.45"/>
    <row r="608" customFormat="1" ht="14.25" customHeight="1" x14ac:dyDescent="0.45"/>
    <row r="609" customFormat="1" ht="14.25" customHeight="1" x14ac:dyDescent="0.45"/>
    <row r="610" customFormat="1" ht="14.25" customHeight="1" x14ac:dyDescent="0.45"/>
    <row r="611" customFormat="1" ht="14.25" customHeight="1" x14ac:dyDescent="0.45"/>
    <row r="612" customFormat="1" ht="14.25" customHeight="1" x14ac:dyDescent="0.45"/>
    <row r="613" customFormat="1" ht="14.25" customHeight="1" x14ac:dyDescent="0.45"/>
    <row r="614" customFormat="1" ht="14.25" customHeight="1" x14ac:dyDescent="0.45"/>
    <row r="615" customFormat="1" ht="14.25" customHeight="1" x14ac:dyDescent="0.45"/>
    <row r="616" customFormat="1" ht="14.25" customHeight="1" x14ac:dyDescent="0.45"/>
    <row r="617" customFormat="1" ht="14.25" customHeight="1" x14ac:dyDescent="0.45"/>
    <row r="618" customFormat="1" ht="14.25" customHeight="1" x14ac:dyDescent="0.45"/>
    <row r="619" customFormat="1" ht="14.25" customHeight="1" x14ac:dyDescent="0.45"/>
    <row r="620" customFormat="1" ht="14.25" customHeight="1" x14ac:dyDescent="0.45"/>
    <row r="621" customFormat="1" ht="14.25" customHeight="1" x14ac:dyDescent="0.45"/>
    <row r="622" customFormat="1" ht="14.25" customHeight="1" x14ac:dyDescent="0.45"/>
    <row r="623" customFormat="1" ht="14.25" customHeight="1" x14ac:dyDescent="0.45"/>
    <row r="624" customFormat="1" ht="14.25" customHeight="1" x14ac:dyDescent="0.45"/>
    <row r="625" customFormat="1" ht="14.25" customHeight="1" x14ac:dyDescent="0.45"/>
    <row r="626" customFormat="1" ht="14.25" customHeight="1" x14ac:dyDescent="0.45"/>
    <row r="627" customFormat="1" ht="14.25" customHeight="1" x14ac:dyDescent="0.45"/>
    <row r="628" customFormat="1" ht="14.25" customHeight="1" x14ac:dyDescent="0.45"/>
    <row r="629" customFormat="1" ht="14.25" customHeight="1" x14ac:dyDescent="0.45"/>
    <row r="630" customFormat="1" ht="14.25" customHeight="1" x14ac:dyDescent="0.45"/>
    <row r="631" customFormat="1" ht="14.25" customHeight="1" x14ac:dyDescent="0.45"/>
    <row r="632" customFormat="1" ht="14.25" customHeight="1" x14ac:dyDescent="0.45"/>
    <row r="633" customFormat="1" ht="14.25" customHeight="1" x14ac:dyDescent="0.45"/>
    <row r="634" customFormat="1" ht="14.25" customHeight="1" x14ac:dyDescent="0.45"/>
    <row r="635" customFormat="1" ht="14.25" customHeight="1" x14ac:dyDescent="0.45"/>
    <row r="636" customFormat="1" ht="14.25" customHeight="1" x14ac:dyDescent="0.45"/>
    <row r="637" customFormat="1" ht="14.25" customHeight="1" x14ac:dyDescent="0.45"/>
    <row r="638" customFormat="1" ht="14.25" customHeight="1" x14ac:dyDescent="0.45"/>
    <row r="639" customFormat="1" ht="14.25" customHeight="1" x14ac:dyDescent="0.45"/>
    <row r="640" customFormat="1" ht="14.25" customHeight="1" x14ac:dyDescent="0.45"/>
    <row r="641" customFormat="1" ht="14.25" customHeight="1" x14ac:dyDescent="0.45"/>
    <row r="642" customFormat="1" ht="14.25" customHeight="1" x14ac:dyDescent="0.45"/>
    <row r="643" customFormat="1" ht="14.25" customHeight="1" x14ac:dyDescent="0.45"/>
    <row r="644" customFormat="1" ht="14.25" customHeight="1" x14ac:dyDescent="0.45"/>
    <row r="645" customFormat="1" ht="14.25" customHeight="1" x14ac:dyDescent="0.45"/>
    <row r="646" customFormat="1" ht="14.25" customHeight="1" x14ac:dyDescent="0.45"/>
    <row r="647" customFormat="1" ht="14.25" customHeight="1" x14ac:dyDescent="0.45"/>
    <row r="648" customFormat="1" ht="14.25" customHeight="1" x14ac:dyDescent="0.45"/>
    <row r="649" customFormat="1" ht="14.25" customHeight="1" x14ac:dyDescent="0.45"/>
    <row r="650" customFormat="1" ht="14.25" customHeight="1" x14ac:dyDescent="0.45"/>
    <row r="651" customFormat="1" ht="14.25" customHeight="1" x14ac:dyDescent="0.45"/>
    <row r="652" customFormat="1" ht="14.25" customHeight="1" x14ac:dyDescent="0.45"/>
    <row r="653" customFormat="1" ht="14.25" customHeight="1" x14ac:dyDescent="0.45"/>
    <row r="654" customFormat="1" ht="14.25" customHeight="1" x14ac:dyDescent="0.45"/>
    <row r="655" customFormat="1" ht="14.25" customHeight="1" x14ac:dyDescent="0.45"/>
    <row r="656" customFormat="1" ht="14.25" customHeight="1" x14ac:dyDescent="0.45"/>
    <row r="657" customFormat="1" ht="14.25" customHeight="1" x14ac:dyDescent="0.45"/>
    <row r="658" customFormat="1" ht="14.25" customHeight="1" x14ac:dyDescent="0.45"/>
    <row r="659" customFormat="1" ht="14.25" customHeight="1" x14ac:dyDescent="0.45"/>
    <row r="660" customFormat="1" ht="14.25" customHeight="1" x14ac:dyDescent="0.45"/>
    <row r="661" customFormat="1" ht="14.25" customHeight="1" x14ac:dyDescent="0.45"/>
    <row r="662" customFormat="1" ht="14.25" customHeight="1" x14ac:dyDescent="0.45"/>
    <row r="663" customFormat="1" ht="14.25" customHeight="1" x14ac:dyDescent="0.45"/>
    <row r="664" customFormat="1" ht="14.25" customHeight="1" x14ac:dyDescent="0.45"/>
    <row r="665" customFormat="1" ht="14.25" customHeight="1" x14ac:dyDescent="0.45"/>
    <row r="666" customFormat="1" ht="14.25" customHeight="1" x14ac:dyDescent="0.45"/>
    <row r="667" customFormat="1" ht="14.25" customHeight="1" x14ac:dyDescent="0.45"/>
    <row r="668" customFormat="1" ht="14.25" customHeight="1" x14ac:dyDescent="0.45"/>
    <row r="669" customFormat="1" ht="14.25" customHeight="1" x14ac:dyDescent="0.45"/>
    <row r="670" customFormat="1" ht="14.25" customHeight="1" x14ac:dyDescent="0.45"/>
    <row r="671" customFormat="1" ht="14.25" customHeight="1" x14ac:dyDescent="0.45"/>
    <row r="672" customFormat="1" ht="14.25" customHeight="1" x14ac:dyDescent="0.45"/>
    <row r="673" customFormat="1" ht="14.25" customHeight="1" x14ac:dyDescent="0.45"/>
    <row r="674" customFormat="1" ht="14.25" customHeight="1" x14ac:dyDescent="0.45"/>
    <row r="675" customFormat="1" ht="14.25" customHeight="1" x14ac:dyDescent="0.45"/>
    <row r="676" customFormat="1" ht="14.25" customHeight="1" x14ac:dyDescent="0.45"/>
    <row r="677" customFormat="1" ht="14.25" customHeight="1" x14ac:dyDescent="0.45"/>
    <row r="678" customFormat="1" ht="14.25" customHeight="1" x14ac:dyDescent="0.45"/>
    <row r="679" customFormat="1" ht="14.25" customHeight="1" x14ac:dyDescent="0.45"/>
    <row r="680" customFormat="1" ht="14.25" customHeight="1" x14ac:dyDescent="0.45"/>
    <row r="681" customFormat="1" ht="14.25" customHeight="1" x14ac:dyDescent="0.45"/>
    <row r="682" customFormat="1" ht="14.25" customHeight="1" x14ac:dyDescent="0.45"/>
    <row r="683" customFormat="1" ht="14.25" customHeight="1" x14ac:dyDescent="0.45"/>
    <row r="684" customFormat="1" ht="14.25" customHeight="1" x14ac:dyDescent="0.45"/>
    <row r="685" customFormat="1" ht="14.25" customHeight="1" x14ac:dyDescent="0.45"/>
    <row r="686" customFormat="1" ht="14.25" customHeight="1" x14ac:dyDescent="0.45"/>
    <row r="687" customFormat="1" ht="14.25" customHeight="1" x14ac:dyDescent="0.45"/>
    <row r="688" customFormat="1" ht="14.25" customHeight="1" x14ac:dyDescent="0.45"/>
    <row r="689" customFormat="1" ht="14.25" customHeight="1" x14ac:dyDescent="0.45"/>
    <row r="690" customFormat="1" ht="14.25" customHeight="1" x14ac:dyDescent="0.45"/>
    <row r="691" customFormat="1" ht="14.25" customHeight="1" x14ac:dyDescent="0.45"/>
    <row r="692" customFormat="1" ht="14.25" customHeight="1" x14ac:dyDescent="0.45"/>
    <row r="693" customFormat="1" ht="14.25" customHeight="1" x14ac:dyDescent="0.45"/>
    <row r="694" customFormat="1" ht="14.25" customHeight="1" x14ac:dyDescent="0.45"/>
    <row r="695" customFormat="1" ht="14.25" customHeight="1" x14ac:dyDescent="0.45"/>
    <row r="696" customFormat="1" ht="14.25" customHeight="1" x14ac:dyDescent="0.45"/>
    <row r="697" customFormat="1" ht="14.25" customHeight="1" x14ac:dyDescent="0.45"/>
    <row r="698" customFormat="1" ht="14.25" customHeight="1" x14ac:dyDescent="0.45"/>
    <row r="699" customFormat="1" ht="14.25" customHeight="1" x14ac:dyDescent="0.45"/>
    <row r="700" customFormat="1" ht="14.25" customHeight="1" x14ac:dyDescent="0.45"/>
    <row r="701" customFormat="1" ht="14.25" customHeight="1" x14ac:dyDescent="0.45"/>
    <row r="702" customFormat="1" ht="14.25" customHeight="1" x14ac:dyDescent="0.45"/>
    <row r="703" customFormat="1" ht="14.25" customHeight="1" x14ac:dyDescent="0.45"/>
    <row r="704" customFormat="1" ht="14.25" customHeight="1" x14ac:dyDescent="0.45"/>
    <row r="705" customFormat="1" ht="14.25" customHeight="1" x14ac:dyDescent="0.45"/>
    <row r="706" customFormat="1" ht="14.25" customHeight="1" x14ac:dyDescent="0.45"/>
    <row r="707" customFormat="1" ht="14.25" customHeight="1" x14ac:dyDescent="0.45"/>
    <row r="708" customFormat="1" ht="14.25" customHeight="1" x14ac:dyDescent="0.45"/>
    <row r="709" customFormat="1" ht="14.25" customHeight="1" x14ac:dyDescent="0.45"/>
    <row r="710" customFormat="1" ht="14.25" customHeight="1" x14ac:dyDescent="0.45"/>
    <row r="711" customFormat="1" ht="14.25" customHeight="1" x14ac:dyDescent="0.45"/>
    <row r="712" customFormat="1" ht="14.25" customHeight="1" x14ac:dyDescent="0.45"/>
    <row r="713" customFormat="1" ht="14.25" customHeight="1" x14ac:dyDescent="0.45"/>
    <row r="714" customFormat="1" ht="14.25" customHeight="1" x14ac:dyDescent="0.45"/>
    <row r="715" customFormat="1" ht="14.25" customHeight="1" x14ac:dyDescent="0.45"/>
    <row r="716" customFormat="1" ht="14.25" customHeight="1" x14ac:dyDescent="0.45"/>
    <row r="717" customFormat="1" ht="14.25" customHeight="1" x14ac:dyDescent="0.45"/>
    <row r="718" customFormat="1" ht="14.25" customHeight="1" x14ac:dyDescent="0.45"/>
    <row r="719" customFormat="1" ht="14.25" customHeight="1" x14ac:dyDescent="0.45"/>
    <row r="720" customFormat="1" ht="14.25" customHeight="1" x14ac:dyDescent="0.45"/>
    <row r="721" customFormat="1" ht="14.25" customHeight="1" x14ac:dyDescent="0.45"/>
    <row r="722" customFormat="1" ht="14.25" customHeight="1" x14ac:dyDescent="0.45"/>
    <row r="723" customFormat="1" ht="14.25" customHeight="1" x14ac:dyDescent="0.45"/>
    <row r="724" customFormat="1" ht="14.25" customHeight="1" x14ac:dyDescent="0.45"/>
    <row r="725" customFormat="1" ht="14.25" customHeight="1" x14ac:dyDescent="0.45"/>
    <row r="726" customFormat="1" ht="14.25" customHeight="1" x14ac:dyDescent="0.45"/>
    <row r="727" customFormat="1" ht="14.25" customHeight="1" x14ac:dyDescent="0.45"/>
    <row r="728" customFormat="1" ht="14.25" customHeight="1" x14ac:dyDescent="0.45"/>
    <row r="729" customFormat="1" ht="14.25" customHeight="1" x14ac:dyDescent="0.45"/>
    <row r="730" customFormat="1" ht="14.25" customHeight="1" x14ac:dyDescent="0.45"/>
    <row r="731" customFormat="1" ht="14.25" customHeight="1" x14ac:dyDescent="0.45"/>
    <row r="732" customFormat="1" ht="14.25" customHeight="1" x14ac:dyDescent="0.45"/>
    <row r="733" customFormat="1" ht="14.25" customHeight="1" x14ac:dyDescent="0.45"/>
    <row r="734" customFormat="1" ht="14.25" customHeight="1" x14ac:dyDescent="0.45"/>
    <row r="735" customFormat="1" ht="14.25" customHeight="1" x14ac:dyDescent="0.45"/>
    <row r="736" customFormat="1" ht="14.25" customHeight="1" x14ac:dyDescent="0.45"/>
    <row r="737" customFormat="1" ht="14.25" customHeight="1" x14ac:dyDescent="0.45"/>
    <row r="738" customFormat="1" ht="14.25" customHeight="1" x14ac:dyDescent="0.45"/>
    <row r="739" customFormat="1" ht="14.25" customHeight="1" x14ac:dyDescent="0.45"/>
    <row r="740" customFormat="1" ht="14.25" customHeight="1" x14ac:dyDescent="0.45"/>
    <row r="741" customFormat="1" ht="14.25" customHeight="1" x14ac:dyDescent="0.45"/>
    <row r="742" customFormat="1" ht="14.25" customHeight="1" x14ac:dyDescent="0.45"/>
    <row r="743" customFormat="1" ht="14.25" customHeight="1" x14ac:dyDescent="0.45"/>
    <row r="744" customFormat="1" ht="14.25" customHeight="1" x14ac:dyDescent="0.45"/>
    <row r="745" customFormat="1" ht="14.25" customHeight="1" x14ac:dyDescent="0.45"/>
    <row r="746" customFormat="1" ht="14.25" customHeight="1" x14ac:dyDescent="0.45"/>
    <row r="747" customFormat="1" ht="14.25" customHeight="1" x14ac:dyDescent="0.45"/>
    <row r="748" customFormat="1" ht="14.25" customHeight="1" x14ac:dyDescent="0.45"/>
    <row r="749" customFormat="1" ht="14.25" customHeight="1" x14ac:dyDescent="0.45"/>
    <row r="750" customFormat="1" ht="14.25" customHeight="1" x14ac:dyDescent="0.45"/>
    <row r="751" customFormat="1" ht="14.25" customHeight="1" x14ac:dyDescent="0.45"/>
    <row r="752" customFormat="1" ht="14.25" customHeight="1" x14ac:dyDescent="0.45"/>
    <row r="753" customFormat="1" ht="14.25" customHeight="1" x14ac:dyDescent="0.45"/>
    <row r="754" customFormat="1" ht="14.25" customHeight="1" x14ac:dyDescent="0.45"/>
    <row r="755" customFormat="1" ht="14.25" customHeight="1" x14ac:dyDescent="0.45"/>
    <row r="756" customFormat="1" ht="14.25" customHeight="1" x14ac:dyDescent="0.45"/>
    <row r="757" customFormat="1" ht="14.25" customHeight="1" x14ac:dyDescent="0.45"/>
    <row r="758" customFormat="1" ht="14.25" customHeight="1" x14ac:dyDescent="0.45"/>
    <row r="759" customFormat="1" ht="14.25" customHeight="1" x14ac:dyDescent="0.45"/>
    <row r="760" customFormat="1" ht="14.25" customHeight="1" x14ac:dyDescent="0.45"/>
    <row r="761" customFormat="1" ht="14.25" customHeight="1" x14ac:dyDescent="0.45"/>
    <row r="762" customFormat="1" ht="14.25" customHeight="1" x14ac:dyDescent="0.45"/>
    <row r="763" customFormat="1" ht="14.25" customHeight="1" x14ac:dyDescent="0.45"/>
    <row r="764" customFormat="1" ht="14.25" customHeight="1" x14ac:dyDescent="0.45"/>
    <row r="765" customFormat="1" ht="14.25" customHeight="1" x14ac:dyDescent="0.45"/>
    <row r="766" customFormat="1" ht="14.25" customHeight="1" x14ac:dyDescent="0.45"/>
    <row r="767" customFormat="1" ht="14.25" customHeight="1" x14ac:dyDescent="0.45"/>
    <row r="768" customFormat="1" ht="14.25" customHeight="1" x14ac:dyDescent="0.45"/>
    <row r="769" customFormat="1" ht="14.25" customHeight="1" x14ac:dyDescent="0.45"/>
    <row r="770" customFormat="1" ht="14.25" customHeight="1" x14ac:dyDescent="0.45"/>
    <row r="771" customFormat="1" ht="14.25" customHeight="1" x14ac:dyDescent="0.45"/>
    <row r="772" customFormat="1" ht="14.25" customHeight="1" x14ac:dyDescent="0.45"/>
    <row r="773" customFormat="1" ht="14.25" customHeight="1" x14ac:dyDescent="0.45"/>
    <row r="774" customFormat="1" ht="14.25" customHeight="1" x14ac:dyDescent="0.45"/>
    <row r="775" customFormat="1" ht="14.25" customHeight="1" x14ac:dyDescent="0.45"/>
    <row r="776" customFormat="1" ht="14.25" customHeight="1" x14ac:dyDescent="0.45"/>
    <row r="777" customFormat="1" ht="14.25" customHeight="1" x14ac:dyDescent="0.45"/>
    <row r="778" customFormat="1" ht="14.25" customHeight="1" x14ac:dyDescent="0.45"/>
    <row r="779" customFormat="1" ht="14.25" customHeight="1" x14ac:dyDescent="0.45"/>
    <row r="780" customFormat="1" ht="14.25" customHeight="1" x14ac:dyDescent="0.45"/>
    <row r="781" customFormat="1" ht="14.25" customHeight="1" x14ac:dyDescent="0.45"/>
    <row r="782" customFormat="1" ht="14.25" customHeight="1" x14ac:dyDescent="0.45"/>
    <row r="783" customFormat="1" ht="14.25" customHeight="1" x14ac:dyDescent="0.45"/>
    <row r="784" customFormat="1" ht="14.25" customHeight="1" x14ac:dyDescent="0.45"/>
    <row r="785" customFormat="1" ht="14.25" customHeight="1" x14ac:dyDescent="0.45"/>
    <row r="786" customFormat="1" ht="14.25" customHeight="1" x14ac:dyDescent="0.45"/>
    <row r="787" customFormat="1" ht="14.25" customHeight="1" x14ac:dyDescent="0.45"/>
    <row r="788" customFormat="1" ht="14.25" customHeight="1" x14ac:dyDescent="0.45"/>
    <row r="789" customFormat="1" ht="14.25" customHeight="1" x14ac:dyDescent="0.45"/>
    <row r="790" customFormat="1" ht="14.25" customHeight="1" x14ac:dyDescent="0.45"/>
    <row r="791" customFormat="1" ht="14.25" customHeight="1" x14ac:dyDescent="0.45"/>
    <row r="792" customFormat="1" ht="14.25" customHeight="1" x14ac:dyDescent="0.45"/>
    <row r="793" customFormat="1" ht="14.25" customHeight="1" x14ac:dyDescent="0.45"/>
    <row r="794" customFormat="1" ht="14.25" customHeight="1" x14ac:dyDescent="0.45"/>
    <row r="795" customFormat="1" ht="14.25" customHeight="1" x14ac:dyDescent="0.45"/>
    <row r="796" customFormat="1" ht="14.25" customHeight="1" x14ac:dyDescent="0.45"/>
    <row r="797" customFormat="1" ht="14.25" customHeight="1" x14ac:dyDescent="0.45"/>
    <row r="798" customFormat="1" ht="14.25" customHeight="1" x14ac:dyDescent="0.45"/>
    <row r="799" customFormat="1" ht="14.25" customHeight="1" x14ac:dyDescent="0.45"/>
    <row r="800" customFormat="1" ht="14.25" customHeight="1" x14ac:dyDescent="0.45"/>
    <row r="801" customFormat="1" ht="14.25" customHeight="1" x14ac:dyDescent="0.45"/>
    <row r="802" customFormat="1" ht="14.25" customHeight="1" x14ac:dyDescent="0.45"/>
    <row r="803" customFormat="1" ht="14.25" customHeight="1" x14ac:dyDescent="0.45"/>
    <row r="804" customFormat="1" ht="14.25" customHeight="1" x14ac:dyDescent="0.45"/>
    <row r="805" customFormat="1" ht="14.25" customHeight="1" x14ac:dyDescent="0.45"/>
    <row r="806" customFormat="1" ht="14.25" customHeight="1" x14ac:dyDescent="0.45"/>
    <row r="807" customFormat="1" ht="14.25" customHeight="1" x14ac:dyDescent="0.45"/>
    <row r="808" customFormat="1" ht="14.25" customHeight="1" x14ac:dyDescent="0.45"/>
    <row r="809" customFormat="1" ht="14.25" customHeight="1" x14ac:dyDescent="0.45"/>
    <row r="810" customFormat="1" ht="14.25" customHeight="1" x14ac:dyDescent="0.45"/>
    <row r="811" customFormat="1" ht="14.25" customHeight="1" x14ac:dyDescent="0.45"/>
    <row r="812" customFormat="1" ht="14.25" customHeight="1" x14ac:dyDescent="0.45"/>
    <row r="813" customFormat="1" ht="14.25" customHeight="1" x14ac:dyDescent="0.45"/>
    <row r="814" customFormat="1" ht="14.25" customHeight="1" x14ac:dyDescent="0.45"/>
    <row r="815" customFormat="1" ht="14.25" customHeight="1" x14ac:dyDescent="0.45"/>
    <row r="816" customFormat="1" ht="14.25" customHeight="1" x14ac:dyDescent="0.45"/>
    <row r="817" customFormat="1" ht="14.25" customHeight="1" x14ac:dyDescent="0.45"/>
    <row r="818" customFormat="1" ht="14.25" customHeight="1" x14ac:dyDescent="0.45"/>
    <row r="819" customFormat="1" ht="14.25" customHeight="1" x14ac:dyDescent="0.45"/>
    <row r="820" customFormat="1" ht="14.25" customHeight="1" x14ac:dyDescent="0.45"/>
    <row r="821" customFormat="1" ht="14.25" customHeight="1" x14ac:dyDescent="0.45"/>
    <row r="822" customFormat="1" ht="14.25" customHeight="1" x14ac:dyDescent="0.45"/>
    <row r="823" customFormat="1" ht="14.25" customHeight="1" x14ac:dyDescent="0.45"/>
    <row r="824" customFormat="1" ht="14.25" customHeight="1" x14ac:dyDescent="0.45"/>
    <row r="825" customFormat="1" ht="14.25" customHeight="1" x14ac:dyDescent="0.45"/>
    <row r="826" customFormat="1" ht="14.25" customHeight="1" x14ac:dyDescent="0.45"/>
    <row r="827" customFormat="1" ht="14.25" customHeight="1" x14ac:dyDescent="0.45"/>
    <row r="828" customFormat="1" ht="14.25" customHeight="1" x14ac:dyDescent="0.45"/>
    <row r="829" customFormat="1" ht="14.25" customHeight="1" x14ac:dyDescent="0.45"/>
    <row r="830" customFormat="1" ht="14.25" customHeight="1" x14ac:dyDescent="0.45"/>
    <row r="831" customFormat="1" ht="14.25" customHeight="1" x14ac:dyDescent="0.45"/>
    <row r="832" customFormat="1" ht="14.25" customHeight="1" x14ac:dyDescent="0.45"/>
    <row r="833" customFormat="1" ht="14.25" customHeight="1" x14ac:dyDescent="0.45"/>
    <row r="834" customFormat="1" ht="14.25" customHeight="1" x14ac:dyDescent="0.45"/>
    <row r="835" customFormat="1" ht="14.25" customHeight="1" x14ac:dyDescent="0.45"/>
    <row r="836" customFormat="1" ht="14.25" customHeight="1" x14ac:dyDescent="0.45"/>
    <row r="837" customFormat="1" ht="14.25" customHeight="1" x14ac:dyDescent="0.45"/>
    <row r="838" customFormat="1" ht="14.25" customHeight="1" x14ac:dyDescent="0.45"/>
    <row r="839" customFormat="1" ht="14.25" customHeight="1" x14ac:dyDescent="0.45"/>
    <row r="840" customFormat="1" ht="14.25" customHeight="1" x14ac:dyDescent="0.45"/>
    <row r="841" customFormat="1" ht="14.25" customHeight="1" x14ac:dyDescent="0.45"/>
    <row r="842" customFormat="1" ht="14.25" customHeight="1" x14ac:dyDescent="0.45"/>
    <row r="843" customFormat="1" ht="14.25" customHeight="1" x14ac:dyDescent="0.45"/>
    <row r="844" customFormat="1" ht="14.25" customHeight="1" x14ac:dyDescent="0.45"/>
    <row r="845" customFormat="1" ht="14.25" customHeight="1" x14ac:dyDescent="0.45"/>
    <row r="846" customFormat="1" ht="14.25" customHeight="1" x14ac:dyDescent="0.45"/>
    <row r="847" customFormat="1" ht="14.25" customHeight="1" x14ac:dyDescent="0.45"/>
    <row r="848" customFormat="1" ht="14.25" customHeight="1" x14ac:dyDescent="0.45"/>
    <row r="849" customFormat="1" ht="14.25" customHeight="1" x14ac:dyDescent="0.45"/>
    <row r="850" customFormat="1" ht="14.25" customHeight="1" x14ac:dyDescent="0.45"/>
    <row r="851" customFormat="1" ht="14.25" customHeight="1" x14ac:dyDescent="0.45"/>
    <row r="852" customFormat="1" ht="14.25" customHeight="1" x14ac:dyDescent="0.45"/>
    <row r="853" customFormat="1" ht="14.25" customHeight="1" x14ac:dyDescent="0.45"/>
    <row r="854" customFormat="1" ht="14.25" customHeight="1" x14ac:dyDescent="0.45"/>
    <row r="855" customFormat="1" ht="14.25" customHeight="1" x14ac:dyDescent="0.45"/>
    <row r="856" customFormat="1" ht="14.25" customHeight="1" x14ac:dyDescent="0.45"/>
    <row r="857" customFormat="1" ht="14.25" customHeight="1" x14ac:dyDescent="0.45"/>
    <row r="858" customFormat="1" ht="14.25" customHeight="1" x14ac:dyDescent="0.45"/>
    <row r="859" customFormat="1" ht="14.25" customHeight="1" x14ac:dyDescent="0.45"/>
    <row r="860" customFormat="1" ht="14.25" customHeight="1" x14ac:dyDescent="0.45"/>
    <row r="861" customFormat="1" ht="14.25" customHeight="1" x14ac:dyDescent="0.45"/>
    <row r="862" customFormat="1" ht="14.25" customHeight="1" x14ac:dyDescent="0.45"/>
    <row r="863" customFormat="1" ht="14.25" customHeight="1" x14ac:dyDescent="0.45"/>
    <row r="864" customFormat="1" ht="14.25" customHeight="1" x14ac:dyDescent="0.45"/>
    <row r="865" customFormat="1" ht="14.25" customHeight="1" x14ac:dyDescent="0.45"/>
    <row r="866" customFormat="1" ht="14.25" customHeight="1" x14ac:dyDescent="0.45"/>
    <row r="867" customFormat="1" ht="14.25" customHeight="1" x14ac:dyDescent="0.45"/>
    <row r="868" customFormat="1" ht="14.25" customHeight="1" x14ac:dyDescent="0.45"/>
    <row r="869" customFormat="1" ht="14.25" customHeight="1" x14ac:dyDescent="0.45"/>
    <row r="870" customFormat="1" ht="14.25" customHeight="1" x14ac:dyDescent="0.45"/>
    <row r="871" customFormat="1" ht="14.25" customHeight="1" x14ac:dyDescent="0.45"/>
    <row r="872" customFormat="1" ht="14.25" customHeight="1" x14ac:dyDescent="0.45"/>
    <row r="873" customFormat="1" ht="14.25" customHeight="1" x14ac:dyDescent="0.45"/>
    <row r="874" customFormat="1" ht="14.25" customHeight="1" x14ac:dyDescent="0.45"/>
    <row r="875" customFormat="1" ht="14.25" customHeight="1" x14ac:dyDescent="0.45"/>
    <row r="876" customFormat="1" ht="14.25" customHeight="1" x14ac:dyDescent="0.45"/>
    <row r="877" customFormat="1" ht="14.25" customHeight="1" x14ac:dyDescent="0.45"/>
    <row r="878" customFormat="1" ht="14.25" customHeight="1" x14ac:dyDescent="0.45"/>
    <row r="879" customFormat="1" ht="14.25" customHeight="1" x14ac:dyDescent="0.45"/>
    <row r="880" customFormat="1" ht="14.25" customHeight="1" x14ac:dyDescent="0.45"/>
    <row r="881" customFormat="1" ht="14.25" customHeight="1" x14ac:dyDescent="0.45"/>
    <row r="882" customFormat="1" ht="14.25" customHeight="1" x14ac:dyDescent="0.45"/>
    <row r="883" customFormat="1" ht="14.25" customHeight="1" x14ac:dyDescent="0.45"/>
    <row r="884" customFormat="1" ht="14.25" customHeight="1" x14ac:dyDescent="0.45"/>
    <row r="885" customFormat="1" ht="14.25" customHeight="1" x14ac:dyDescent="0.45"/>
    <row r="886" customFormat="1" ht="14.25" customHeight="1" x14ac:dyDescent="0.45"/>
    <row r="887" customFormat="1" ht="14.25" customHeight="1" x14ac:dyDescent="0.45"/>
    <row r="888" customFormat="1" ht="14.25" customHeight="1" x14ac:dyDescent="0.45"/>
    <row r="889" customFormat="1" ht="14.25" customHeight="1" x14ac:dyDescent="0.45"/>
    <row r="890" customFormat="1" ht="14.25" customHeight="1" x14ac:dyDescent="0.45"/>
    <row r="891" customFormat="1" ht="14.25" customHeight="1" x14ac:dyDescent="0.45"/>
    <row r="892" customFormat="1" ht="14.25" customHeight="1" x14ac:dyDescent="0.45"/>
    <row r="893" customFormat="1" ht="14.25" customHeight="1" x14ac:dyDescent="0.45"/>
    <row r="894" customFormat="1" ht="14.25" customHeight="1" x14ac:dyDescent="0.45"/>
    <row r="895" customFormat="1" ht="14.25" customHeight="1" x14ac:dyDescent="0.45"/>
    <row r="896" customFormat="1" ht="14.25" customHeight="1" x14ac:dyDescent="0.45"/>
    <row r="897" customFormat="1" ht="14.25" customHeight="1" x14ac:dyDescent="0.45"/>
    <row r="898" customFormat="1" ht="14.25" customHeight="1" x14ac:dyDescent="0.45"/>
    <row r="899" customFormat="1" ht="14.25" customHeight="1" x14ac:dyDescent="0.45"/>
    <row r="900" customFormat="1" ht="14.25" customHeight="1" x14ac:dyDescent="0.45"/>
    <row r="901" customFormat="1" ht="14.25" customHeight="1" x14ac:dyDescent="0.45"/>
    <row r="902" customFormat="1" ht="14.25" customHeight="1" x14ac:dyDescent="0.45"/>
    <row r="903" customFormat="1" ht="14.25" customHeight="1" x14ac:dyDescent="0.45"/>
    <row r="904" customFormat="1" ht="14.25" customHeight="1" x14ac:dyDescent="0.45"/>
    <row r="905" customFormat="1" ht="14.25" customHeight="1" x14ac:dyDescent="0.45"/>
    <row r="906" customFormat="1" ht="14.25" customHeight="1" x14ac:dyDescent="0.45"/>
    <row r="907" customFormat="1" ht="14.25" customHeight="1" x14ac:dyDescent="0.45"/>
    <row r="908" customFormat="1" ht="14.25" customHeight="1" x14ac:dyDescent="0.45"/>
    <row r="909" customFormat="1" ht="14.25" customHeight="1" x14ac:dyDescent="0.45"/>
    <row r="910" customFormat="1" ht="14.25" customHeight="1" x14ac:dyDescent="0.45"/>
    <row r="911" customFormat="1" ht="14.25" customHeight="1" x14ac:dyDescent="0.45"/>
    <row r="912" customFormat="1" ht="14.25" customHeight="1" x14ac:dyDescent="0.45"/>
    <row r="913" customFormat="1" ht="14.25" customHeight="1" x14ac:dyDescent="0.45"/>
    <row r="914" customFormat="1" ht="14.25" customHeight="1" x14ac:dyDescent="0.45"/>
    <row r="915" customFormat="1" ht="14.25" customHeight="1" x14ac:dyDescent="0.45"/>
    <row r="916" customFormat="1" ht="14.25" customHeight="1" x14ac:dyDescent="0.45"/>
    <row r="917" customFormat="1" ht="14.25" customHeight="1" x14ac:dyDescent="0.45"/>
    <row r="918" customFormat="1" ht="14.25" customHeight="1" x14ac:dyDescent="0.45"/>
    <row r="919" customFormat="1" ht="14.25" customHeight="1" x14ac:dyDescent="0.45"/>
    <row r="920" customFormat="1" ht="14.25" customHeight="1" x14ac:dyDescent="0.45"/>
    <row r="921" customFormat="1" ht="14.25" customHeight="1" x14ac:dyDescent="0.45"/>
    <row r="922" customFormat="1" ht="14.25" customHeight="1" x14ac:dyDescent="0.45"/>
    <row r="923" customFormat="1" ht="14.25" customHeight="1" x14ac:dyDescent="0.45"/>
    <row r="924" customFormat="1" ht="14.25" customHeight="1" x14ac:dyDescent="0.45"/>
    <row r="925" customFormat="1" ht="14.25" customHeight="1" x14ac:dyDescent="0.45"/>
    <row r="926" customFormat="1" ht="14.25" customHeight="1" x14ac:dyDescent="0.45"/>
    <row r="927" customFormat="1" ht="14.25" customHeight="1" x14ac:dyDescent="0.45"/>
    <row r="928" customFormat="1" ht="14.25" customHeight="1" x14ac:dyDescent="0.45"/>
    <row r="929" customFormat="1" ht="14.25" customHeight="1" x14ac:dyDescent="0.45"/>
    <row r="930" customFormat="1" ht="14.25" customHeight="1" x14ac:dyDescent="0.45"/>
    <row r="931" customFormat="1" ht="14.25" customHeight="1" x14ac:dyDescent="0.45"/>
    <row r="932" customFormat="1" ht="14.25" customHeight="1" x14ac:dyDescent="0.45"/>
    <row r="933" customFormat="1" ht="14.25" customHeight="1" x14ac:dyDescent="0.45"/>
    <row r="934" customFormat="1" ht="14.25" customHeight="1" x14ac:dyDescent="0.45"/>
    <row r="935" customFormat="1" ht="14.25" customHeight="1" x14ac:dyDescent="0.45"/>
    <row r="936" customFormat="1" ht="14.25" customHeight="1" x14ac:dyDescent="0.45"/>
    <row r="937" customFormat="1" ht="14.25" customHeight="1" x14ac:dyDescent="0.45"/>
    <row r="938" customFormat="1" ht="14.25" customHeight="1" x14ac:dyDescent="0.45"/>
    <row r="939" customFormat="1" ht="14.25" customHeight="1" x14ac:dyDescent="0.45"/>
    <row r="940" customFormat="1" ht="14.25" customHeight="1" x14ac:dyDescent="0.45"/>
    <row r="941" customFormat="1" ht="14.25" customHeight="1" x14ac:dyDescent="0.45"/>
    <row r="942" customFormat="1" ht="14.25" customHeight="1" x14ac:dyDescent="0.45"/>
    <row r="943" customFormat="1" ht="14.25" customHeight="1" x14ac:dyDescent="0.45"/>
    <row r="944" customFormat="1" ht="14.25" customHeight="1" x14ac:dyDescent="0.45"/>
    <row r="945" customFormat="1" ht="14.25" customHeight="1" x14ac:dyDescent="0.45"/>
    <row r="946" customFormat="1" ht="14.25" customHeight="1" x14ac:dyDescent="0.45"/>
    <row r="947" customFormat="1" ht="14.25" customHeight="1" x14ac:dyDescent="0.45"/>
    <row r="948" customFormat="1" ht="14.25" customHeight="1" x14ac:dyDescent="0.45"/>
    <row r="949" customFormat="1" ht="14.25" customHeight="1" x14ac:dyDescent="0.45"/>
    <row r="950" customFormat="1" ht="14.25" customHeight="1" x14ac:dyDescent="0.45"/>
    <row r="951" customFormat="1" ht="14.25" customHeight="1" x14ac:dyDescent="0.45"/>
    <row r="952" customFormat="1" ht="14.25" customHeight="1" x14ac:dyDescent="0.45"/>
    <row r="953" customFormat="1" ht="14.25" customHeight="1" x14ac:dyDescent="0.45"/>
    <row r="954" customFormat="1" ht="14.25" customHeight="1" x14ac:dyDescent="0.45"/>
    <row r="955" customFormat="1" ht="14.25" customHeight="1" x14ac:dyDescent="0.45"/>
    <row r="956" customFormat="1" ht="14.25" customHeight="1" x14ac:dyDescent="0.45"/>
    <row r="957" customFormat="1" ht="14.25" customHeight="1" x14ac:dyDescent="0.45"/>
    <row r="958" customFormat="1" ht="14.25" customHeight="1" x14ac:dyDescent="0.45"/>
    <row r="959" customFormat="1" ht="14.25" customHeight="1" x14ac:dyDescent="0.45"/>
    <row r="960" customFormat="1" ht="14.25" customHeight="1" x14ac:dyDescent="0.45"/>
    <row r="961" customFormat="1" ht="14.25" customHeight="1" x14ac:dyDescent="0.45"/>
    <row r="962" customFormat="1" ht="14.25" customHeight="1" x14ac:dyDescent="0.45"/>
    <row r="963" customFormat="1" ht="14.25" customHeight="1" x14ac:dyDescent="0.45"/>
    <row r="964" customFormat="1" ht="14.25" customHeight="1" x14ac:dyDescent="0.45"/>
    <row r="965" customFormat="1" ht="14.25" customHeight="1" x14ac:dyDescent="0.45"/>
    <row r="966" customFormat="1" ht="14.25" customHeight="1" x14ac:dyDescent="0.45"/>
    <row r="967" customFormat="1" ht="14.25" customHeight="1" x14ac:dyDescent="0.45"/>
    <row r="968" customFormat="1" ht="14.25" customHeight="1" x14ac:dyDescent="0.45"/>
    <row r="969" customFormat="1" ht="14.25" customHeight="1" x14ac:dyDescent="0.45"/>
    <row r="970" customFormat="1" ht="14.25" customHeight="1" x14ac:dyDescent="0.45"/>
    <row r="971" customFormat="1" ht="14.25" customHeight="1" x14ac:dyDescent="0.45"/>
    <row r="972" customFormat="1" ht="14.25" customHeight="1" x14ac:dyDescent="0.45"/>
    <row r="973" customFormat="1" ht="14.25" customHeight="1" x14ac:dyDescent="0.45"/>
    <row r="974" customFormat="1" ht="14.25" customHeight="1" x14ac:dyDescent="0.45"/>
    <row r="975" customFormat="1" ht="14.25" customHeight="1" x14ac:dyDescent="0.45"/>
    <row r="976" customFormat="1" ht="14.25" customHeight="1" x14ac:dyDescent="0.45"/>
    <row r="977" customFormat="1" ht="14.25" customHeight="1" x14ac:dyDescent="0.45"/>
    <row r="978" customFormat="1" ht="14.25" customHeight="1" x14ac:dyDescent="0.45"/>
    <row r="979" customFormat="1" ht="14.25" customHeight="1" x14ac:dyDescent="0.45"/>
    <row r="980" customFormat="1" ht="14.25" customHeight="1" x14ac:dyDescent="0.45"/>
    <row r="981" customFormat="1" ht="14.25" customHeight="1" x14ac:dyDescent="0.45"/>
    <row r="982" customFormat="1" ht="14.25" customHeight="1" x14ac:dyDescent="0.45"/>
    <row r="983" customFormat="1" ht="14.25" customHeight="1" x14ac:dyDescent="0.45"/>
    <row r="984" customFormat="1" ht="14.25" customHeight="1" x14ac:dyDescent="0.45"/>
    <row r="985" customFormat="1" ht="14.25" customHeight="1" x14ac:dyDescent="0.45"/>
    <row r="986" customFormat="1" ht="14.25" customHeight="1" x14ac:dyDescent="0.45"/>
    <row r="987" customFormat="1" ht="14.25" customHeight="1" x14ac:dyDescent="0.45"/>
    <row r="988" customFormat="1" ht="14.25" customHeight="1" x14ac:dyDescent="0.45"/>
    <row r="989" customFormat="1" ht="14.25" customHeight="1" x14ac:dyDescent="0.45"/>
    <row r="990" customFormat="1" ht="14.25" customHeight="1" x14ac:dyDescent="0.45"/>
    <row r="991" customFormat="1" ht="14.25" customHeight="1" x14ac:dyDescent="0.45"/>
    <row r="992" customFormat="1" ht="14.25" customHeight="1" x14ac:dyDescent="0.45"/>
    <row r="993" customFormat="1" ht="14.25" customHeight="1" x14ac:dyDescent="0.45"/>
    <row r="994" customFormat="1" ht="14.25" customHeight="1" x14ac:dyDescent="0.45"/>
    <row r="995" customFormat="1" ht="14.25" customHeight="1" x14ac:dyDescent="0.45"/>
    <row r="996" customFormat="1" ht="14.25" customHeight="1" x14ac:dyDescent="0.45"/>
    <row r="997" customFormat="1" ht="14.25" customHeight="1" x14ac:dyDescent="0.45"/>
    <row r="998" customFormat="1" ht="14.25" customHeight="1" x14ac:dyDescent="0.45"/>
    <row r="999" customFormat="1" ht="14.25" customHeight="1" x14ac:dyDescent="0.45"/>
    <row r="1000" customFormat="1" ht="14.25" customHeight="1" x14ac:dyDescent="0.4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AU1000"/>
  <sheetViews>
    <sheetView workbookViewId="0">
      <pane xSplit="11" ySplit="4" topLeftCell="L5" activePane="bottomRight" state="frozen"/>
      <selection pane="topRight" activeCell="L1" sqref="L1"/>
      <selection pane="bottomLeft" activeCell="A5" sqref="A5"/>
      <selection pane="bottomRight" activeCell="L5" sqref="L5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5.3984375" hidden="1" customWidth="1"/>
    <col min="4" max="4" width="8.1328125" hidden="1" customWidth="1"/>
    <col min="5" max="5" width="15.265625" hidden="1" customWidth="1"/>
    <col min="6" max="8" width="14.86328125" hidden="1" customWidth="1"/>
    <col min="9" max="9" width="17.1328125" hidden="1" customWidth="1"/>
    <col min="10" max="10" width="13.3984375" hidden="1" customWidth="1"/>
    <col min="11" max="11" width="7.73046875" customWidth="1"/>
    <col min="12" max="12" width="14.265625" customWidth="1"/>
    <col min="13" max="13" width="13" customWidth="1"/>
    <col min="14" max="17" width="11.3984375" customWidth="1"/>
    <col min="18" max="18" width="16.73046875" customWidth="1"/>
    <col min="19" max="45" width="16.3984375" customWidth="1"/>
    <col min="46" max="47" width="18" customWidth="1"/>
  </cols>
  <sheetData>
    <row r="1" spans="2:47" ht="14.25" customHeight="1" x14ac:dyDescent="0.45"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2:47" ht="14.25" customHeight="1" x14ac:dyDescent="0.45">
      <c r="B2" s="2" t="s">
        <v>33</v>
      </c>
      <c r="C2" s="2"/>
      <c r="D2" s="2"/>
      <c r="E2" s="2"/>
      <c r="F2" s="2"/>
      <c r="G2" s="2"/>
      <c r="H2" s="2"/>
      <c r="I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2:47" ht="14.25" customHeight="1" x14ac:dyDescent="0.45">
      <c r="L3" s="235" t="s">
        <v>83</v>
      </c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90"/>
      <c r="X3" s="236" t="s">
        <v>84</v>
      </c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90"/>
      <c r="AJ3" s="237" t="s">
        <v>85</v>
      </c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90"/>
    </row>
    <row r="4" spans="2:47" ht="14.25" customHeight="1" x14ac:dyDescent="0.45">
      <c r="L4" s="52" t="s">
        <v>14</v>
      </c>
      <c r="M4" s="52" t="s">
        <v>15</v>
      </c>
      <c r="N4" s="52" t="s">
        <v>16</v>
      </c>
      <c r="O4" s="52" t="s">
        <v>17</v>
      </c>
      <c r="P4" s="52" t="s">
        <v>18</v>
      </c>
      <c r="Q4" s="52" t="s">
        <v>19</v>
      </c>
      <c r="R4" s="52" t="s">
        <v>20</v>
      </c>
      <c r="S4" s="52" t="s">
        <v>21</v>
      </c>
      <c r="T4" s="52" t="s">
        <v>22</v>
      </c>
      <c r="U4" s="52" t="s">
        <v>23</v>
      </c>
      <c r="V4" s="52" t="s">
        <v>24</v>
      </c>
      <c r="W4" s="52" t="s">
        <v>25</v>
      </c>
      <c r="X4" s="53" t="s">
        <v>14</v>
      </c>
      <c r="Y4" s="53" t="s">
        <v>15</v>
      </c>
      <c r="Z4" s="53" t="s">
        <v>16</v>
      </c>
      <c r="AA4" s="53" t="s">
        <v>17</v>
      </c>
      <c r="AB4" s="53" t="s">
        <v>18</v>
      </c>
      <c r="AC4" s="53" t="s">
        <v>19</v>
      </c>
      <c r="AD4" s="53" t="s">
        <v>20</v>
      </c>
      <c r="AE4" s="53" t="s">
        <v>21</v>
      </c>
      <c r="AF4" s="53" t="s">
        <v>22</v>
      </c>
      <c r="AG4" s="53" t="s">
        <v>23</v>
      </c>
      <c r="AH4" s="53" t="s">
        <v>24</v>
      </c>
      <c r="AI4" s="53" t="s">
        <v>25</v>
      </c>
      <c r="AJ4" s="54" t="s">
        <v>14</v>
      </c>
      <c r="AK4" s="54" t="s">
        <v>15</v>
      </c>
      <c r="AL4" s="54" t="s">
        <v>16</v>
      </c>
      <c r="AM4" s="54" t="s">
        <v>17</v>
      </c>
      <c r="AN4" s="54" t="s">
        <v>18</v>
      </c>
      <c r="AO4" s="54" t="s">
        <v>19</v>
      </c>
      <c r="AP4" s="54" t="s">
        <v>20</v>
      </c>
      <c r="AQ4" s="54" t="s">
        <v>21</v>
      </c>
      <c r="AR4" s="54" t="s">
        <v>22</v>
      </c>
      <c r="AS4" s="54" t="s">
        <v>23</v>
      </c>
      <c r="AT4" s="54" t="s">
        <v>24</v>
      </c>
      <c r="AU4" s="54" t="s">
        <v>25</v>
      </c>
    </row>
    <row r="5" spans="2:47" ht="14.25" customHeight="1" x14ac:dyDescent="0.5">
      <c r="B5" s="45" t="s">
        <v>35</v>
      </c>
      <c r="C5" s="35"/>
      <c r="D5" s="35" t="s">
        <v>77</v>
      </c>
      <c r="E5" s="35" t="s">
        <v>78</v>
      </c>
      <c r="F5" s="35" t="s">
        <v>79</v>
      </c>
      <c r="G5" s="35"/>
      <c r="H5" s="35"/>
      <c r="I5" s="35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</row>
    <row r="6" spans="2:47" ht="14.25" customHeight="1" x14ac:dyDescent="0.45">
      <c r="B6" s="2" t="s">
        <v>86</v>
      </c>
      <c r="C6" s="2"/>
      <c r="D6" s="2"/>
      <c r="E6" s="2"/>
      <c r="F6" s="2"/>
      <c r="G6" s="2"/>
      <c r="H6" s="2"/>
      <c r="I6" s="2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</row>
    <row r="7" spans="2:47" ht="14.25" customHeight="1" x14ac:dyDescent="0.45"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</row>
    <row r="8" spans="2:47" ht="14.25" customHeight="1" x14ac:dyDescent="0.45">
      <c r="B8" s="2" t="s">
        <v>122</v>
      </c>
      <c r="C8" s="2"/>
      <c r="D8" s="2"/>
      <c r="E8" s="2"/>
      <c r="F8" s="2"/>
      <c r="G8" s="2"/>
      <c r="H8" s="2"/>
      <c r="I8" s="2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</row>
    <row r="9" spans="2:47" ht="14.25" customHeight="1" x14ac:dyDescent="0.45">
      <c r="B9" s="2" t="s">
        <v>233</v>
      </c>
      <c r="C9" s="2"/>
      <c r="L9" s="34">
        <v>0</v>
      </c>
      <c r="M9" s="34" t="e">
        <f t="shared" ref="M9:AU9" si="0">L26</f>
        <v>#REF!</v>
      </c>
      <c r="N9" s="34" t="e">
        <f t="shared" si="0"/>
        <v>#REF!</v>
      </c>
      <c r="O9" s="34" t="e">
        <f t="shared" si="0"/>
        <v>#REF!</v>
      </c>
      <c r="P9" s="34" t="e">
        <f t="shared" si="0"/>
        <v>#REF!</v>
      </c>
      <c r="Q9" s="34" t="e">
        <f t="shared" si="0"/>
        <v>#REF!</v>
      </c>
      <c r="R9" s="34" t="e">
        <f t="shared" si="0"/>
        <v>#REF!</v>
      </c>
      <c r="S9" s="34" t="e">
        <f t="shared" si="0"/>
        <v>#REF!</v>
      </c>
      <c r="T9" s="34" t="e">
        <f t="shared" si="0"/>
        <v>#REF!</v>
      </c>
      <c r="U9" s="34" t="e">
        <f t="shared" si="0"/>
        <v>#REF!</v>
      </c>
      <c r="V9" s="34" t="e">
        <f t="shared" si="0"/>
        <v>#REF!</v>
      </c>
      <c r="W9" s="34" t="e">
        <f t="shared" si="0"/>
        <v>#REF!</v>
      </c>
      <c r="X9" s="34" t="e">
        <f t="shared" si="0"/>
        <v>#REF!</v>
      </c>
      <c r="Y9" s="34" t="e">
        <f t="shared" si="0"/>
        <v>#REF!</v>
      </c>
      <c r="Z9" s="34" t="e">
        <f t="shared" si="0"/>
        <v>#REF!</v>
      </c>
      <c r="AA9" s="34" t="e">
        <f t="shared" si="0"/>
        <v>#REF!</v>
      </c>
      <c r="AB9" s="34" t="e">
        <f t="shared" si="0"/>
        <v>#REF!</v>
      </c>
      <c r="AC9" s="34" t="e">
        <f t="shared" si="0"/>
        <v>#REF!</v>
      </c>
      <c r="AD9" s="34" t="e">
        <f t="shared" si="0"/>
        <v>#REF!</v>
      </c>
      <c r="AE9" s="34" t="e">
        <f t="shared" si="0"/>
        <v>#REF!</v>
      </c>
      <c r="AF9" s="34" t="e">
        <f t="shared" si="0"/>
        <v>#REF!</v>
      </c>
      <c r="AG9" s="34" t="e">
        <f t="shared" si="0"/>
        <v>#REF!</v>
      </c>
      <c r="AH9" s="34" t="e">
        <f t="shared" si="0"/>
        <v>#REF!</v>
      </c>
      <c r="AI9" s="34" t="e">
        <f t="shared" si="0"/>
        <v>#REF!</v>
      </c>
      <c r="AJ9" s="34" t="e">
        <f t="shared" si="0"/>
        <v>#REF!</v>
      </c>
      <c r="AK9" s="34" t="e">
        <f t="shared" si="0"/>
        <v>#REF!</v>
      </c>
      <c r="AL9" s="34" t="e">
        <f t="shared" si="0"/>
        <v>#REF!</v>
      </c>
      <c r="AM9" s="34" t="e">
        <f t="shared" si="0"/>
        <v>#REF!</v>
      </c>
      <c r="AN9" s="34" t="e">
        <f t="shared" si="0"/>
        <v>#REF!</v>
      </c>
      <c r="AO9" s="34" t="e">
        <f t="shared" si="0"/>
        <v>#REF!</v>
      </c>
      <c r="AP9" s="34" t="e">
        <f t="shared" si="0"/>
        <v>#REF!</v>
      </c>
      <c r="AQ9" s="34" t="e">
        <f t="shared" si="0"/>
        <v>#REF!</v>
      </c>
      <c r="AR9" s="34" t="e">
        <f t="shared" si="0"/>
        <v>#REF!</v>
      </c>
      <c r="AS9" s="34" t="e">
        <f t="shared" si="0"/>
        <v>#REF!</v>
      </c>
      <c r="AT9" s="34" t="e">
        <f t="shared" si="0"/>
        <v>#REF!</v>
      </c>
      <c r="AU9" s="34" t="e">
        <f t="shared" si="0"/>
        <v>#REF!</v>
      </c>
    </row>
    <row r="10" spans="2:47" ht="14.25" customHeight="1" x14ac:dyDescent="0.45">
      <c r="B10" s="1" t="s">
        <v>234</v>
      </c>
      <c r="F10" s="1" t="s">
        <v>3</v>
      </c>
      <c r="L10" s="34">
        <v>500000</v>
      </c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</row>
    <row r="11" spans="2:47" ht="14.25" customHeight="1" x14ac:dyDescent="0.45">
      <c r="B11" s="1" t="s">
        <v>235</v>
      </c>
      <c r="J11" s="11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</row>
    <row r="12" spans="2:47" ht="14.25" customHeight="1" x14ac:dyDescent="0.45">
      <c r="B12" s="1" t="s">
        <v>236</v>
      </c>
      <c r="L12" s="34">
        <v>1600000</v>
      </c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</row>
    <row r="13" spans="2:47" ht="14.25" customHeight="1" x14ac:dyDescent="0.45">
      <c r="B13" s="1" t="s">
        <v>237</v>
      </c>
      <c r="E13" s="3">
        <f>44000000*2%</f>
        <v>880000</v>
      </c>
      <c r="L13" s="34">
        <f>E13*2%</f>
        <v>17600</v>
      </c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</row>
    <row r="14" spans="2:47" ht="14.25" customHeight="1" x14ac:dyDescent="0.45">
      <c r="B14" s="2" t="s">
        <v>238</v>
      </c>
      <c r="C14" s="2"/>
      <c r="D14" s="2"/>
      <c r="E14" s="2"/>
      <c r="F14" s="2"/>
      <c r="G14" s="2"/>
      <c r="H14" s="2"/>
      <c r="I14" s="2"/>
      <c r="L14" s="63">
        <f>Old_Revenue!G31</f>
        <v>0</v>
      </c>
      <c r="M14" s="63">
        <f>Old_Revenue!H31</f>
        <v>0</v>
      </c>
      <c r="N14" s="63">
        <f>Old_Revenue!I31</f>
        <v>0</v>
      </c>
      <c r="O14" s="63">
        <f>Old_Revenue!J31</f>
        <v>0</v>
      </c>
      <c r="P14" s="63">
        <f>Old_Revenue!K31</f>
        <v>0</v>
      </c>
      <c r="Q14" s="63">
        <f>Old_Revenue!L31</f>
        <v>0</v>
      </c>
      <c r="R14" s="63">
        <f>Old_Revenue!M31</f>
        <v>30420000</v>
      </c>
      <c r="S14" s="63">
        <f>Old_Revenue!N31</f>
        <v>41022000</v>
      </c>
      <c r="T14" s="63">
        <f>Old_Revenue!O31</f>
        <v>51844200</v>
      </c>
      <c r="U14" s="63">
        <f>Old_Revenue!P31</f>
        <v>54486600</v>
      </c>
      <c r="V14" s="63">
        <f>Old_Revenue!Q31</f>
        <v>57459300</v>
      </c>
      <c r="W14" s="63">
        <f>Old_Revenue!R31</f>
        <v>60652200</v>
      </c>
      <c r="X14" s="63">
        <f>Old_Revenue!S31</f>
        <v>80975400</v>
      </c>
      <c r="Y14" s="63">
        <f>Old_Revenue!T31</f>
        <v>84828900</v>
      </c>
      <c r="Z14" s="63">
        <f>Old_Revenue!U31</f>
        <v>89122800</v>
      </c>
      <c r="AA14" s="63">
        <f>Old_Revenue!V31</f>
        <v>93857100</v>
      </c>
      <c r="AB14" s="63">
        <f>Old_Revenue!W31</f>
        <v>99031800</v>
      </c>
      <c r="AC14" s="63">
        <f>Old_Revenue!X31</f>
        <v>104757000</v>
      </c>
      <c r="AD14" s="63">
        <f>Old_Revenue!Y31</f>
        <v>119432700</v>
      </c>
      <c r="AE14" s="63">
        <f>Old_Revenue!Z31</f>
        <v>126369000</v>
      </c>
      <c r="AF14" s="63">
        <f>Old_Revenue!AA31</f>
        <v>133965900</v>
      </c>
      <c r="AG14" s="63">
        <f>Old_Revenue!AB31</f>
        <v>142333500</v>
      </c>
      <c r="AH14" s="63">
        <f>Old_Revenue!AC31</f>
        <v>151581900</v>
      </c>
      <c r="AI14" s="63">
        <f>Old_Revenue!AD31</f>
        <v>161711100</v>
      </c>
      <c r="AJ14" s="63">
        <f>Old_Revenue!AE31</f>
        <v>189631200</v>
      </c>
      <c r="AK14" s="63">
        <f>Old_Revenue!AF31</f>
        <v>201852300</v>
      </c>
      <c r="AL14" s="63">
        <f>Old_Revenue!AG31</f>
        <v>215284500</v>
      </c>
      <c r="AM14" s="63">
        <f>Old_Revenue!AH31</f>
        <v>230148000</v>
      </c>
      <c r="AN14" s="63">
        <f>Old_Revenue!AI31</f>
        <v>246442800</v>
      </c>
      <c r="AO14" s="63">
        <f>Old_Revenue!AJ31</f>
        <v>264389100</v>
      </c>
      <c r="AP14" s="63">
        <f>Old_Revenue!AK31</f>
        <v>292497000</v>
      </c>
      <c r="AQ14" s="63">
        <f>Old_Revenue!AL31</f>
        <v>314186700</v>
      </c>
      <c r="AR14" s="63">
        <f>Old_Revenue!AM31</f>
        <v>338078400</v>
      </c>
      <c r="AS14" s="63">
        <f>Old_Revenue!AN31</f>
        <v>364282200</v>
      </c>
      <c r="AT14" s="63">
        <f>Old_Revenue!AO31</f>
        <v>393128400</v>
      </c>
      <c r="AU14" s="63">
        <f>Old_Revenue!AP31</f>
        <v>424837200</v>
      </c>
    </row>
    <row r="15" spans="2:47" ht="14.25" customHeight="1" x14ac:dyDescent="0.45">
      <c r="B15" s="2"/>
      <c r="C15" s="2"/>
      <c r="D15" s="2"/>
      <c r="E15" s="2"/>
      <c r="F15" s="2"/>
      <c r="G15" s="2"/>
      <c r="H15" s="2"/>
      <c r="I15" s="2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</row>
    <row r="16" spans="2:47" ht="14.25" customHeight="1" x14ac:dyDescent="0.45">
      <c r="C16" s="2"/>
      <c r="L16" s="77">
        <f t="shared" ref="L16:AU16" si="1">SUM(L9:L14)</f>
        <v>2117600</v>
      </c>
      <c r="M16" s="77" t="e">
        <f t="shared" si="1"/>
        <v>#REF!</v>
      </c>
      <c r="N16" s="77" t="e">
        <f t="shared" si="1"/>
        <v>#REF!</v>
      </c>
      <c r="O16" s="77" t="e">
        <f t="shared" si="1"/>
        <v>#REF!</v>
      </c>
      <c r="P16" s="77" t="e">
        <f t="shared" si="1"/>
        <v>#REF!</v>
      </c>
      <c r="Q16" s="77" t="e">
        <f t="shared" si="1"/>
        <v>#REF!</v>
      </c>
      <c r="R16" s="77" t="e">
        <f t="shared" si="1"/>
        <v>#REF!</v>
      </c>
      <c r="S16" s="77" t="e">
        <f t="shared" si="1"/>
        <v>#REF!</v>
      </c>
      <c r="T16" s="77" t="e">
        <f t="shared" si="1"/>
        <v>#REF!</v>
      </c>
      <c r="U16" s="77" t="e">
        <f t="shared" si="1"/>
        <v>#REF!</v>
      </c>
      <c r="V16" s="77" t="e">
        <f t="shared" si="1"/>
        <v>#REF!</v>
      </c>
      <c r="W16" s="77" t="e">
        <f t="shared" si="1"/>
        <v>#REF!</v>
      </c>
      <c r="X16" s="77" t="e">
        <f t="shared" si="1"/>
        <v>#REF!</v>
      </c>
      <c r="Y16" s="77" t="e">
        <f t="shared" si="1"/>
        <v>#REF!</v>
      </c>
      <c r="Z16" s="77" t="e">
        <f t="shared" si="1"/>
        <v>#REF!</v>
      </c>
      <c r="AA16" s="77" t="e">
        <f t="shared" si="1"/>
        <v>#REF!</v>
      </c>
      <c r="AB16" s="77" t="e">
        <f t="shared" si="1"/>
        <v>#REF!</v>
      </c>
      <c r="AC16" s="77" t="e">
        <f t="shared" si="1"/>
        <v>#REF!</v>
      </c>
      <c r="AD16" s="77" t="e">
        <f t="shared" si="1"/>
        <v>#REF!</v>
      </c>
      <c r="AE16" s="77" t="e">
        <f t="shared" si="1"/>
        <v>#REF!</v>
      </c>
      <c r="AF16" s="77" t="e">
        <f t="shared" si="1"/>
        <v>#REF!</v>
      </c>
      <c r="AG16" s="77" t="e">
        <f t="shared" si="1"/>
        <v>#REF!</v>
      </c>
      <c r="AH16" s="77" t="e">
        <f t="shared" si="1"/>
        <v>#REF!</v>
      </c>
      <c r="AI16" s="77" t="e">
        <f t="shared" si="1"/>
        <v>#REF!</v>
      </c>
      <c r="AJ16" s="77" t="e">
        <f t="shared" si="1"/>
        <v>#REF!</v>
      </c>
      <c r="AK16" s="77" t="e">
        <f t="shared" si="1"/>
        <v>#REF!</v>
      </c>
      <c r="AL16" s="77" t="e">
        <f t="shared" si="1"/>
        <v>#REF!</v>
      </c>
      <c r="AM16" s="77" t="e">
        <f t="shared" si="1"/>
        <v>#REF!</v>
      </c>
      <c r="AN16" s="77" t="e">
        <f t="shared" si="1"/>
        <v>#REF!</v>
      </c>
      <c r="AO16" s="77" t="e">
        <f t="shared" si="1"/>
        <v>#REF!</v>
      </c>
      <c r="AP16" s="77" t="e">
        <f t="shared" si="1"/>
        <v>#REF!</v>
      </c>
      <c r="AQ16" s="77" t="e">
        <f t="shared" si="1"/>
        <v>#REF!</v>
      </c>
      <c r="AR16" s="77" t="e">
        <f t="shared" si="1"/>
        <v>#REF!</v>
      </c>
      <c r="AS16" s="77" t="e">
        <f t="shared" si="1"/>
        <v>#REF!</v>
      </c>
      <c r="AT16" s="77" t="e">
        <f t="shared" si="1"/>
        <v>#REF!</v>
      </c>
      <c r="AU16" s="77" t="e">
        <f t="shared" si="1"/>
        <v>#REF!</v>
      </c>
    </row>
    <row r="17" spans="2:47" ht="14.25" customHeight="1" x14ac:dyDescent="0.45">
      <c r="B17" s="2" t="s">
        <v>239</v>
      </c>
      <c r="C17" s="2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</row>
    <row r="18" spans="2:47" ht="14.25" customHeight="1" x14ac:dyDescent="0.45">
      <c r="B18" s="1" t="s">
        <v>240</v>
      </c>
      <c r="F18" s="1" t="s">
        <v>3</v>
      </c>
      <c r="L18" s="78">
        <f>G41</f>
        <v>1263340</v>
      </c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78">
        <f>L18</f>
        <v>1263340</v>
      </c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>
        <f>X18</f>
        <v>1263340</v>
      </c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</row>
    <row r="19" spans="2:47" ht="14.25" customHeight="1" x14ac:dyDescent="0.45">
      <c r="B19" s="1" t="s">
        <v>241</v>
      </c>
      <c r="L19" s="78">
        <v>10000</v>
      </c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</row>
    <row r="20" spans="2:47" ht="14.25" customHeight="1" x14ac:dyDescent="0.45">
      <c r="B20" s="1" t="s">
        <v>242</v>
      </c>
      <c r="L20" s="78" t="e">
        <f t="shared" ref="L20:AU20" si="2">#REF!</f>
        <v>#REF!</v>
      </c>
      <c r="M20" s="78" t="e">
        <f t="shared" si="2"/>
        <v>#REF!</v>
      </c>
      <c r="N20" s="78" t="e">
        <f t="shared" si="2"/>
        <v>#REF!</v>
      </c>
      <c r="O20" s="78" t="e">
        <f t="shared" si="2"/>
        <v>#REF!</v>
      </c>
      <c r="P20" s="78" t="e">
        <f t="shared" si="2"/>
        <v>#REF!</v>
      </c>
      <c r="Q20" s="78" t="e">
        <f t="shared" si="2"/>
        <v>#REF!</v>
      </c>
      <c r="R20" s="78" t="e">
        <f t="shared" si="2"/>
        <v>#REF!</v>
      </c>
      <c r="S20" s="78" t="e">
        <f t="shared" si="2"/>
        <v>#REF!</v>
      </c>
      <c r="T20" s="78" t="e">
        <f t="shared" si="2"/>
        <v>#REF!</v>
      </c>
      <c r="U20" s="78" t="e">
        <f t="shared" si="2"/>
        <v>#REF!</v>
      </c>
      <c r="V20" s="78" t="e">
        <f t="shared" si="2"/>
        <v>#REF!</v>
      </c>
      <c r="W20" s="78" t="e">
        <f t="shared" si="2"/>
        <v>#REF!</v>
      </c>
      <c r="X20" s="78" t="e">
        <f t="shared" si="2"/>
        <v>#REF!</v>
      </c>
      <c r="Y20" s="78" t="e">
        <f t="shared" si="2"/>
        <v>#REF!</v>
      </c>
      <c r="Z20" s="78" t="e">
        <f t="shared" si="2"/>
        <v>#REF!</v>
      </c>
      <c r="AA20" s="78" t="e">
        <f t="shared" si="2"/>
        <v>#REF!</v>
      </c>
      <c r="AB20" s="78" t="e">
        <f t="shared" si="2"/>
        <v>#REF!</v>
      </c>
      <c r="AC20" s="78" t="e">
        <f t="shared" si="2"/>
        <v>#REF!</v>
      </c>
      <c r="AD20" s="78" t="e">
        <f t="shared" si="2"/>
        <v>#REF!</v>
      </c>
      <c r="AE20" s="78" t="e">
        <f t="shared" si="2"/>
        <v>#REF!</v>
      </c>
      <c r="AF20" s="78" t="e">
        <f t="shared" si="2"/>
        <v>#REF!</v>
      </c>
      <c r="AG20" s="78" t="e">
        <f t="shared" si="2"/>
        <v>#REF!</v>
      </c>
      <c r="AH20" s="78" t="e">
        <f t="shared" si="2"/>
        <v>#REF!</v>
      </c>
      <c r="AI20" s="78" t="e">
        <f t="shared" si="2"/>
        <v>#REF!</v>
      </c>
      <c r="AJ20" s="78" t="e">
        <f t="shared" si="2"/>
        <v>#REF!</v>
      </c>
      <c r="AK20" s="78" t="e">
        <f t="shared" si="2"/>
        <v>#REF!</v>
      </c>
      <c r="AL20" s="78" t="e">
        <f t="shared" si="2"/>
        <v>#REF!</v>
      </c>
      <c r="AM20" s="78" t="e">
        <f t="shared" si="2"/>
        <v>#REF!</v>
      </c>
      <c r="AN20" s="78" t="e">
        <f t="shared" si="2"/>
        <v>#REF!</v>
      </c>
      <c r="AO20" s="78" t="e">
        <f t="shared" si="2"/>
        <v>#REF!</v>
      </c>
      <c r="AP20" s="78" t="e">
        <f t="shared" si="2"/>
        <v>#REF!</v>
      </c>
      <c r="AQ20" s="78" t="e">
        <f t="shared" si="2"/>
        <v>#REF!</v>
      </c>
      <c r="AR20" s="78" t="e">
        <f t="shared" si="2"/>
        <v>#REF!</v>
      </c>
      <c r="AS20" s="78" t="e">
        <f t="shared" si="2"/>
        <v>#REF!</v>
      </c>
      <c r="AT20" s="78" t="e">
        <f t="shared" si="2"/>
        <v>#REF!</v>
      </c>
      <c r="AU20" s="78" t="e">
        <f t="shared" si="2"/>
        <v>#REF!</v>
      </c>
    </row>
    <row r="21" spans="2:47" ht="14.25" customHeight="1" x14ac:dyDescent="0.45">
      <c r="B21" s="1" t="s">
        <v>239</v>
      </c>
      <c r="F21" s="1" t="s">
        <v>5</v>
      </c>
      <c r="L21" s="78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</row>
    <row r="22" spans="2:47" ht="14.25" customHeight="1" x14ac:dyDescent="0.45">
      <c r="L22" s="78">
        <v>150000</v>
      </c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</row>
    <row r="23" spans="2:47" ht="14.25" customHeight="1" x14ac:dyDescent="0.45">
      <c r="L23" s="78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</row>
    <row r="24" spans="2:47" ht="14.25" customHeight="1" x14ac:dyDescent="0.45">
      <c r="B24" s="1" t="s">
        <v>239</v>
      </c>
      <c r="L24" s="79" t="e">
        <f t="shared" ref="L24:AU24" si="3">SUM(L18:L23)</f>
        <v>#REF!</v>
      </c>
      <c r="M24" s="79" t="e">
        <f t="shared" si="3"/>
        <v>#REF!</v>
      </c>
      <c r="N24" s="79" t="e">
        <f t="shared" si="3"/>
        <v>#REF!</v>
      </c>
      <c r="O24" s="79" t="e">
        <f t="shared" si="3"/>
        <v>#REF!</v>
      </c>
      <c r="P24" s="79" t="e">
        <f t="shared" si="3"/>
        <v>#REF!</v>
      </c>
      <c r="Q24" s="79" t="e">
        <f t="shared" si="3"/>
        <v>#REF!</v>
      </c>
      <c r="R24" s="79" t="e">
        <f t="shared" si="3"/>
        <v>#REF!</v>
      </c>
      <c r="S24" s="79" t="e">
        <f t="shared" si="3"/>
        <v>#REF!</v>
      </c>
      <c r="T24" s="79" t="e">
        <f t="shared" si="3"/>
        <v>#REF!</v>
      </c>
      <c r="U24" s="79" t="e">
        <f t="shared" si="3"/>
        <v>#REF!</v>
      </c>
      <c r="V24" s="79" t="e">
        <f t="shared" si="3"/>
        <v>#REF!</v>
      </c>
      <c r="W24" s="79" t="e">
        <f t="shared" si="3"/>
        <v>#REF!</v>
      </c>
      <c r="X24" s="79" t="e">
        <f t="shared" si="3"/>
        <v>#REF!</v>
      </c>
      <c r="Y24" s="79" t="e">
        <f t="shared" si="3"/>
        <v>#REF!</v>
      </c>
      <c r="Z24" s="79" t="e">
        <f t="shared" si="3"/>
        <v>#REF!</v>
      </c>
      <c r="AA24" s="79" t="e">
        <f t="shared" si="3"/>
        <v>#REF!</v>
      </c>
      <c r="AB24" s="79" t="e">
        <f t="shared" si="3"/>
        <v>#REF!</v>
      </c>
      <c r="AC24" s="79" t="e">
        <f t="shared" si="3"/>
        <v>#REF!</v>
      </c>
      <c r="AD24" s="79" t="e">
        <f t="shared" si="3"/>
        <v>#REF!</v>
      </c>
      <c r="AE24" s="79" t="e">
        <f t="shared" si="3"/>
        <v>#REF!</v>
      </c>
      <c r="AF24" s="79" t="e">
        <f t="shared" si="3"/>
        <v>#REF!</v>
      </c>
      <c r="AG24" s="79" t="e">
        <f t="shared" si="3"/>
        <v>#REF!</v>
      </c>
      <c r="AH24" s="79" t="e">
        <f t="shared" si="3"/>
        <v>#REF!</v>
      </c>
      <c r="AI24" s="79" t="e">
        <f t="shared" si="3"/>
        <v>#REF!</v>
      </c>
      <c r="AJ24" s="79" t="e">
        <f t="shared" si="3"/>
        <v>#REF!</v>
      </c>
      <c r="AK24" s="79" t="e">
        <f t="shared" si="3"/>
        <v>#REF!</v>
      </c>
      <c r="AL24" s="79" t="e">
        <f t="shared" si="3"/>
        <v>#REF!</v>
      </c>
      <c r="AM24" s="79" t="e">
        <f t="shared" si="3"/>
        <v>#REF!</v>
      </c>
      <c r="AN24" s="79" t="e">
        <f t="shared" si="3"/>
        <v>#REF!</v>
      </c>
      <c r="AO24" s="79" t="e">
        <f t="shared" si="3"/>
        <v>#REF!</v>
      </c>
      <c r="AP24" s="79" t="e">
        <f t="shared" si="3"/>
        <v>#REF!</v>
      </c>
      <c r="AQ24" s="79" t="e">
        <f t="shared" si="3"/>
        <v>#REF!</v>
      </c>
      <c r="AR24" s="79" t="e">
        <f t="shared" si="3"/>
        <v>#REF!</v>
      </c>
      <c r="AS24" s="79" t="e">
        <f t="shared" si="3"/>
        <v>#REF!</v>
      </c>
      <c r="AT24" s="79" t="e">
        <f t="shared" si="3"/>
        <v>#REF!</v>
      </c>
      <c r="AU24" s="79" t="e">
        <f t="shared" si="3"/>
        <v>#REF!</v>
      </c>
    </row>
    <row r="25" spans="2:47" ht="14.25" customHeight="1" x14ac:dyDescent="0.45"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</row>
    <row r="26" spans="2:47" ht="14.25" customHeight="1" x14ac:dyDescent="0.45">
      <c r="B26" s="1" t="s">
        <v>243</v>
      </c>
      <c r="L26" s="19" t="e">
        <f t="shared" ref="L26:AU26" si="4">L16-L24</f>
        <v>#REF!</v>
      </c>
      <c r="M26" s="19" t="e">
        <f t="shared" si="4"/>
        <v>#REF!</v>
      </c>
      <c r="N26" s="19" t="e">
        <f t="shared" si="4"/>
        <v>#REF!</v>
      </c>
      <c r="O26" s="19" t="e">
        <f t="shared" si="4"/>
        <v>#REF!</v>
      </c>
      <c r="P26" s="19" t="e">
        <f t="shared" si="4"/>
        <v>#REF!</v>
      </c>
      <c r="Q26" s="19" t="e">
        <f t="shared" si="4"/>
        <v>#REF!</v>
      </c>
      <c r="R26" s="19" t="e">
        <f t="shared" si="4"/>
        <v>#REF!</v>
      </c>
      <c r="S26" s="19" t="e">
        <f t="shared" si="4"/>
        <v>#REF!</v>
      </c>
      <c r="T26" s="19" t="e">
        <f t="shared" si="4"/>
        <v>#REF!</v>
      </c>
      <c r="U26" s="19" t="e">
        <f t="shared" si="4"/>
        <v>#REF!</v>
      </c>
      <c r="V26" s="19" t="e">
        <f t="shared" si="4"/>
        <v>#REF!</v>
      </c>
      <c r="W26" s="19" t="e">
        <f t="shared" si="4"/>
        <v>#REF!</v>
      </c>
      <c r="X26" s="19" t="e">
        <f t="shared" si="4"/>
        <v>#REF!</v>
      </c>
      <c r="Y26" s="19" t="e">
        <f t="shared" si="4"/>
        <v>#REF!</v>
      </c>
      <c r="Z26" s="19" t="e">
        <f t="shared" si="4"/>
        <v>#REF!</v>
      </c>
      <c r="AA26" s="19" t="e">
        <f t="shared" si="4"/>
        <v>#REF!</v>
      </c>
      <c r="AB26" s="19" t="e">
        <f t="shared" si="4"/>
        <v>#REF!</v>
      </c>
      <c r="AC26" s="19" t="e">
        <f t="shared" si="4"/>
        <v>#REF!</v>
      </c>
      <c r="AD26" s="19" t="e">
        <f t="shared" si="4"/>
        <v>#REF!</v>
      </c>
      <c r="AE26" s="19" t="e">
        <f t="shared" si="4"/>
        <v>#REF!</v>
      </c>
      <c r="AF26" s="19" t="e">
        <f t="shared" si="4"/>
        <v>#REF!</v>
      </c>
      <c r="AG26" s="19" t="e">
        <f t="shared" si="4"/>
        <v>#REF!</v>
      </c>
      <c r="AH26" s="19" t="e">
        <f t="shared" si="4"/>
        <v>#REF!</v>
      </c>
      <c r="AI26" s="19" t="e">
        <f t="shared" si="4"/>
        <v>#REF!</v>
      </c>
      <c r="AJ26" s="19" t="e">
        <f t="shared" si="4"/>
        <v>#REF!</v>
      </c>
      <c r="AK26" s="19" t="e">
        <f t="shared" si="4"/>
        <v>#REF!</v>
      </c>
      <c r="AL26" s="19" t="e">
        <f t="shared" si="4"/>
        <v>#REF!</v>
      </c>
      <c r="AM26" s="19" t="e">
        <f t="shared" si="4"/>
        <v>#REF!</v>
      </c>
      <c r="AN26" s="19" t="e">
        <f t="shared" si="4"/>
        <v>#REF!</v>
      </c>
      <c r="AO26" s="19" t="e">
        <f t="shared" si="4"/>
        <v>#REF!</v>
      </c>
      <c r="AP26" s="19" t="e">
        <f t="shared" si="4"/>
        <v>#REF!</v>
      </c>
      <c r="AQ26" s="19" t="e">
        <f t="shared" si="4"/>
        <v>#REF!</v>
      </c>
      <c r="AR26" s="19" t="e">
        <f t="shared" si="4"/>
        <v>#REF!</v>
      </c>
      <c r="AS26" s="19" t="e">
        <f t="shared" si="4"/>
        <v>#REF!</v>
      </c>
      <c r="AT26" s="19" t="e">
        <f t="shared" si="4"/>
        <v>#REF!</v>
      </c>
      <c r="AU26" s="19" t="e">
        <f t="shared" si="4"/>
        <v>#REF!</v>
      </c>
    </row>
    <row r="27" spans="2:47" ht="14.25" customHeight="1" x14ac:dyDescent="0.45"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</row>
    <row r="28" spans="2:47" ht="14.25" customHeight="1" x14ac:dyDescent="0.45">
      <c r="B28" s="2"/>
      <c r="C28" s="2"/>
      <c r="D28" s="2"/>
      <c r="E28" s="2"/>
      <c r="F28" s="2"/>
      <c r="G28" s="2"/>
      <c r="H28" s="2"/>
      <c r="I28" s="2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</row>
    <row r="29" spans="2:47" ht="14.25" customHeight="1" x14ac:dyDescent="0.45">
      <c r="J29" s="20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</row>
    <row r="30" spans="2:47" ht="14.25" customHeight="1" x14ac:dyDescent="0.45">
      <c r="J30" s="20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</row>
    <row r="31" spans="2:47" ht="14.25" customHeight="1" x14ac:dyDescent="0.45"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</row>
    <row r="32" spans="2:47" ht="14.25" customHeight="1" x14ac:dyDescent="0.45"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</row>
    <row r="33" spans="2:47" ht="14.25" customHeight="1" x14ac:dyDescent="0.45"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</row>
    <row r="34" spans="2:47" ht="14.25" customHeight="1" x14ac:dyDescent="0.45">
      <c r="B34" s="2" t="s">
        <v>87</v>
      </c>
      <c r="C34" s="2"/>
      <c r="D34" s="2"/>
      <c r="E34" s="2"/>
      <c r="F34" s="2"/>
      <c r="G34" s="2"/>
      <c r="H34" s="2"/>
      <c r="I34" s="2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</row>
    <row r="35" spans="2:47" ht="14.25" customHeight="1" x14ac:dyDescent="0.45">
      <c r="B35" s="2" t="s">
        <v>88</v>
      </c>
      <c r="C35" s="2"/>
      <c r="G35" s="1" t="s">
        <v>3</v>
      </c>
      <c r="J35" s="20">
        <v>1.5E-3</v>
      </c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</row>
    <row r="36" spans="2:47" ht="14.25" customHeight="1" x14ac:dyDescent="0.45">
      <c r="B36" s="1" t="s">
        <v>89</v>
      </c>
      <c r="D36" s="1" t="s">
        <v>90</v>
      </c>
      <c r="E36" s="56">
        <v>240000</v>
      </c>
      <c r="F36" s="1" t="s">
        <v>5</v>
      </c>
      <c r="G36" s="34">
        <f>E36*NXZ_Project!$C$9</f>
        <v>881400</v>
      </c>
      <c r="L36" s="34">
        <f t="shared" ref="L36:L40" si="5">G36</f>
        <v>881400</v>
      </c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>
        <f t="shared" ref="X36:X40" si="6">$G36</f>
        <v>881400</v>
      </c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>
        <f t="shared" ref="AJ36:AJ40" si="7">$G36</f>
        <v>881400</v>
      </c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</row>
    <row r="37" spans="2:47" ht="14.25" customHeight="1" x14ac:dyDescent="0.45">
      <c r="B37" s="1" t="s">
        <v>91</v>
      </c>
      <c r="D37" s="1" t="s">
        <v>90</v>
      </c>
      <c r="E37" s="56">
        <v>74000</v>
      </c>
      <c r="F37" s="1" t="s">
        <v>5</v>
      </c>
      <c r="G37" s="34">
        <f>E37*NXZ_Project!$C$9</f>
        <v>271765</v>
      </c>
      <c r="L37" s="34">
        <f t="shared" si="5"/>
        <v>271765</v>
      </c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>
        <f t="shared" si="6"/>
        <v>271765</v>
      </c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>
        <f t="shared" si="7"/>
        <v>271765</v>
      </c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</row>
    <row r="38" spans="2:47" ht="14.25" customHeight="1" x14ac:dyDescent="0.45">
      <c r="B38" s="1" t="s">
        <v>92</v>
      </c>
      <c r="D38" s="1" t="s">
        <v>90</v>
      </c>
      <c r="E38" s="56">
        <v>10000</v>
      </c>
      <c r="F38" s="1" t="s">
        <v>5</v>
      </c>
      <c r="G38" s="34">
        <f>E38*NXZ_Project!$C$9</f>
        <v>36725</v>
      </c>
      <c r="L38" s="34">
        <f t="shared" si="5"/>
        <v>36725</v>
      </c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>
        <f t="shared" si="6"/>
        <v>36725</v>
      </c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>
        <f t="shared" si="7"/>
        <v>36725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</row>
    <row r="39" spans="2:47" ht="14.25" customHeight="1" x14ac:dyDescent="0.45">
      <c r="B39" s="1" t="s">
        <v>93</v>
      </c>
      <c r="D39" s="1" t="s">
        <v>90</v>
      </c>
      <c r="E39" s="56">
        <v>10000</v>
      </c>
      <c r="F39" s="1" t="s">
        <v>5</v>
      </c>
      <c r="G39" s="34">
        <f>E39*NXZ_Project!$C$9</f>
        <v>36725</v>
      </c>
      <c r="L39" s="34">
        <f t="shared" si="5"/>
        <v>36725</v>
      </c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>
        <f t="shared" si="6"/>
        <v>36725</v>
      </c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>
        <f t="shared" si="7"/>
        <v>36725</v>
      </c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</row>
    <row r="40" spans="2:47" ht="14.25" customHeight="1" x14ac:dyDescent="0.45">
      <c r="B40" s="1" t="s">
        <v>94</v>
      </c>
      <c r="D40" s="1" t="s">
        <v>90</v>
      </c>
      <c r="E40" s="34">
        <v>10000</v>
      </c>
      <c r="F40" s="1" t="s">
        <v>5</v>
      </c>
      <c r="G40" s="34">
        <f>E40*NXZ_Project!$C$9</f>
        <v>36725</v>
      </c>
      <c r="L40" s="34">
        <f t="shared" si="5"/>
        <v>36725</v>
      </c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>
        <f t="shared" si="6"/>
        <v>36725</v>
      </c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>
        <f t="shared" si="7"/>
        <v>36725</v>
      </c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</row>
    <row r="41" spans="2:47" ht="14.25" customHeight="1" x14ac:dyDescent="0.45">
      <c r="B41" s="2" t="s">
        <v>95</v>
      </c>
      <c r="C41" s="2"/>
      <c r="G41" s="55">
        <f>SUM(G36:G40)</f>
        <v>1263340</v>
      </c>
      <c r="L41" s="34">
        <f>SUM(L36:L40)</f>
        <v>1263340</v>
      </c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</row>
    <row r="42" spans="2:47" ht="14.25" customHeight="1" x14ac:dyDescent="0.45">
      <c r="B42" s="2"/>
      <c r="C42" s="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</row>
    <row r="43" spans="2:47" ht="14.25" customHeight="1" x14ac:dyDescent="0.45">
      <c r="B43" s="2" t="s">
        <v>96</v>
      </c>
      <c r="C43" s="2"/>
      <c r="D43" s="2"/>
      <c r="E43" s="2"/>
      <c r="F43" s="2"/>
      <c r="G43" s="2"/>
      <c r="H43" s="2"/>
      <c r="I43" s="2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</row>
    <row r="44" spans="2:47" ht="14.25" customHeight="1" x14ac:dyDescent="0.45">
      <c r="B44" s="2"/>
      <c r="C44" s="2"/>
      <c r="D44" s="2"/>
      <c r="E44" s="2"/>
      <c r="F44" s="2"/>
      <c r="G44" s="2"/>
      <c r="H44" s="2"/>
      <c r="I44" s="2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</row>
    <row r="45" spans="2:47" ht="14.25" customHeight="1" x14ac:dyDescent="0.45">
      <c r="B45" s="1" t="s">
        <v>97</v>
      </c>
      <c r="D45" s="57"/>
      <c r="E45" s="20">
        <v>1.5E-3</v>
      </c>
      <c r="F45" s="33" t="s">
        <v>98</v>
      </c>
      <c r="G45" s="57"/>
      <c r="H45" s="57"/>
      <c r="I45" s="57"/>
      <c r="J45" s="34"/>
      <c r="K45" s="1" t="s">
        <v>3</v>
      </c>
      <c r="L45" s="34">
        <f>Old_Revenue!G15*CashInFlow!$E$45</f>
        <v>0</v>
      </c>
      <c r="M45" s="34">
        <f>Old_Revenue!H15*CashInFlow!$E$45</f>
        <v>0</v>
      </c>
      <c r="N45" s="34">
        <f>Old_Revenue!I15*CashInFlow!$E$45</f>
        <v>0</v>
      </c>
      <c r="O45" s="34">
        <f>Old_Revenue!J15*CashInFlow!$E$45</f>
        <v>0</v>
      </c>
      <c r="P45" s="34">
        <f>Old_Revenue!K15*CashInFlow!$E$45</f>
        <v>0</v>
      </c>
      <c r="Q45" s="34">
        <f>Old_Revenue!L15*CashInFlow!$E$45</f>
        <v>0</v>
      </c>
      <c r="R45" s="34">
        <f>Old_Revenue!M15*CashInFlow!$E$45</f>
        <v>128100</v>
      </c>
      <c r="S45" s="34">
        <f>Old_Revenue!N15*CashInFlow!$E$45</f>
        <v>157110</v>
      </c>
      <c r="T45" s="34">
        <f>Old_Revenue!O15*CashInFlow!$E$45</f>
        <v>187221</v>
      </c>
      <c r="U45" s="34">
        <f>Old_Revenue!P15*CashInFlow!$E$45</f>
        <v>200433</v>
      </c>
      <c r="V45" s="34">
        <f>Old_Revenue!Q15*CashInFlow!$E$45</f>
        <v>215296.5</v>
      </c>
      <c r="W45" s="34">
        <f>Old_Revenue!R15*CashInFlow!$E$45</f>
        <v>231261</v>
      </c>
      <c r="X45" s="34">
        <f>Old_Revenue!S15*CashInFlow!$E$45</f>
        <v>284877</v>
      </c>
      <c r="Y45" s="34">
        <f>Old_Revenue!T15*CashInFlow!$E$45</f>
        <v>304144.5</v>
      </c>
      <c r="Z45" s="34">
        <f>Old_Revenue!U15*CashInFlow!$E$45</f>
        <v>325614</v>
      </c>
      <c r="AA45" s="34">
        <f>Old_Revenue!V15*CashInFlow!$E$45</f>
        <v>349285.5</v>
      </c>
      <c r="AB45" s="34">
        <f>Old_Revenue!W15*CashInFlow!$E$45</f>
        <v>375159</v>
      </c>
      <c r="AC45" s="34">
        <f>Old_Revenue!X15*CashInFlow!$E$45</f>
        <v>403785</v>
      </c>
      <c r="AD45" s="34">
        <f>Old_Revenue!Y15*CashInFlow!$E$45</f>
        <v>453163.5</v>
      </c>
      <c r="AE45" s="34">
        <f>Old_Revenue!Z15*CashInFlow!$E$45</f>
        <v>487845</v>
      </c>
      <c r="AF45" s="34">
        <f>Old_Revenue!AA15*CashInFlow!$E$45</f>
        <v>525829.5</v>
      </c>
      <c r="AG45" s="34">
        <f>Old_Revenue!AB15*CashInFlow!$E$45</f>
        <v>567667.5</v>
      </c>
      <c r="AH45" s="34">
        <f>Old_Revenue!AC15*CashInFlow!$E$45</f>
        <v>613909.5</v>
      </c>
      <c r="AI45" s="34">
        <f>Old_Revenue!AD15*CashInFlow!$E$45</f>
        <v>664555.5</v>
      </c>
      <c r="AJ45" s="34">
        <f>Old_Revenue!AE15*CashInFlow!$E$45</f>
        <v>756156</v>
      </c>
      <c r="AK45" s="34">
        <f>Old_Revenue!AF15*CashInFlow!$E$45</f>
        <v>817261.5</v>
      </c>
      <c r="AL45" s="34">
        <f>Old_Revenue!AG15*CashInFlow!$E$45</f>
        <v>884422.5</v>
      </c>
      <c r="AM45" s="34">
        <f>Old_Revenue!AH15*CashInFlow!$E$45</f>
        <v>958740</v>
      </c>
      <c r="AN45" s="34">
        <f>Old_Revenue!AI15*CashInFlow!$E$45</f>
        <v>1040214</v>
      </c>
      <c r="AO45" s="34">
        <f>Old_Revenue!AJ15*CashInFlow!$E$45</f>
        <v>1129945.5</v>
      </c>
      <c r="AP45" s="34">
        <f>Old_Revenue!AK15*CashInFlow!$E$45</f>
        <v>1246485</v>
      </c>
      <c r="AQ45" s="34">
        <f>Old_Revenue!AL15*CashInFlow!$E$45</f>
        <v>1354933.5</v>
      </c>
      <c r="AR45" s="34">
        <f>Old_Revenue!AM15*CashInFlow!$E$45</f>
        <v>1474392</v>
      </c>
      <c r="AS45" s="34">
        <f>Old_Revenue!AN15*CashInFlow!$E$45</f>
        <v>1605411</v>
      </c>
      <c r="AT45" s="34">
        <f>Old_Revenue!AO15*CashInFlow!$E$45</f>
        <v>1749642</v>
      </c>
      <c r="AU45" s="34">
        <f>Old_Revenue!AP15*CashInFlow!$E$45</f>
        <v>1908186</v>
      </c>
    </row>
    <row r="46" spans="2:47" ht="14.25" customHeight="1" x14ac:dyDescent="0.45">
      <c r="B46" s="1" t="s">
        <v>91</v>
      </c>
      <c r="D46" s="57"/>
      <c r="E46" s="58"/>
      <c r="F46" s="33" t="s">
        <v>99</v>
      </c>
      <c r="G46" s="33" t="s">
        <v>100</v>
      </c>
      <c r="H46" s="57"/>
      <c r="I46" s="57"/>
      <c r="J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</row>
    <row r="47" spans="2:47" ht="14.25" customHeight="1" x14ac:dyDescent="0.45">
      <c r="B47" s="1" t="s">
        <v>101</v>
      </c>
      <c r="E47" s="58"/>
      <c r="F47" s="57"/>
      <c r="G47" s="57"/>
      <c r="H47" s="57"/>
      <c r="I47" s="57"/>
      <c r="J47" s="34"/>
      <c r="K47" s="1" t="s">
        <v>3</v>
      </c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</row>
    <row r="48" spans="2:47" ht="14.25" customHeight="1" x14ac:dyDescent="0.45">
      <c r="B48" s="1" t="s">
        <v>102</v>
      </c>
      <c r="E48" s="58"/>
      <c r="F48" s="1" t="s">
        <v>103</v>
      </c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</row>
    <row r="49" spans="2:47" ht="14.25" customHeight="1" x14ac:dyDescent="0.45">
      <c r="B49" s="1" t="s">
        <v>104</v>
      </c>
      <c r="E49" s="11">
        <v>0</v>
      </c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</row>
    <row r="50" spans="2:47" ht="14.25" customHeight="1" x14ac:dyDescent="0.45"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</row>
    <row r="51" spans="2:47" ht="14.25" customHeight="1" x14ac:dyDescent="0.45"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</row>
    <row r="52" spans="2:47" ht="14.25" customHeight="1" x14ac:dyDescent="0.45"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</row>
    <row r="53" spans="2:47" ht="14.25" customHeight="1" x14ac:dyDescent="0.45">
      <c r="B53" s="2" t="s">
        <v>95</v>
      </c>
      <c r="C53" s="2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</row>
    <row r="54" spans="2:47" ht="14.25" customHeight="1" x14ac:dyDescent="0.45">
      <c r="B54" s="1" t="s">
        <v>244</v>
      </c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>
        <v>10000</v>
      </c>
      <c r="X54" s="34">
        <v>10000</v>
      </c>
      <c r="Y54" s="34">
        <v>10000</v>
      </c>
      <c r="Z54" s="34">
        <v>10000</v>
      </c>
      <c r="AA54" s="34">
        <v>10000</v>
      </c>
      <c r="AB54" s="34">
        <v>10000</v>
      </c>
      <c r="AC54" s="34">
        <v>10000</v>
      </c>
      <c r="AD54" s="34">
        <v>10000</v>
      </c>
      <c r="AE54" s="34">
        <v>10000</v>
      </c>
      <c r="AF54" s="34">
        <v>10000</v>
      </c>
      <c r="AG54" s="34">
        <v>10000</v>
      </c>
      <c r="AH54" s="34">
        <v>10000</v>
      </c>
      <c r="AI54" s="34">
        <v>10000</v>
      </c>
      <c r="AJ54" s="34">
        <v>10000</v>
      </c>
      <c r="AK54" s="34">
        <v>10000</v>
      </c>
      <c r="AL54" s="34">
        <v>10000</v>
      </c>
      <c r="AM54" s="34">
        <v>10000</v>
      </c>
      <c r="AN54" s="34">
        <v>10000</v>
      </c>
      <c r="AO54" s="34">
        <v>10000</v>
      </c>
      <c r="AP54" s="34">
        <v>10000</v>
      </c>
      <c r="AQ54" s="34">
        <v>10000</v>
      </c>
      <c r="AR54" s="34">
        <v>10000</v>
      </c>
      <c r="AS54" s="34">
        <v>10000</v>
      </c>
      <c r="AT54" s="34">
        <v>10000</v>
      </c>
      <c r="AU54" s="34">
        <v>10000</v>
      </c>
    </row>
    <row r="55" spans="2:47" ht="14.25" customHeight="1" x14ac:dyDescent="0.45">
      <c r="B55" s="1" t="s">
        <v>245</v>
      </c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</row>
    <row r="56" spans="2:47" ht="14.25" customHeight="1" x14ac:dyDescent="0.45">
      <c r="B56" s="1" t="s">
        <v>246</v>
      </c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</row>
    <row r="57" spans="2:47" ht="14.25" customHeight="1" x14ac:dyDescent="0.45">
      <c r="B57" s="1" t="s">
        <v>247</v>
      </c>
      <c r="C57" s="80" t="s">
        <v>248</v>
      </c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</row>
    <row r="58" spans="2:47" ht="14.25" customHeight="1" x14ac:dyDescent="0.45">
      <c r="B58" s="1" t="s">
        <v>249</v>
      </c>
      <c r="C58" s="80" t="s">
        <v>248</v>
      </c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</row>
    <row r="59" spans="2:47" ht="14.25" customHeight="1" x14ac:dyDescent="0.45">
      <c r="B59" s="1" t="s">
        <v>250</v>
      </c>
      <c r="C59" s="80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</row>
    <row r="60" spans="2:47" ht="14.25" customHeight="1" x14ac:dyDescent="0.45">
      <c r="B60" s="1" t="s">
        <v>251</v>
      </c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</row>
    <row r="61" spans="2:47" ht="14.25" customHeight="1" x14ac:dyDescent="0.45"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</row>
    <row r="62" spans="2:47" ht="14.25" customHeight="1" x14ac:dyDescent="0.45"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</row>
    <row r="63" spans="2:47" ht="14.25" customHeight="1" x14ac:dyDescent="0.45">
      <c r="B63" s="2" t="s">
        <v>252</v>
      </c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</row>
    <row r="64" spans="2:47" ht="14.25" customHeight="1" x14ac:dyDescent="0.45">
      <c r="B64" s="1" t="s">
        <v>253</v>
      </c>
      <c r="D64" s="1" t="s">
        <v>90</v>
      </c>
      <c r="E64" s="3">
        <v>1000000</v>
      </c>
      <c r="F64" s="1" t="s">
        <v>6</v>
      </c>
      <c r="G64" s="3">
        <f>E64*NXZ_Project!C10</f>
        <v>101500</v>
      </c>
      <c r="H64" s="1" t="s">
        <v>3</v>
      </c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</row>
    <row r="65" spans="2:47" ht="14.25" customHeight="1" x14ac:dyDescent="0.45">
      <c r="B65" s="1" t="s">
        <v>254</v>
      </c>
      <c r="D65" s="1" t="s">
        <v>90</v>
      </c>
      <c r="E65" s="3">
        <v>120000</v>
      </c>
      <c r="F65" s="1" t="s">
        <v>5</v>
      </c>
      <c r="G65" s="3">
        <f>E65*NXZ_Project!$C$9</f>
        <v>440700</v>
      </c>
      <c r="H65" s="1" t="s">
        <v>3</v>
      </c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</row>
    <row r="66" spans="2:47" ht="14.25" customHeight="1" x14ac:dyDescent="0.45">
      <c r="B66" s="1" t="s">
        <v>255</v>
      </c>
      <c r="D66" s="1" t="s">
        <v>90</v>
      </c>
      <c r="E66" s="3">
        <v>200000</v>
      </c>
      <c r="F66" s="1" t="s">
        <v>5</v>
      </c>
      <c r="G66" s="3">
        <f>E66*NXZ_Project!$C$9</f>
        <v>734500</v>
      </c>
      <c r="H66" s="1" t="s">
        <v>3</v>
      </c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</row>
    <row r="67" spans="2:47" ht="14.25" customHeight="1" x14ac:dyDescent="0.45"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</row>
    <row r="68" spans="2:47" ht="14.25" customHeight="1" x14ac:dyDescent="0.45"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</row>
    <row r="69" spans="2:47" ht="14.25" customHeight="1" x14ac:dyDescent="0.45">
      <c r="B69" s="81" t="s">
        <v>256</v>
      </c>
      <c r="L69" s="39">
        <f t="shared" ref="L69:AU69" si="8">SUM(L54:L64)</f>
        <v>0</v>
      </c>
      <c r="M69" s="39">
        <f t="shared" si="8"/>
        <v>0</v>
      </c>
      <c r="N69" s="39">
        <f t="shared" si="8"/>
        <v>0</v>
      </c>
      <c r="O69" s="39">
        <f t="shared" si="8"/>
        <v>0</v>
      </c>
      <c r="P69" s="39">
        <f t="shared" si="8"/>
        <v>0</v>
      </c>
      <c r="Q69" s="39">
        <f t="shared" si="8"/>
        <v>0</v>
      </c>
      <c r="R69" s="39">
        <f t="shared" si="8"/>
        <v>0</v>
      </c>
      <c r="S69" s="39">
        <f t="shared" si="8"/>
        <v>0</v>
      </c>
      <c r="T69" s="39">
        <f t="shared" si="8"/>
        <v>0</v>
      </c>
      <c r="U69" s="39">
        <f t="shared" si="8"/>
        <v>0</v>
      </c>
      <c r="V69" s="39">
        <f t="shared" si="8"/>
        <v>0</v>
      </c>
      <c r="W69" s="39">
        <f t="shared" si="8"/>
        <v>10000</v>
      </c>
      <c r="X69" s="39">
        <f t="shared" si="8"/>
        <v>10000</v>
      </c>
      <c r="Y69" s="39">
        <f t="shared" si="8"/>
        <v>10000</v>
      </c>
      <c r="Z69" s="39">
        <f t="shared" si="8"/>
        <v>10000</v>
      </c>
      <c r="AA69" s="39">
        <f t="shared" si="8"/>
        <v>10000</v>
      </c>
      <c r="AB69" s="39">
        <f t="shared" si="8"/>
        <v>10000</v>
      </c>
      <c r="AC69" s="39">
        <f t="shared" si="8"/>
        <v>10000</v>
      </c>
      <c r="AD69" s="39">
        <f t="shared" si="8"/>
        <v>10000</v>
      </c>
      <c r="AE69" s="39">
        <f t="shared" si="8"/>
        <v>10000</v>
      </c>
      <c r="AF69" s="39">
        <f t="shared" si="8"/>
        <v>10000</v>
      </c>
      <c r="AG69" s="39">
        <f t="shared" si="8"/>
        <v>10000</v>
      </c>
      <c r="AH69" s="39">
        <f t="shared" si="8"/>
        <v>10000</v>
      </c>
      <c r="AI69" s="39">
        <f t="shared" si="8"/>
        <v>10000</v>
      </c>
      <c r="AJ69" s="39">
        <f t="shared" si="8"/>
        <v>10000</v>
      </c>
      <c r="AK69" s="39">
        <f t="shared" si="8"/>
        <v>10000</v>
      </c>
      <c r="AL69" s="39">
        <f t="shared" si="8"/>
        <v>10000</v>
      </c>
      <c r="AM69" s="39">
        <f t="shared" si="8"/>
        <v>10000</v>
      </c>
      <c r="AN69" s="39">
        <f t="shared" si="8"/>
        <v>10000</v>
      </c>
      <c r="AO69" s="39">
        <f t="shared" si="8"/>
        <v>10000</v>
      </c>
      <c r="AP69" s="39">
        <f t="shared" si="8"/>
        <v>10000</v>
      </c>
      <c r="AQ69" s="39">
        <f t="shared" si="8"/>
        <v>10000</v>
      </c>
      <c r="AR69" s="39">
        <f t="shared" si="8"/>
        <v>10000</v>
      </c>
      <c r="AS69" s="39">
        <f t="shared" si="8"/>
        <v>10000</v>
      </c>
      <c r="AT69" s="39">
        <f t="shared" si="8"/>
        <v>10000</v>
      </c>
      <c r="AU69" s="39">
        <f t="shared" si="8"/>
        <v>10000</v>
      </c>
    </row>
    <row r="70" spans="2:47" ht="14.25" customHeight="1" x14ac:dyDescent="0.45"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</row>
    <row r="71" spans="2:47" ht="14.25" customHeight="1" x14ac:dyDescent="0.45"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</row>
    <row r="72" spans="2:47" ht="14.25" customHeight="1" x14ac:dyDescent="0.45"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</row>
    <row r="73" spans="2:47" ht="14.25" customHeight="1" x14ac:dyDescent="0.45"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</row>
    <row r="74" spans="2:47" ht="14.25" customHeight="1" x14ac:dyDescent="0.45"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</row>
    <row r="75" spans="2:47" ht="14.25" customHeight="1" x14ac:dyDescent="0.45"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</row>
    <row r="76" spans="2:47" ht="14.25" customHeight="1" x14ac:dyDescent="0.45">
      <c r="B76" s="2" t="s">
        <v>54</v>
      </c>
      <c r="C76" s="2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</row>
    <row r="77" spans="2:47" ht="14.25" customHeight="1" x14ac:dyDescent="0.45"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</row>
    <row r="78" spans="2:47" ht="14.25" customHeight="1" x14ac:dyDescent="0.45">
      <c r="B78" s="1" t="s">
        <v>257</v>
      </c>
      <c r="L78" s="34">
        <f>SalaryOld!F48</f>
        <v>40000</v>
      </c>
      <c r="M78" s="34">
        <f>SalaryOld!G48</f>
        <v>40000</v>
      </c>
      <c r="N78" s="34">
        <f>SalaryOld!H48</f>
        <v>40000</v>
      </c>
      <c r="O78" s="34">
        <f>SalaryOld!I48</f>
        <v>40000</v>
      </c>
      <c r="P78" s="34">
        <f>SalaryOld!J48</f>
        <v>40000</v>
      </c>
      <c r="Q78" s="34">
        <f>SalaryOld!K48</f>
        <v>40000</v>
      </c>
      <c r="R78" s="34">
        <f>SalaryOld!L48</f>
        <v>75000</v>
      </c>
      <c r="S78" s="34">
        <f>SalaryOld!M48</f>
        <v>75000</v>
      </c>
      <c r="T78" s="34">
        <f>SalaryOld!N48</f>
        <v>75000</v>
      </c>
      <c r="U78" s="34">
        <f>SalaryOld!O48</f>
        <v>75000</v>
      </c>
      <c r="V78" s="34">
        <f>SalaryOld!P48</f>
        <v>75000</v>
      </c>
      <c r="W78" s="34">
        <f>SalaryOld!Q48</f>
        <v>75000</v>
      </c>
      <c r="X78" s="34">
        <f>SalaryOld!R48</f>
        <v>180000</v>
      </c>
      <c r="Y78" s="34">
        <f>SalaryOld!S48</f>
        <v>180000</v>
      </c>
      <c r="Z78" s="34">
        <f>SalaryOld!T48</f>
        <v>180000</v>
      </c>
      <c r="AA78" s="34">
        <f>SalaryOld!U48</f>
        <v>180000</v>
      </c>
      <c r="AB78" s="34">
        <f>SalaryOld!V48</f>
        <v>180000</v>
      </c>
      <c r="AC78" s="34">
        <f>SalaryOld!W48</f>
        <v>180000</v>
      </c>
      <c r="AD78" s="34">
        <f>SalaryOld!X48</f>
        <v>180000</v>
      </c>
      <c r="AE78" s="34">
        <f>SalaryOld!Y48</f>
        <v>180000</v>
      </c>
      <c r="AF78" s="34">
        <f>SalaryOld!Z48</f>
        <v>180000</v>
      </c>
      <c r="AG78" s="34">
        <f>SalaryOld!AA48</f>
        <v>180000</v>
      </c>
      <c r="AH78" s="34">
        <f>SalaryOld!AB48</f>
        <v>180000</v>
      </c>
      <c r="AI78" s="34">
        <f>SalaryOld!AC48</f>
        <v>180000</v>
      </c>
      <c r="AJ78" s="34">
        <f>SalaryOld!AD48</f>
        <v>180000</v>
      </c>
      <c r="AK78" s="34">
        <f>SalaryOld!AE48</f>
        <v>180000</v>
      </c>
      <c r="AL78" s="34">
        <f>SalaryOld!AF48</f>
        <v>180000</v>
      </c>
      <c r="AM78" s="34">
        <f>SalaryOld!AG48</f>
        <v>180000</v>
      </c>
      <c r="AN78" s="34">
        <f>SalaryOld!AH48</f>
        <v>180000</v>
      </c>
      <c r="AO78" s="34">
        <f>SalaryOld!AI48</f>
        <v>180000</v>
      </c>
      <c r="AP78" s="34">
        <f>SalaryOld!AJ48</f>
        <v>180000</v>
      </c>
      <c r="AQ78" s="34">
        <f>SalaryOld!AK48</f>
        <v>180000</v>
      </c>
      <c r="AR78" s="34">
        <f>SalaryOld!AL48</f>
        <v>180000</v>
      </c>
      <c r="AS78" s="34">
        <f>SalaryOld!AM48</f>
        <v>180000</v>
      </c>
      <c r="AT78" s="34">
        <f>SalaryOld!AN48</f>
        <v>180000</v>
      </c>
      <c r="AU78" s="34">
        <f>SalaryOld!AO48</f>
        <v>180000</v>
      </c>
    </row>
    <row r="79" spans="2:47" ht="14.25" customHeight="1" x14ac:dyDescent="0.45">
      <c r="B79" s="1" t="s">
        <v>258</v>
      </c>
      <c r="L79" s="34">
        <f>SalaryOld!F49</f>
        <v>0</v>
      </c>
      <c r="M79" s="34">
        <f>SalaryOld!G49</f>
        <v>0</v>
      </c>
      <c r="N79" s="34">
        <f>SalaryOld!H49</f>
        <v>18000</v>
      </c>
      <c r="O79" s="34">
        <f>SalaryOld!I49</f>
        <v>18000</v>
      </c>
      <c r="P79" s="34">
        <f>SalaryOld!J49</f>
        <v>18000</v>
      </c>
      <c r="Q79" s="34">
        <f>SalaryOld!K49</f>
        <v>18000</v>
      </c>
      <c r="R79" s="34">
        <f>SalaryOld!L49</f>
        <v>18000</v>
      </c>
      <c r="S79" s="34">
        <f>SalaryOld!M49</f>
        <v>18000</v>
      </c>
      <c r="T79" s="34">
        <f>SalaryOld!N49</f>
        <v>18000</v>
      </c>
      <c r="U79" s="34">
        <f>SalaryOld!O49</f>
        <v>18000</v>
      </c>
      <c r="V79" s="34">
        <f>SalaryOld!P49</f>
        <v>18000</v>
      </c>
      <c r="W79" s="34">
        <f>SalaryOld!Q49</f>
        <v>18000</v>
      </c>
      <c r="X79" s="34">
        <f>SalaryOld!R49</f>
        <v>31000</v>
      </c>
      <c r="Y79" s="34">
        <f>SalaryOld!S49</f>
        <v>31000</v>
      </c>
      <c r="Z79" s="34">
        <f>SalaryOld!T49</f>
        <v>31000</v>
      </c>
      <c r="AA79" s="34">
        <f>SalaryOld!U49</f>
        <v>31000</v>
      </c>
      <c r="AB79" s="34">
        <f>SalaryOld!V49</f>
        <v>31000</v>
      </c>
      <c r="AC79" s="34">
        <f>SalaryOld!W49</f>
        <v>31000</v>
      </c>
      <c r="AD79" s="34">
        <f>SalaryOld!X49</f>
        <v>31000</v>
      </c>
      <c r="AE79" s="34">
        <f>SalaryOld!Y49</f>
        <v>31000</v>
      </c>
      <c r="AF79" s="34">
        <f>SalaryOld!Z49</f>
        <v>31000</v>
      </c>
      <c r="AG79" s="34">
        <f>SalaryOld!AA49</f>
        <v>31000</v>
      </c>
      <c r="AH79" s="34">
        <f>SalaryOld!AB49</f>
        <v>31000</v>
      </c>
      <c r="AI79" s="34">
        <f>SalaryOld!AC49</f>
        <v>31000</v>
      </c>
      <c r="AJ79" s="34">
        <f>SalaryOld!AD49</f>
        <v>36000</v>
      </c>
      <c r="AK79" s="34">
        <f>SalaryOld!AE49</f>
        <v>36000</v>
      </c>
      <c r="AL79" s="34">
        <f>SalaryOld!AF49</f>
        <v>36000</v>
      </c>
      <c r="AM79" s="34">
        <f>SalaryOld!AG49</f>
        <v>36000</v>
      </c>
      <c r="AN79" s="34">
        <f>SalaryOld!AH49</f>
        <v>36000</v>
      </c>
      <c r="AO79" s="34">
        <f>SalaryOld!AI49</f>
        <v>36000</v>
      </c>
      <c r="AP79" s="34">
        <f>SalaryOld!AJ49</f>
        <v>36000</v>
      </c>
      <c r="AQ79" s="34">
        <f>SalaryOld!AK49</f>
        <v>36000</v>
      </c>
      <c r="AR79" s="34">
        <f>SalaryOld!AL49</f>
        <v>36000</v>
      </c>
      <c r="AS79" s="34">
        <f>SalaryOld!AM49</f>
        <v>36000</v>
      </c>
      <c r="AT79" s="34">
        <f>SalaryOld!AN49</f>
        <v>36000</v>
      </c>
      <c r="AU79" s="34">
        <f>SalaryOld!AO49</f>
        <v>36000</v>
      </c>
    </row>
    <row r="80" spans="2:47" ht="14.25" customHeight="1" x14ac:dyDescent="0.45">
      <c r="B80" s="1" t="s">
        <v>259</v>
      </c>
      <c r="L80" s="34">
        <f>SalaryOld!F50</f>
        <v>77000</v>
      </c>
      <c r="M80" s="34">
        <f>SalaryOld!G50</f>
        <v>77000</v>
      </c>
      <c r="N80" s="34">
        <f>SalaryOld!H50</f>
        <v>77000</v>
      </c>
      <c r="O80" s="34">
        <f>SalaryOld!I50</f>
        <v>81000</v>
      </c>
      <c r="P80" s="34">
        <f>SalaryOld!J50</f>
        <v>81000</v>
      </c>
      <c r="Q80" s="34">
        <f>SalaryOld!K50</f>
        <v>94000</v>
      </c>
      <c r="R80" s="34">
        <f>SalaryOld!L50</f>
        <v>172000</v>
      </c>
      <c r="S80" s="34">
        <f>SalaryOld!M50</f>
        <v>172000</v>
      </c>
      <c r="T80" s="34">
        <f>SalaryOld!N50</f>
        <v>172000</v>
      </c>
      <c r="U80" s="34">
        <f>SalaryOld!O50</f>
        <v>176000</v>
      </c>
      <c r="V80" s="34">
        <f>SalaryOld!P50</f>
        <v>176000</v>
      </c>
      <c r="W80" s="34">
        <f>SalaryOld!Q50</f>
        <v>176000</v>
      </c>
      <c r="X80" s="34">
        <f>SalaryOld!R50</f>
        <v>202000</v>
      </c>
      <c r="Y80" s="34">
        <f>SalaryOld!S50</f>
        <v>202000</v>
      </c>
      <c r="Z80" s="34">
        <f>SalaryOld!T50</f>
        <v>202000</v>
      </c>
      <c r="AA80" s="34">
        <f>SalaryOld!U50</f>
        <v>208000</v>
      </c>
      <c r="AB80" s="34">
        <f>SalaryOld!V50</f>
        <v>204000</v>
      </c>
      <c r="AC80" s="34">
        <f>SalaryOld!W50</f>
        <v>204000</v>
      </c>
      <c r="AD80" s="34">
        <f>SalaryOld!X50</f>
        <v>234000</v>
      </c>
      <c r="AE80" s="34">
        <f>SalaryOld!Y50</f>
        <v>234000</v>
      </c>
      <c r="AF80" s="34">
        <f>SalaryOld!Z50</f>
        <v>240000</v>
      </c>
      <c r="AG80" s="34">
        <f>SalaryOld!AA50</f>
        <v>240000</v>
      </c>
      <c r="AH80" s="34">
        <f>SalaryOld!AB50</f>
        <v>240000</v>
      </c>
      <c r="AI80" s="34">
        <f>SalaryOld!AC50</f>
        <v>240000</v>
      </c>
      <c r="AJ80" s="34">
        <f>SalaryOld!AD50</f>
        <v>252000</v>
      </c>
      <c r="AK80" s="34">
        <f>SalaryOld!AE50</f>
        <v>252000</v>
      </c>
      <c r="AL80" s="34">
        <f>SalaryOld!AF50</f>
        <v>252000</v>
      </c>
      <c r="AM80" s="34">
        <f>SalaryOld!AG50</f>
        <v>252000</v>
      </c>
      <c r="AN80" s="34">
        <f>SalaryOld!AH50</f>
        <v>252000</v>
      </c>
      <c r="AO80" s="34">
        <f>SalaryOld!AI50</f>
        <v>264000</v>
      </c>
      <c r="AP80" s="34">
        <f>SalaryOld!AJ50</f>
        <v>264000</v>
      </c>
      <c r="AQ80" s="34">
        <f>SalaryOld!AK50</f>
        <v>264000</v>
      </c>
      <c r="AR80" s="34">
        <f>SalaryOld!AL50</f>
        <v>264000</v>
      </c>
      <c r="AS80" s="34">
        <f>SalaryOld!AM50</f>
        <v>264000</v>
      </c>
      <c r="AT80" s="34">
        <f>SalaryOld!AN50</f>
        <v>264000</v>
      </c>
      <c r="AU80" s="34">
        <f>SalaryOld!AO50</f>
        <v>264000</v>
      </c>
    </row>
    <row r="81" spans="2:47" ht="14.25" customHeight="1" x14ac:dyDescent="0.45">
      <c r="B81" s="81" t="s">
        <v>209</v>
      </c>
      <c r="L81" s="39">
        <f t="shared" ref="L81:AU81" si="9">SUM(L78:L80)</f>
        <v>117000</v>
      </c>
      <c r="M81" s="39">
        <f t="shared" si="9"/>
        <v>117000</v>
      </c>
      <c r="N81" s="39">
        <f t="shared" si="9"/>
        <v>135000</v>
      </c>
      <c r="O81" s="39">
        <f t="shared" si="9"/>
        <v>139000</v>
      </c>
      <c r="P81" s="39">
        <f t="shared" si="9"/>
        <v>139000</v>
      </c>
      <c r="Q81" s="39">
        <f t="shared" si="9"/>
        <v>152000</v>
      </c>
      <c r="R81" s="39">
        <f t="shared" si="9"/>
        <v>265000</v>
      </c>
      <c r="S81" s="39">
        <f t="shared" si="9"/>
        <v>265000</v>
      </c>
      <c r="T81" s="39">
        <f t="shared" si="9"/>
        <v>265000</v>
      </c>
      <c r="U81" s="39">
        <f t="shared" si="9"/>
        <v>269000</v>
      </c>
      <c r="V81" s="39">
        <f t="shared" si="9"/>
        <v>269000</v>
      </c>
      <c r="W81" s="39">
        <f t="shared" si="9"/>
        <v>269000</v>
      </c>
      <c r="X81" s="39">
        <f t="shared" si="9"/>
        <v>413000</v>
      </c>
      <c r="Y81" s="39">
        <f t="shared" si="9"/>
        <v>413000</v>
      </c>
      <c r="Z81" s="39">
        <f t="shared" si="9"/>
        <v>413000</v>
      </c>
      <c r="AA81" s="39">
        <f t="shared" si="9"/>
        <v>419000</v>
      </c>
      <c r="AB81" s="39">
        <f t="shared" si="9"/>
        <v>415000</v>
      </c>
      <c r="AC81" s="39">
        <f t="shared" si="9"/>
        <v>415000</v>
      </c>
      <c r="AD81" s="39">
        <f t="shared" si="9"/>
        <v>445000</v>
      </c>
      <c r="AE81" s="39">
        <f t="shared" si="9"/>
        <v>445000</v>
      </c>
      <c r="AF81" s="39">
        <f t="shared" si="9"/>
        <v>451000</v>
      </c>
      <c r="AG81" s="39">
        <f t="shared" si="9"/>
        <v>451000</v>
      </c>
      <c r="AH81" s="39">
        <f t="shared" si="9"/>
        <v>451000</v>
      </c>
      <c r="AI81" s="39">
        <f t="shared" si="9"/>
        <v>451000</v>
      </c>
      <c r="AJ81" s="39">
        <f t="shared" si="9"/>
        <v>468000</v>
      </c>
      <c r="AK81" s="39">
        <f t="shared" si="9"/>
        <v>468000</v>
      </c>
      <c r="AL81" s="39">
        <f t="shared" si="9"/>
        <v>468000</v>
      </c>
      <c r="AM81" s="39">
        <f t="shared" si="9"/>
        <v>468000</v>
      </c>
      <c r="AN81" s="39">
        <f t="shared" si="9"/>
        <v>468000</v>
      </c>
      <c r="AO81" s="39">
        <f t="shared" si="9"/>
        <v>480000</v>
      </c>
      <c r="AP81" s="39">
        <f t="shared" si="9"/>
        <v>480000</v>
      </c>
      <c r="AQ81" s="39">
        <f t="shared" si="9"/>
        <v>480000</v>
      </c>
      <c r="AR81" s="39">
        <f t="shared" si="9"/>
        <v>480000</v>
      </c>
      <c r="AS81" s="39">
        <f t="shared" si="9"/>
        <v>480000</v>
      </c>
      <c r="AT81" s="39">
        <f t="shared" si="9"/>
        <v>480000</v>
      </c>
      <c r="AU81" s="39">
        <f t="shared" si="9"/>
        <v>480000</v>
      </c>
    </row>
    <row r="82" spans="2:47" ht="14.25" customHeight="1" x14ac:dyDescent="0.45"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</row>
    <row r="83" spans="2:47" ht="14.25" customHeight="1" x14ac:dyDescent="0.45"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</row>
    <row r="84" spans="2:47" ht="14.25" customHeight="1" x14ac:dyDescent="0.45"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</row>
    <row r="85" spans="2:47" ht="14.25" customHeight="1" x14ac:dyDescent="0.45"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</row>
    <row r="86" spans="2:47" ht="14.25" customHeight="1" x14ac:dyDescent="0.45"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</row>
    <row r="87" spans="2:47" ht="14.25" customHeight="1" x14ac:dyDescent="0.45"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</row>
    <row r="88" spans="2:47" ht="14.25" customHeight="1" x14ac:dyDescent="0.45"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</row>
    <row r="89" spans="2:47" ht="14.25" customHeight="1" x14ac:dyDescent="0.45"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</row>
    <row r="90" spans="2:47" ht="14.25" customHeight="1" x14ac:dyDescent="0.45"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</row>
    <row r="91" spans="2:47" ht="14.25" customHeight="1" x14ac:dyDescent="0.45"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</row>
    <row r="92" spans="2:47" ht="14.25" customHeight="1" x14ac:dyDescent="0.45"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</row>
    <row r="93" spans="2:47" ht="14.25" customHeight="1" x14ac:dyDescent="0.45"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</row>
    <row r="94" spans="2:47" ht="14.25" customHeight="1" x14ac:dyDescent="0.45"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</row>
    <row r="95" spans="2:47" ht="14.25" customHeight="1" x14ac:dyDescent="0.45"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</row>
    <row r="96" spans="2:47" ht="14.25" customHeight="1" x14ac:dyDescent="0.45"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</row>
    <row r="97" spans="12:47" ht="14.25" customHeight="1" x14ac:dyDescent="0.45"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</row>
    <row r="98" spans="12:47" ht="14.25" customHeight="1" x14ac:dyDescent="0.45"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</row>
    <row r="99" spans="12:47" ht="14.25" customHeight="1" x14ac:dyDescent="0.45"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</row>
    <row r="100" spans="12:47" ht="14.25" customHeight="1" x14ac:dyDescent="0.45"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</row>
    <row r="101" spans="12:47" ht="14.25" customHeight="1" x14ac:dyDescent="0.45"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</row>
    <row r="102" spans="12:47" ht="14.25" customHeight="1" x14ac:dyDescent="0.45"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</row>
    <row r="103" spans="12:47" ht="14.25" customHeight="1" x14ac:dyDescent="0.45"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</row>
    <row r="104" spans="12:47" ht="14.25" customHeight="1" x14ac:dyDescent="0.45"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</row>
    <row r="105" spans="12:47" ht="14.25" customHeight="1" x14ac:dyDescent="0.45"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</row>
    <row r="106" spans="12:47" ht="14.25" customHeight="1" x14ac:dyDescent="0.45"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</row>
    <row r="107" spans="12:47" ht="14.25" customHeight="1" x14ac:dyDescent="0.45"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</row>
    <row r="108" spans="12:47" ht="14.25" customHeight="1" x14ac:dyDescent="0.45"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</row>
    <row r="109" spans="12:47" ht="14.25" customHeight="1" x14ac:dyDescent="0.45"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</row>
    <row r="110" spans="12:47" ht="14.25" customHeight="1" x14ac:dyDescent="0.45"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</row>
    <row r="111" spans="12:47" ht="14.25" customHeight="1" x14ac:dyDescent="0.45"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</row>
    <row r="112" spans="12:47" ht="14.25" customHeight="1" x14ac:dyDescent="0.45"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</row>
    <row r="113" spans="12:47" ht="14.25" customHeight="1" x14ac:dyDescent="0.45"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</row>
    <row r="114" spans="12:47" ht="14.25" customHeight="1" x14ac:dyDescent="0.45"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</row>
    <row r="115" spans="12:47" ht="14.25" customHeight="1" x14ac:dyDescent="0.45"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</row>
    <row r="116" spans="12:47" ht="14.25" customHeight="1" x14ac:dyDescent="0.45"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</row>
    <row r="117" spans="12:47" ht="14.25" customHeight="1" x14ac:dyDescent="0.45"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</row>
    <row r="118" spans="12:47" ht="14.25" customHeight="1" x14ac:dyDescent="0.45"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</row>
    <row r="119" spans="12:47" ht="14.25" customHeight="1" x14ac:dyDescent="0.45"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</row>
    <row r="120" spans="12:47" ht="14.25" customHeight="1" x14ac:dyDescent="0.45"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</row>
    <row r="121" spans="12:47" ht="14.25" customHeight="1" x14ac:dyDescent="0.45"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</row>
    <row r="122" spans="12:47" ht="14.25" customHeight="1" x14ac:dyDescent="0.45"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</row>
    <row r="123" spans="12:47" ht="14.25" customHeight="1" x14ac:dyDescent="0.45"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</row>
    <row r="124" spans="12:47" ht="14.25" customHeight="1" x14ac:dyDescent="0.45"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</row>
    <row r="125" spans="12:47" ht="14.25" customHeight="1" x14ac:dyDescent="0.45"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</row>
    <row r="126" spans="12:47" ht="14.25" customHeight="1" x14ac:dyDescent="0.45"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</row>
    <row r="127" spans="12:47" ht="14.25" customHeight="1" x14ac:dyDescent="0.45"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</row>
    <row r="128" spans="12:47" ht="14.25" customHeight="1" x14ac:dyDescent="0.45"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</row>
    <row r="129" spans="12:47" ht="14.25" customHeight="1" x14ac:dyDescent="0.45"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</row>
    <row r="130" spans="12:47" ht="14.25" customHeight="1" x14ac:dyDescent="0.45"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</row>
    <row r="131" spans="12:47" ht="14.25" customHeight="1" x14ac:dyDescent="0.45"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</row>
    <row r="132" spans="12:47" ht="14.25" customHeight="1" x14ac:dyDescent="0.45"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</row>
    <row r="133" spans="12:47" ht="14.25" customHeight="1" x14ac:dyDescent="0.45"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</row>
    <row r="134" spans="12:47" ht="14.25" customHeight="1" x14ac:dyDescent="0.45"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</row>
    <row r="135" spans="12:47" ht="14.25" customHeight="1" x14ac:dyDescent="0.45"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</row>
    <row r="136" spans="12:47" ht="14.25" customHeight="1" x14ac:dyDescent="0.45"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</row>
    <row r="137" spans="12:47" ht="14.25" customHeight="1" x14ac:dyDescent="0.45"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</row>
    <row r="138" spans="12:47" ht="14.25" customHeight="1" x14ac:dyDescent="0.45"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</row>
    <row r="139" spans="12:47" ht="14.25" customHeight="1" x14ac:dyDescent="0.45"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</row>
    <row r="140" spans="12:47" ht="14.25" customHeight="1" x14ac:dyDescent="0.45"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</row>
    <row r="141" spans="12:47" ht="14.25" customHeight="1" x14ac:dyDescent="0.45"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</row>
    <row r="142" spans="12:47" ht="14.25" customHeight="1" x14ac:dyDescent="0.45"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</row>
    <row r="143" spans="12:47" ht="14.25" customHeight="1" x14ac:dyDescent="0.45"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</row>
    <row r="144" spans="12:47" ht="14.25" customHeight="1" x14ac:dyDescent="0.45"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</row>
    <row r="145" spans="12:47" ht="14.25" customHeight="1" x14ac:dyDescent="0.45"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</row>
    <row r="146" spans="12:47" ht="14.25" customHeight="1" x14ac:dyDescent="0.45"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</row>
    <row r="147" spans="12:47" ht="14.25" customHeight="1" x14ac:dyDescent="0.45"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</row>
    <row r="148" spans="12:47" ht="14.25" customHeight="1" x14ac:dyDescent="0.45"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</row>
    <row r="149" spans="12:47" ht="14.25" customHeight="1" x14ac:dyDescent="0.45"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</row>
    <row r="150" spans="12:47" ht="14.25" customHeight="1" x14ac:dyDescent="0.45"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</row>
    <row r="151" spans="12:47" ht="14.25" customHeight="1" x14ac:dyDescent="0.45"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</row>
    <row r="152" spans="12:47" ht="14.25" customHeight="1" x14ac:dyDescent="0.45"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</row>
    <row r="153" spans="12:47" ht="14.25" customHeight="1" x14ac:dyDescent="0.45"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</row>
    <row r="154" spans="12:47" ht="14.25" customHeight="1" x14ac:dyDescent="0.45"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</row>
    <row r="155" spans="12:47" ht="14.25" customHeight="1" x14ac:dyDescent="0.45"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</row>
    <row r="156" spans="12:47" ht="14.25" customHeight="1" x14ac:dyDescent="0.45"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</row>
    <row r="157" spans="12:47" ht="14.25" customHeight="1" x14ac:dyDescent="0.45"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</row>
    <row r="158" spans="12:47" ht="14.25" customHeight="1" x14ac:dyDescent="0.45"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</row>
    <row r="159" spans="12:47" ht="14.25" customHeight="1" x14ac:dyDescent="0.45"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</row>
    <row r="160" spans="12:47" ht="14.25" customHeight="1" x14ac:dyDescent="0.45"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</row>
    <row r="161" spans="12:47" ht="14.25" customHeight="1" x14ac:dyDescent="0.45"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</row>
    <row r="162" spans="12:47" ht="14.25" customHeight="1" x14ac:dyDescent="0.45"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</row>
    <row r="163" spans="12:47" ht="14.25" customHeight="1" x14ac:dyDescent="0.45"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</row>
    <row r="164" spans="12:47" ht="14.25" customHeight="1" x14ac:dyDescent="0.45"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</row>
    <row r="165" spans="12:47" ht="14.25" customHeight="1" x14ac:dyDescent="0.45"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</row>
    <row r="166" spans="12:47" ht="14.25" customHeight="1" x14ac:dyDescent="0.45"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</row>
    <row r="167" spans="12:47" ht="14.25" customHeight="1" x14ac:dyDescent="0.45"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</row>
    <row r="168" spans="12:47" ht="14.25" customHeight="1" x14ac:dyDescent="0.45"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</row>
    <row r="169" spans="12:47" ht="14.25" customHeight="1" x14ac:dyDescent="0.45"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</row>
    <row r="170" spans="12:47" ht="14.25" customHeight="1" x14ac:dyDescent="0.45"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</row>
    <row r="171" spans="12:47" ht="14.25" customHeight="1" x14ac:dyDescent="0.45"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</row>
    <row r="172" spans="12:47" ht="14.25" customHeight="1" x14ac:dyDescent="0.45"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</row>
    <row r="173" spans="12:47" ht="14.25" customHeight="1" x14ac:dyDescent="0.45"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</row>
    <row r="174" spans="12:47" ht="14.25" customHeight="1" x14ac:dyDescent="0.45"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</row>
    <row r="175" spans="12:47" ht="14.25" customHeight="1" x14ac:dyDescent="0.45"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</row>
    <row r="176" spans="12:47" ht="14.25" customHeight="1" x14ac:dyDescent="0.45"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</row>
    <row r="177" spans="12:47" ht="14.25" customHeight="1" x14ac:dyDescent="0.45"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</row>
    <row r="178" spans="12:47" ht="14.25" customHeight="1" x14ac:dyDescent="0.45"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</row>
    <row r="179" spans="12:47" ht="14.25" customHeight="1" x14ac:dyDescent="0.45"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</row>
    <row r="180" spans="12:47" ht="14.25" customHeight="1" x14ac:dyDescent="0.45"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</row>
    <row r="181" spans="12:47" ht="14.25" customHeight="1" x14ac:dyDescent="0.45"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</row>
    <row r="182" spans="12:47" ht="14.25" customHeight="1" x14ac:dyDescent="0.45"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</row>
    <row r="183" spans="12:47" ht="14.25" customHeight="1" x14ac:dyDescent="0.45"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</row>
    <row r="184" spans="12:47" ht="14.25" customHeight="1" x14ac:dyDescent="0.45"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</row>
    <row r="185" spans="12:47" ht="14.25" customHeight="1" x14ac:dyDescent="0.45"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</row>
    <row r="186" spans="12:47" ht="14.25" customHeight="1" x14ac:dyDescent="0.45"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</row>
    <row r="187" spans="12:47" ht="14.25" customHeight="1" x14ac:dyDescent="0.45"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</row>
    <row r="188" spans="12:47" ht="14.25" customHeight="1" x14ac:dyDescent="0.45"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</row>
    <row r="189" spans="12:47" ht="14.25" customHeight="1" x14ac:dyDescent="0.45"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</row>
    <row r="190" spans="12:47" ht="14.25" customHeight="1" x14ac:dyDescent="0.45"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</row>
    <row r="191" spans="12:47" ht="14.25" customHeight="1" x14ac:dyDescent="0.45"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</row>
    <row r="192" spans="12:47" ht="14.25" customHeight="1" x14ac:dyDescent="0.45"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</row>
    <row r="193" spans="12:47" ht="14.25" customHeight="1" x14ac:dyDescent="0.45"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</row>
    <row r="194" spans="12:47" ht="14.25" customHeight="1" x14ac:dyDescent="0.45"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</row>
    <row r="195" spans="12:47" ht="14.25" customHeight="1" x14ac:dyDescent="0.45"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</row>
    <row r="196" spans="12:47" ht="14.25" customHeight="1" x14ac:dyDescent="0.45"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</row>
    <row r="197" spans="12:47" ht="14.25" customHeight="1" x14ac:dyDescent="0.45"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</row>
    <row r="198" spans="12:47" ht="14.25" customHeight="1" x14ac:dyDescent="0.45"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</row>
    <row r="199" spans="12:47" ht="14.25" customHeight="1" x14ac:dyDescent="0.45"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</row>
    <row r="200" spans="12:47" ht="14.25" customHeight="1" x14ac:dyDescent="0.45"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</row>
    <row r="201" spans="12:47" ht="14.25" customHeight="1" x14ac:dyDescent="0.45"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</row>
    <row r="202" spans="12:47" ht="14.25" customHeight="1" x14ac:dyDescent="0.45"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</row>
    <row r="203" spans="12:47" ht="14.25" customHeight="1" x14ac:dyDescent="0.45"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</row>
    <row r="204" spans="12:47" ht="14.25" customHeight="1" x14ac:dyDescent="0.45"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</row>
    <row r="205" spans="12:47" ht="14.25" customHeight="1" x14ac:dyDescent="0.45"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</row>
    <row r="206" spans="12:47" ht="14.25" customHeight="1" x14ac:dyDescent="0.45"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</row>
    <row r="207" spans="12:47" ht="14.25" customHeight="1" x14ac:dyDescent="0.45"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</row>
    <row r="208" spans="12:47" ht="14.25" customHeight="1" x14ac:dyDescent="0.45"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</row>
    <row r="209" spans="12:47" ht="14.25" customHeight="1" x14ac:dyDescent="0.45"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</row>
    <row r="210" spans="12:47" ht="14.25" customHeight="1" x14ac:dyDescent="0.45"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</row>
    <row r="211" spans="12:47" ht="14.25" customHeight="1" x14ac:dyDescent="0.45"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</row>
    <row r="212" spans="12:47" ht="14.25" customHeight="1" x14ac:dyDescent="0.45"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</row>
    <row r="213" spans="12:47" ht="14.25" customHeight="1" x14ac:dyDescent="0.45"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</row>
    <row r="214" spans="12:47" ht="14.25" customHeight="1" x14ac:dyDescent="0.45"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</row>
    <row r="215" spans="12:47" ht="14.25" customHeight="1" x14ac:dyDescent="0.45"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</row>
    <row r="216" spans="12:47" ht="14.25" customHeight="1" x14ac:dyDescent="0.45"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</row>
    <row r="217" spans="12:47" ht="14.25" customHeight="1" x14ac:dyDescent="0.45"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</row>
    <row r="218" spans="12:47" ht="14.25" customHeight="1" x14ac:dyDescent="0.45"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</row>
    <row r="219" spans="12:47" ht="14.25" customHeight="1" x14ac:dyDescent="0.45"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</row>
    <row r="220" spans="12:47" ht="14.25" customHeight="1" x14ac:dyDescent="0.45"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</row>
    <row r="221" spans="12:47" ht="14.25" customHeight="1" x14ac:dyDescent="0.45"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</row>
    <row r="222" spans="12:47" ht="14.25" customHeight="1" x14ac:dyDescent="0.45"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</row>
    <row r="223" spans="12:47" ht="14.25" customHeight="1" x14ac:dyDescent="0.45"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</row>
    <row r="224" spans="12:47" ht="14.25" customHeight="1" x14ac:dyDescent="0.45"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</row>
    <row r="225" spans="12:47" ht="14.25" customHeight="1" x14ac:dyDescent="0.45"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</row>
    <row r="226" spans="12:47" ht="14.25" customHeight="1" x14ac:dyDescent="0.45"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</row>
    <row r="227" spans="12:47" ht="14.25" customHeight="1" x14ac:dyDescent="0.45"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</row>
    <row r="228" spans="12:47" ht="14.25" customHeight="1" x14ac:dyDescent="0.45"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</row>
    <row r="229" spans="12:47" ht="14.25" customHeight="1" x14ac:dyDescent="0.45"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</row>
    <row r="230" spans="12:47" ht="14.25" customHeight="1" x14ac:dyDescent="0.45"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</row>
    <row r="231" spans="12:47" ht="14.25" customHeight="1" x14ac:dyDescent="0.45"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</row>
    <row r="232" spans="12:47" ht="14.25" customHeight="1" x14ac:dyDescent="0.45"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</row>
    <row r="233" spans="12:47" ht="14.25" customHeight="1" x14ac:dyDescent="0.45"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</row>
    <row r="234" spans="12:47" ht="14.25" customHeight="1" x14ac:dyDescent="0.45"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</row>
    <row r="235" spans="12:47" ht="14.25" customHeight="1" x14ac:dyDescent="0.45"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</row>
    <row r="236" spans="12:47" ht="14.25" customHeight="1" x14ac:dyDescent="0.45"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</row>
    <row r="237" spans="12:47" ht="14.25" customHeight="1" x14ac:dyDescent="0.45"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</row>
    <row r="238" spans="12:47" ht="14.25" customHeight="1" x14ac:dyDescent="0.45"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</row>
    <row r="239" spans="12:47" ht="14.25" customHeight="1" x14ac:dyDescent="0.45"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</row>
    <row r="240" spans="12:47" ht="14.25" customHeight="1" x14ac:dyDescent="0.45"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</row>
    <row r="241" spans="12:47" ht="14.25" customHeight="1" x14ac:dyDescent="0.45"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</row>
    <row r="242" spans="12:47" ht="14.25" customHeight="1" x14ac:dyDescent="0.45"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</row>
    <row r="243" spans="12:47" ht="14.25" customHeight="1" x14ac:dyDescent="0.45"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</row>
    <row r="244" spans="12:47" ht="14.25" customHeight="1" x14ac:dyDescent="0.45"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</row>
    <row r="245" spans="12:47" ht="14.25" customHeight="1" x14ac:dyDescent="0.45"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</row>
    <row r="246" spans="12:47" ht="14.25" customHeight="1" x14ac:dyDescent="0.45"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</row>
    <row r="247" spans="12:47" ht="14.25" customHeight="1" x14ac:dyDescent="0.45"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</row>
    <row r="248" spans="12:47" ht="14.25" customHeight="1" x14ac:dyDescent="0.45"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</row>
    <row r="249" spans="12:47" ht="14.25" customHeight="1" x14ac:dyDescent="0.45"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</row>
    <row r="250" spans="12:47" ht="14.25" customHeight="1" x14ac:dyDescent="0.45"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</row>
    <row r="251" spans="12:47" ht="14.25" customHeight="1" x14ac:dyDescent="0.45"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</row>
    <row r="252" spans="12:47" ht="14.25" customHeight="1" x14ac:dyDescent="0.45"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</row>
    <row r="253" spans="12:47" ht="14.25" customHeight="1" x14ac:dyDescent="0.45"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</row>
    <row r="254" spans="12:47" ht="14.25" customHeight="1" x14ac:dyDescent="0.45"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</row>
    <row r="255" spans="12:47" ht="14.25" customHeight="1" x14ac:dyDescent="0.45"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</row>
    <row r="256" spans="12:47" ht="14.25" customHeight="1" x14ac:dyDescent="0.45"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</row>
    <row r="257" spans="12:47" ht="14.25" customHeight="1" x14ac:dyDescent="0.45"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</row>
    <row r="258" spans="12:47" ht="14.25" customHeight="1" x14ac:dyDescent="0.45"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</row>
    <row r="259" spans="12:47" ht="14.25" customHeight="1" x14ac:dyDescent="0.45"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</row>
    <row r="260" spans="12:47" ht="14.25" customHeight="1" x14ac:dyDescent="0.45"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</row>
    <row r="261" spans="12:47" ht="14.25" customHeight="1" x14ac:dyDescent="0.45"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</row>
    <row r="262" spans="12:47" ht="14.25" customHeight="1" x14ac:dyDescent="0.45"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</row>
    <row r="263" spans="12:47" ht="14.25" customHeight="1" x14ac:dyDescent="0.45"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</row>
    <row r="264" spans="12:47" ht="14.25" customHeight="1" x14ac:dyDescent="0.45"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</row>
    <row r="265" spans="12:47" ht="14.25" customHeight="1" x14ac:dyDescent="0.45"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</row>
    <row r="266" spans="12:47" ht="14.25" customHeight="1" x14ac:dyDescent="0.45"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</row>
    <row r="267" spans="12:47" ht="14.25" customHeight="1" x14ac:dyDescent="0.45"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</row>
    <row r="268" spans="12:47" ht="14.25" customHeight="1" x14ac:dyDescent="0.45"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</row>
    <row r="269" spans="12:47" ht="14.25" customHeight="1" x14ac:dyDescent="0.45"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</row>
    <row r="270" spans="12:47" ht="14.25" customHeight="1" x14ac:dyDescent="0.45"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</row>
    <row r="271" spans="12:47" ht="14.25" customHeight="1" x14ac:dyDescent="0.45"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</row>
    <row r="272" spans="12:47" ht="14.25" customHeight="1" x14ac:dyDescent="0.45"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</row>
    <row r="273" spans="12:47" ht="14.25" customHeight="1" x14ac:dyDescent="0.45"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</row>
    <row r="274" spans="12:47" ht="14.25" customHeight="1" x14ac:dyDescent="0.45"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</row>
    <row r="275" spans="12:47" ht="14.25" customHeight="1" x14ac:dyDescent="0.45"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</row>
    <row r="276" spans="12:47" ht="14.25" customHeight="1" x14ac:dyDescent="0.45"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</row>
    <row r="277" spans="12:47" ht="14.25" customHeight="1" x14ac:dyDescent="0.45"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</row>
    <row r="278" spans="12:47" ht="14.25" customHeight="1" x14ac:dyDescent="0.45"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</row>
    <row r="279" spans="12:47" ht="14.25" customHeight="1" x14ac:dyDescent="0.45"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</row>
    <row r="280" spans="12:47" ht="14.25" customHeight="1" x14ac:dyDescent="0.45"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</row>
    <row r="281" spans="12:47" ht="14.25" customHeight="1" x14ac:dyDescent="0.45"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</row>
    <row r="282" spans="12:47" ht="14.25" customHeight="1" x14ac:dyDescent="0.45"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</row>
    <row r="283" spans="12:47" ht="14.25" customHeight="1" x14ac:dyDescent="0.45"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</row>
    <row r="284" spans="12:47" ht="14.25" customHeight="1" x14ac:dyDescent="0.45"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</row>
    <row r="285" spans="12:47" ht="14.25" customHeight="1" x14ac:dyDescent="0.45"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</row>
    <row r="286" spans="12:47" ht="14.25" customHeight="1" x14ac:dyDescent="0.45"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</row>
    <row r="287" spans="12:47" ht="14.25" customHeight="1" x14ac:dyDescent="0.45"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</row>
    <row r="288" spans="12:47" ht="14.25" customHeight="1" x14ac:dyDescent="0.45"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</row>
    <row r="289" spans="12:47" ht="14.25" customHeight="1" x14ac:dyDescent="0.45"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</row>
    <row r="290" spans="12:47" ht="14.25" customHeight="1" x14ac:dyDescent="0.45"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</row>
    <row r="291" spans="12:47" ht="14.25" customHeight="1" x14ac:dyDescent="0.45"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</row>
    <row r="292" spans="12:47" ht="14.25" customHeight="1" x14ac:dyDescent="0.45"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</row>
    <row r="293" spans="12:47" ht="14.25" customHeight="1" x14ac:dyDescent="0.45"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</row>
    <row r="294" spans="12:47" ht="14.25" customHeight="1" x14ac:dyDescent="0.45"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</row>
    <row r="295" spans="12:47" ht="14.25" customHeight="1" x14ac:dyDescent="0.45"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</row>
    <row r="296" spans="12:47" ht="14.25" customHeight="1" x14ac:dyDescent="0.45"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</row>
    <row r="297" spans="12:47" ht="14.25" customHeight="1" x14ac:dyDescent="0.45"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</row>
    <row r="298" spans="12:47" ht="14.25" customHeight="1" x14ac:dyDescent="0.45"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</row>
    <row r="299" spans="12:47" ht="14.25" customHeight="1" x14ac:dyDescent="0.45"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</row>
    <row r="300" spans="12:47" ht="14.25" customHeight="1" x14ac:dyDescent="0.45"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</row>
    <row r="301" spans="12:47" ht="14.25" customHeight="1" x14ac:dyDescent="0.45"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</row>
    <row r="302" spans="12:47" ht="14.25" customHeight="1" x14ac:dyDescent="0.45"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</row>
    <row r="303" spans="12:47" ht="14.25" customHeight="1" x14ac:dyDescent="0.45"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</row>
    <row r="304" spans="12:47" ht="14.25" customHeight="1" x14ac:dyDescent="0.45"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</row>
    <row r="305" spans="12:47" ht="14.25" customHeight="1" x14ac:dyDescent="0.45"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</row>
    <row r="306" spans="12:47" ht="14.25" customHeight="1" x14ac:dyDescent="0.45"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</row>
    <row r="307" spans="12:47" ht="14.25" customHeight="1" x14ac:dyDescent="0.45"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</row>
    <row r="308" spans="12:47" ht="14.25" customHeight="1" x14ac:dyDescent="0.45"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</row>
    <row r="309" spans="12:47" ht="14.25" customHeight="1" x14ac:dyDescent="0.45"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</row>
    <row r="310" spans="12:47" ht="14.25" customHeight="1" x14ac:dyDescent="0.45"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</row>
    <row r="311" spans="12:47" ht="14.25" customHeight="1" x14ac:dyDescent="0.45"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</row>
    <row r="312" spans="12:47" ht="14.25" customHeight="1" x14ac:dyDescent="0.45"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</row>
    <row r="313" spans="12:47" ht="14.25" customHeight="1" x14ac:dyDescent="0.45"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</row>
    <row r="314" spans="12:47" ht="14.25" customHeight="1" x14ac:dyDescent="0.45"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</row>
    <row r="315" spans="12:47" ht="14.25" customHeight="1" x14ac:dyDescent="0.45"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</row>
    <row r="316" spans="12:47" ht="14.25" customHeight="1" x14ac:dyDescent="0.45"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</row>
    <row r="317" spans="12:47" ht="14.25" customHeight="1" x14ac:dyDescent="0.45"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</row>
    <row r="318" spans="12:47" ht="14.25" customHeight="1" x14ac:dyDescent="0.45"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</row>
    <row r="319" spans="12:47" ht="14.25" customHeight="1" x14ac:dyDescent="0.45"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</row>
    <row r="320" spans="12:47" ht="14.25" customHeight="1" x14ac:dyDescent="0.45"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</row>
    <row r="321" spans="12:47" ht="14.25" customHeight="1" x14ac:dyDescent="0.45"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</row>
    <row r="322" spans="12:47" ht="14.25" customHeight="1" x14ac:dyDescent="0.45"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</row>
    <row r="323" spans="12:47" ht="14.25" customHeight="1" x14ac:dyDescent="0.45"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</row>
    <row r="324" spans="12:47" ht="14.25" customHeight="1" x14ac:dyDescent="0.45"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</row>
    <row r="325" spans="12:47" ht="14.25" customHeight="1" x14ac:dyDescent="0.45"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</row>
    <row r="326" spans="12:47" ht="14.25" customHeight="1" x14ac:dyDescent="0.45"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</row>
    <row r="327" spans="12:47" ht="14.25" customHeight="1" x14ac:dyDescent="0.45"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</row>
    <row r="328" spans="12:47" ht="14.25" customHeight="1" x14ac:dyDescent="0.45"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</row>
    <row r="329" spans="12:47" ht="14.25" customHeight="1" x14ac:dyDescent="0.45"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</row>
    <row r="330" spans="12:47" ht="14.25" customHeight="1" x14ac:dyDescent="0.45"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</row>
    <row r="331" spans="12:47" ht="14.25" customHeight="1" x14ac:dyDescent="0.45"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</row>
    <row r="332" spans="12:47" ht="14.25" customHeight="1" x14ac:dyDescent="0.45"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</row>
    <row r="333" spans="12:47" ht="14.25" customHeight="1" x14ac:dyDescent="0.45"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</row>
    <row r="334" spans="12:47" ht="14.25" customHeight="1" x14ac:dyDescent="0.45"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</row>
    <row r="335" spans="12:47" ht="14.25" customHeight="1" x14ac:dyDescent="0.45"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</row>
    <row r="336" spans="12:47" ht="14.25" customHeight="1" x14ac:dyDescent="0.45"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</row>
    <row r="337" spans="12:47" ht="14.25" customHeight="1" x14ac:dyDescent="0.45"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</row>
    <row r="338" spans="12:47" ht="14.25" customHeight="1" x14ac:dyDescent="0.45"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</row>
    <row r="339" spans="12:47" ht="14.25" customHeight="1" x14ac:dyDescent="0.45"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</row>
    <row r="340" spans="12:47" ht="14.25" customHeight="1" x14ac:dyDescent="0.45"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</row>
    <row r="341" spans="12:47" ht="14.25" customHeight="1" x14ac:dyDescent="0.45"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</row>
    <row r="342" spans="12:47" ht="14.25" customHeight="1" x14ac:dyDescent="0.45"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</row>
    <row r="343" spans="12:47" ht="14.25" customHeight="1" x14ac:dyDescent="0.45"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</row>
    <row r="344" spans="12:47" ht="14.25" customHeight="1" x14ac:dyDescent="0.45"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</row>
    <row r="345" spans="12:47" ht="14.25" customHeight="1" x14ac:dyDescent="0.45"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</row>
    <row r="346" spans="12:47" ht="14.25" customHeight="1" x14ac:dyDescent="0.45"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</row>
    <row r="347" spans="12:47" ht="14.25" customHeight="1" x14ac:dyDescent="0.45"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</row>
    <row r="348" spans="12:47" ht="14.25" customHeight="1" x14ac:dyDescent="0.45"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</row>
    <row r="349" spans="12:47" ht="14.25" customHeight="1" x14ac:dyDescent="0.45"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</row>
    <row r="350" spans="12:47" ht="14.25" customHeight="1" x14ac:dyDescent="0.45"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</row>
    <row r="351" spans="12:47" ht="14.25" customHeight="1" x14ac:dyDescent="0.45"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</row>
    <row r="352" spans="12:47" ht="14.25" customHeight="1" x14ac:dyDescent="0.45"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</row>
    <row r="353" spans="12:47" ht="14.25" customHeight="1" x14ac:dyDescent="0.45"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</row>
    <row r="354" spans="12:47" ht="14.25" customHeight="1" x14ac:dyDescent="0.45"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</row>
    <row r="355" spans="12:47" ht="14.25" customHeight="1" x14ac:dyDescent="0.45"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</row>
    <row r="356" spans="12:47" ht="14.25" customHeight="1" x14ac:dyDescent="0.45"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</row>
    <row r="357" spans="12:47" ht="14.25" customHeight="1" x14ac:dyDescent="0.45"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</row>
    <row r="358" spans="12:47" ht="14.25" customHeight="1" x14ac:dyDescent="0.45"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</row>
    <row r="359" spans="12:47" ht="14.25" customHeight="1" x14ac:dyDescent="0.45"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</row>
    <row r="360" spans="12:47" ht="14.25" customHeight="1" x14ac:dyDescent="0.45"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</row>
    <row r="361" spans="12:47" ht="14.25" customHeight="1" x14ac:dyDescent="0.45"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</row>
    <row r="362" spans="12:47" ht="14.25" customHeight="1" x14ac:dyDescent="0.45"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</row>
    <row r="363" spans="12:47" ht="14.25" customHeight="1" x14ac:dyDescent="0.45"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</row>
    <row r="364" spans="12:47" ht="14.25" customHeight="1" x14ac:dyDescent="0.45"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</row>
    <row r="365" spans="12:47" ht="14.25" customHeight="1" x14ac:dyDescent="0.45"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</row>
    <row r="366" spans="12:47" ht="14.25" customHeight="1" x14ac:dyDescent="0.45"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</row>
    <row r="367" spans="12:47" ht="14.25" customHeight="1" x14ac:dyDescent="0.45"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</row>
    <row r="368" spans="12:47" ht="14.25" customHeight="1" x14ac:dyDescent="0.45"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</row>
    <row r="369" spans="12:47" ht="14.25" customHeight="1" x14ac:dyDescent="0.45"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</row>
    <row r="370" spans="12:47" ht="14.25" customHeight="1" x14ac:dyDescent="0.45"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</row>
    <row r="371" spans="12:47" ht="14.25" customHeight="1" x14ac:dyDescent="0.45"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</row>
    <row r="372" spans="12:47" ht="14.25" customHeight="1" x14ac:dyDescent="0.45"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</row>
    <row r="373" spans="12:47" ht="14.25" customHeight="1" x14ac:dyDescent="0.45"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</row>
    <row r="374" spans="12:47" ht="14.25" customHeight="1" x14ac:dyDescent="0.45"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</row>
    <row r="375" spans="12:47" ht="14.25" customHeight="1" x14ac:dyDescent="0.45"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</row>
    <row r="376" spans="12:47" ht="14.25" customHeight="1" x14ac:dyDescent="0.45"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</row>
    <row r="377" spans="12:47" ht="14.25" customHeight="1" x14ac:dyDescent="0.45"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</row>
    <row r="378" spans="12:47" ht="14.25" customHeight="1" x14ac:dyDescent="0.45"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</row>
    <row r="379" spans="12:47" ht="14.25" customHeight="1" x14ac:dyDescent="0.45"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</row>
    <row r="380" spans="12:47" ht="14.25" customHeight="1" x14ac:dyDescent="0.45"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</row>
    <row r="381" spans="12:47" ht="14.25" customHeight="1" x14ac:dyDescent="0.45"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</row>
    <row r="382" spans="12:47" ht="14.25" customHeight="1" x14ac:dyDescent="0.45"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</row>
    <row r="383" spans="12:47" ht="14.25" customHeight="1" x14ac:dyDescent="0.45"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</row>
    <row r="384" spans="12:47" ht="14.25" customHeight="1" x14ac:dyDescent="0.45"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</row>
    <row r="385" spans="12:47" ht="14.25" customHeight="1" x14ac:dyDescent="0.45"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</row>
    <row r="386" spans="12:47" ht="14.25" customHeight="1" x14ac:dyDescent="0.45"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</row>
    <row r="387" spans="12:47" ht="14.25" customHeight="1" x14ac:dyDescent="0.45"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</row>
    <row r="388" spans="12:47" ht="14.25" customHeight="1" x14ac:dyDescent="0.45"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</row>
    <row r="389" spans="12:47" ht="14.25" customHeight="1" x14ac:dyDescent="0.45"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</row>
    <row r="390" spans="12:47" ht="14.25" customHeight="1" x14ac:dyDescent="0.45"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</row>
    <row r="391" spans="12:47" ht="14.25" customHeight="1" x14ac:dyDescent="0.45"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</row>
    <row r="392" spans="12:47" ht="14.25" customHeight="1" x14ac:dyDescent="0.45"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</row>
    <row r="393" spans="12:47" ht="14.25" customHeight="1" x14ac:dyDescent="0.45"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</row>
    <row r="394" spans="12:47" ht="14.25" customHeight="1" x14ac:dyDescent="0.45"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</row>
    <row r="395" spans="12:47" ht="14.25" customHeight="1" x14ac:dyDescent="0.45"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</row>
    <row r="396" spans="12:47" ht="14.25" customHeight="1" x14ac:dyDescent="0.45"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</row>
    <row r="397" spans="12:47" ht="14.25" customHeight="1" x14ac:dyDescent="0.45"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</row>
    <row r="398" spans="12:47" ht="14.25" customHeight="1" x14ac:dyDescent="0.45"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</row>
    <row r="399" spans="12:47" ht="14.25" customHeight="1" x14ac:dyDescent="0.45"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</row>
    <row r="400" spans="12:47" ht="14.25" customHeight="1" x14ac:dyDescent="0.45"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</row>
    <row r="401" spans="12:47" ht="14.25" customHeight="1" x14ac:dyDescent="0.45"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</row>
    <row r="402" spans="12:47" ht="14.25" customHeight="1" x14ac:dyDescent="0.45"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</row>
    <row r="403" spans="12:47" ht="14.25" customHeight="1" x14ac:dyDescent="0.45"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</row>
    <row r="404" spans="12:47" ht="14.25" customHeight="1" x14ac:dyDescent="0.45"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</row>
    <row r="405" spans="12:47" ht="14.25" customHeight="1" x14ac:dyDescent="0.45"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</row>
    <row r="406" spans="12:47" ht="14.25" customHeight="1" x14ac:dyDescent="0.45"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</row>
    <row r="407" spans="12:47" ht="14.25" customHeight="1" x14ac:dyDescent="0.45"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</row>
    <row r="408" spans="12:47" ht="14.25" customHeight="1" x14ac:dyDescent="0.45"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</row>
    <row r="409" spans="12:47" ht="14.25" customHeight="1" x14ac:dyDescent="0.45"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</row>
    <row r="410" spans="12:47" ht="14.25" customHeight="1" x14ac:dyDescent="0.45"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</row>
    <row r="411" spans="12:47" ht="14.25" customHeight="1" x14ac:dyDescent="0.45"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</row>
    <row r="412" spans="12:47" ht="14.25" customHeight="1" x14ac:dyDescent="0.45"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</row>
    <row r="413" spans="12:47" ht="14.25" customHeight="1" x14ac:dyDescent="0.45"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</row>
    <row r="414" spans="12:47" ht="14.25" customHeight="1" x14ac:dyDescent="0.45"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</row>
    <row r="415" spans="12:47" ht="14.25" customHeight="1" x14ac:dyDescent="0.45"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</row>
    <row r="416" spans="12:47" ht="14.25" customHeight="1" x14ac:dyDescent="0.45"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</row>
    <row r="417" spans="12:47" ht="14.25" customHeight="1" x14ac:dyDescent="0.45"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</row>
    <row r="418" spans="12:47" ht="14.25" customHeight="1" x14ac:dyDescent="0.45"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</row>
    <row r="419" spans="12:47" ht="14.25" customHeight="1" x14ac:dyDescent="0.45"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</row>
    <row r="420" spans="12:47" ht="14.25" customHeight="1" x14ac:dyDescent="0.45"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</row>
    <row r="421" spans="12:47" ht="14.25" customHeight="1" x14ac:dyDescent="0.45"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</row>
    <row r="422" spans="12:47" ht="14.25" customHeight="1" x14ac:dyDescent="0.45"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</row>
    <row r="423" spans="12:47" ht="14.25" customHeight="1" x14ac:dyDescent="0.45"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</row>
    <row r="424" spans="12:47" ht="14.25" customHeight="1" x14ac:dyDescent="0.45"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</row>
    <row r="425" spans="12:47" ht="14.25" customHeight="1" x14ac:dyDescent="0.45"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</row>
    <row r="426" spans="12:47" ht="14.25" customHeight="1" x14ac:dyDescent="0.45"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</row>
    <row r="427" spans="12:47" ht="14.25" customHeight="1" x14ac:dyDescent="0.45"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</row>
    <row r="428" spans="12:47" ht="14.25" customHeight="1" x14ac:dyDescent="0.45"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</row>
    <row r="429" spans="12:47" ht="14.25" customHeight="1" x14ac:dyDescent="0.45"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</row>
    <row r="430" spans="12:47" ht="14.25" customHeight="1" x14ac:dyDescent="0.45"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</row>
    <row r="431" spans="12:47" ht="14.25" customHeight="1" x14ac:dyDescent="0.45"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</row>
    <row r="432" spans="12:47" ht="14.25" customHeight="1" x14ac:dyDescent="0.45"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</row>
    <row r="433" spans="12:47" ht="14.25" customHeight="1" x14ac:dyDescent="0.45"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</row>
    <row r="434" spans="12:47" ht="14.25" customHeight="1" x14ac:dyDescent="0.45"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</row>
    <row r="435" spans="12:47" ht="14.25" customHeight="1" x14ac:dyDescent="0.45"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</row>
    <row r="436" spans="12:47" ht="14.25" customHeight="1" x14ac:dyDescent="0.45"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</row>
    <row r="437" spans="12:47" ht="14.25" customHeight="1" x14ac:dyDescent="0.45"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</row>
    <row r="438" spans="12:47" ht="14.25" customHeight="1" x14ac:dyDescent="0.45"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</row>
    <row r="439" spans="12:47" ht="14.25" customHeight="1" x14ac:dyDescent="0.45"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</row>
    <row r="440" spans="12:47" ht="14.25" customHeight="1" x14ac:dyDescent="0.45"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</row>
    <row r="441" spans="12:47" ht="14.25" customHeight="1" x14ac:dyDescent="0.45"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</row>
    <row r="442" spans="12:47" ht="14.25" customHeight="1" x14ac:dyDescent="0.45"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</row>
    <row r="443" spans="12:47" ht="14.25" customHeight="1" x14ac:dyDescent="0.45"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</row>
    <row r="444" spans="12:47" ht="14.25" customHeight="1" x14ac:dyDescent="0.45"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</row>
    <row r="445" spans="12:47" ht="14.25" customHeight="1" x14ac:dyDescent="0.45"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</row>
    <row r="446" spans="12:47" ht="14.25" customHeight="1" x14ac:dyDescent="0.45"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</row>
    <row r="447" spans="12:47" ht="14.25" customHeight="1" x14ac:dyDescent="0.45"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</row>
    <row r="448" spans="12:47" ht="14.25" customHeight="1" x14ac:dyDescent="0.45"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</row>
    <row r="449" spans="12:47" ht="14.25" customHeight="1" x14ac:dyDescent="0.45"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</row>
    <row r="450" spans="12:47" ht="14.25" customHeight="1" x14ac:dyDescent="0.45"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</row>
    <row r="451" spans="12:47" ht="14.25" customHeight="1" x14ac:dyDescent="0.45"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</row>
    <row r="452" spans="12:47" ht="14.25" customHeight="1" x14ac:dyDescent="0.45"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</row>
    <row r="453" spans="12:47" ht="14.25" customHeight="1" x14ac:dyDescent="0.45"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</row>
    <row r="454" spans="12:47" ht="14.25" customHeight="1" x14ac:dyDescent="0.45"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</row>
    <row r="455" spans="12:47" ht="14.25" customHeight="1" x14ac:dyDescent="0.45"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</row>
    <row r="456" spans="12:47" ht="14.25" customHeight="1" x14ac:dyDescent="0.45"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</row>
    <row r="457" spans="12:47" ht="14.25" customHeight="1" x14ac:dyDescent="0.45"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</row>
    <row r="458" spans="12:47" ht="14.25" customHeight="1" x14ac:dyDescent="0.45"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</row>
    <row r="459" spans="12:47" ht="14.25" customHeight="1" x14ac:dyDescent="0.45"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</row>
    <row r="460" spans="12:47" ht="14.25" customHeight="1" x14ac:dyDescent="0.45"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</row>
    <row r="461" spans="12:47" ht="14.25" customHeight="1" x14ac:dyDescent="0.45"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</row>
    <row r="462" spans="12:47" ht="14.25" customHeight="1" x14ac:dyDescent="0.45"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</row>
    <row r="463" spans="12:47" ht="14.25" customHeight="1" x14ac:dyDescent="0.45"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</row>
    <row r="464" spans="12:47" ht="14.25" customHeight="1" x14ac:dyDescent="0.45"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</row>
    <row r="465" spans="12:47" ht="14.25" customHeight="1" x14ac:dyDescent="0.45"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</row>
    <row r="466" spans="12:47" ht="14.25" customHeight="1" x14ac:dyDescent="0.45"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</row>
    <row r="467" spans="12:47" ht="14.25" customHeight="1" x14ac:dyDescent="0.45"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</row>
    <row r="468" spans="12:47" ht="14.25" customHeight="1" x14ac:dyDescent="0.45"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</row>
    <row r="469" spans="12:47" ht="14.25" customHeight="1" x14ac:dyDescent="0.45"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</row>
    <row r="470" spans="12:47" ht="14.25" customHeight="1" x14ac:dyDescent="0.45"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</row>
    <row r="471" spans="12:47" ht="14.25" customHeight="1" x14ac:dyDescent="0.45"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</row>
    <row r="472" spans="12:47" ht="14.25" customHeight="1" x14ac:dyDescent="0.45"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</row>
    <row r="473" spans="12:47" ht="14.25" customHeight="1" x14ac:dyDescent="0.45"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</row>
    <row r="474" spans="12:47" ht="14.25" customHeight="1" x14ac:dyDescent="0.45"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</row>
    <row r="475" spans="12:47" ht="14.25" customHeight="1" x14ac:dyDescent="0.45"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</row>
    <row r="476" spans="12:47" ht="14.25" customHeight="1" x14ac:dyDescent="0.45"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</row>
    <row r="477" spans="12:47" ht="14.25" customHeight="1" x14ac:dyDescent="0.45"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</row>
    <row r="478" spans="12:47" ht="14.25" customHeight="1" x14ac:dyDescent="0.45"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</row>
    <row r="479" spans="12:47" ht="14.25" customHeight="1" x14ac:dyDescent="0.45"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</row>
    <row r="480" spans="12:47" ht="14.25" customHeight="1" x14ac:dyDescent="0.45"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</row>
    <row r="481" spans="12:47" ht="14.25" customHeight="1" x14ac:dyDescent="0.45"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</row>
    <row r="482" spans="12:47" ht="14.25" customHeight="1" x14ac:dyDescent="0.45"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</row>
    <row r="483" spans="12:47" ht="14.25" customHeight="1" x14ac:dyDescent="0.45"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</row>
    <row r="484" spans="12:47" ht="14.25" customHeight="1" x14ac:dyDescent="0.45"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</row>
    <row r="485" spans="12:47" ht="14.25" customHeight="1" x14ac:dyDescent="0.45"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</row>
    <row r="486" spans="12:47" ht="14.25" customHeight="1" x14ac:dyDescent="0.45"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</row>
    <row r="487" spans="12:47" ht="14.25" customHeight="1" x14ac:dyDescent="0.45"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</row>
    <row r="488" spans="12:47" ht="14.25" customHeight="1" x14ac:dyDescent="0.45"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</row>
    <row r="489" spans="12:47" ht="14.25" customHeight="1" x14ac:dyDescent="0.45"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</row>
    <row r="490" spans="12:47" ht="14.25" customHeight="1" x14ac:dyDescent="0.45"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</row>
    <row r="491" spans="12:47" ht="14.25" customHeight="1" x14ac:dyDescent="0.45"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</row>
    <row r="492" spans="12:47" ht="14.25" customHeight="1" x14ac:dyDescent="0.45"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</row>
    <row r="493" spans="12:47" ht="14.25" customHeight="1" x14ac:dyDescent="0.45"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</row>
    <row r="494" spans="12:47" ht="14.25" customHeight="1" x14ac:dyDescent="0.45"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</row>
    <row r="495" spans="12:47" ht="14.25" customHeight="1" x14ac:dyDescent="0.45"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</row>
    <row r="496" spans="12:47" ht="14.25" customHeight="1" x14ac:dyDescent="0.45"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</row>
    <row r="497" spans="12:47" ht="14.25" customHeight="1" x14ac:dyDescent="0.45"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</row>
    <row r="498" spans="12:47" ht="14.25" customHeight="1" x14ac:dyDescent="0.45"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</row>
    <row r="499" spans="12:47" ht="14.25" customHeight="1" x14ac:dyDescent="0.45"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</row>
    <row r="500" spans="12:47" ht="14.25" customHeight="1" x14ac:dyDescent="0.45"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</row>
    <row r="501" spans="12:47" ht="14.25" customHeight="1" x14ac:dyDescent="0.45"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</row>
    <row r="502" spans="12:47" ht="14.25" customHeight="1" x14ac:dyDescent="0.45"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</row>
    <row r="503" spans="12:47" ht="14.25" customHeight="1" x14ac:dyDescent="0.45"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</row>
    <row r="504" spans="12:47" ht="14.25" customHeight="1" x14ac:dyDescent="0.45"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</row>
    <row r="505" spans="12:47" ht="14.25" customHeight="1" x14ac:dyDescent="0.45"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</row>
    <row r="506" spans="12:47" ht="14.25" customHeight="1" x14ac:dyDescent="0.45"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</row>
    <row r="507" spans="12:47" ht="14.25" customHeight="1" x14ac:dyDescent="0.45"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</row>
    <row r="508" spans="12:47" ht="14.25" customHeight="1" x14ac:dyDescent="0.45"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</row>
    <row r="509" spans="12:47" ht="14.25" customHeight="1" x14ac:dyDescent="0.45"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</row>
    <row r="510" spans="12:47" ht="14.25" customHeight="1" x14ac:dyDescent="0.45"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</row>
    <row r="511" spans="12:47" ht="14.25" customHeight="1" x14ac:dyDescent="0.45"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</row>
    <row r="512" spans="12:47" ht="14.25" customHeight="1" x14ac:dyDescent="0.45"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</row>
    <row r="513" spans="12:47" ht="14.25" customHeight="1" x14ac:dyDescent="0.45"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</row>
    <row r="514" spans="12:47" ht="14.25" customHeight="1" x14ac:dyDescent="0.45"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</row>
    <row r="515" spans="12:47" ht="14.25" customHeight="1" x14ac:dyDescent="0.45"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</row>
    <row r="516" spans="12:47" ht="14.25" customHeight="1" x14ac:dyDescent="0.45"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</row>
    <row r="517" spans="12:47" ht="14.25" customHeight="1" x14ac:dyDescent="0.45"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</row>
    <row r="518" spans="12:47" ht="14.25" customHeight="1" x14ac:dyDescent="0.45"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</row>
    <row r="519" spans="12:47" ht="14.25" customHeight="1" x14ac:dyDescent="0.45"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</row>
    <row r="520" spans="12:47" ht="14.25" customHeight="1" x14ac:dyDescent="0.45"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</row>
    <row r="521" spans="12:47" ht="14.25" customHeight="1" x14ac:dyDescent="0.45"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</row>
    <row r="522" spans="12:47" ht="14.25" customHeight="1" x14ac:dyDescent="0.45"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</row>
    <row r="523" spans="12:47" ht="14.25" customHeight="1" x14ac:dyDescent="0.45"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</row>
    <row r="524" spans="12:47" ht="14.25" customHeight="1" x14ac:dyDescent="0.45"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</row>
    <row r="525" spans="12:47" ht="14.25" customHeight="1" x14ac:dyDescent="0.45"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</row>
    <row r="526" spans="12:47" ht="14.25" customHeight="1" x14ac:dyDescent="0.45"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</row>
    <row r="527" spans="12:47" ht="14.25" customHeight="1" x14ac:dyDescent="0.45"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</row>
    <row r="528" spans="12:47" ht="14.25" customHeight="1" x14ac:dyDescent="0.45"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</row>
    <row r="529" spans="12:47" ht="14.25" customHeight="1" x14ac:dyDescent="0.45"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</row>
    <row r="530" spans="12:47" ht="14.25" customHeight="1" x14ac:dyDescent="0.45"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</row>
    <row r="531" spans="12:47" ht="14.25" customHeight="1" x14ac:dyDescent="0.45"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</row>
    <row r="532" spans="12:47" ht="14.25" customHeight="1" x14ac:dyDescent="0.45"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</row>
    <row r="533" spans="12:47" ht="14.25" customHeight="1" x14ac:dyDescent="0.45"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</row>
    <row r="534" spans="12:47" ht="14.25" customHeight="1" x14ac:dyDescent="0.45"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</row>
    <row r="535" spans="12:47" ht="14.25" customHeight="1" x14ac:dyDescent="0.45"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</row>
    <row r="536" spans="12:47" ht="14.25" customHeight="1" x14ac:dyDescent="0.45"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</row>
    <row r="537" spans="12:47" ht="14.25" customHeight="1" x14ac:dyDescent="0.45"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</row>
    <row r="538" spans="12:47" ht="14.25" customHeight="1" x14ac:dyDescent="0.45"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</row>
    <row r="539" spans="12:47" ht="14.25" customHeight="1" x14ac:dyDescent="0.45"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</row>
    <row r="540" spans="12:47" ht="14.25" customHeight="1" x14ac:dyDescent="0.45"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</row>
    <row r="541" spans="12:47" ht="14.25" customHeight="1" x14ac:dyDescent="0.45"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</row>
    <row r="542" spans="12:47" ht="14.25" customHeight="1" x14ac:dyDescent="0.45"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</row>
    <row r="543" spans="12:47" ht="14.25" customHeight="1" x14ac:dyDescent="0.45"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</row>
    <row r="544" spans="12:47" ht="14.25" customHeight="1" x14ac:dyDescent="0.45"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</row>
    <row r="545" spans="12:47" ht="14.25" customHeight="1" x14ac:dyDescent="0.45"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</row>
    <row r="546" spans="12:47" ht="14.25" customHeight="1" x14ac:dyDescent="0.45"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</row>
    <row r="547" spans="12:47" ht="14.25" customHeight="1" x14ac:dyDescent="0.45"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</row>
    <row r="548" spans="12:47" ht="14.25" customHeight="1" x14ac:dyDescent="0.45"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</row>
    <row r="549" spans="12:47" ht="14.25" customHeight="1" x14ac:dyDescent="0.45"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</row>
    <row r="550" spans="12:47" ht="14.25" customHeight="1" x14ac:dyDescent="0.45"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</row>
    <row r="551" spans="12:47" ht="14.25" customHeight="1" x14ac:dyDescent="0.45"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</row>
    <row r="552" spans="12:47" ht="14.25" customHeight="1" x14ac:dyDescent="0.45"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</row>
    <row r="553" spans="12:47" ht="14.25" customHeight="1" x14ac:dyDescent="0.45"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</row>
    <row r="554" spans="12:47" ht="14.25" customHeight="1" x14ac:dyDescent="0.45"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</row>
    <row r="555" spans="12:47" ht="14.25" customHeight="1" x14ac:dyDescent="0.45"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</row>
    <row r="556" spans="12:47" ht="14.25" customHeight="1" x14ac:dyDescent="0.45"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</row>
    <row r="557" spans="12:47" ht="14.25" customHeight="1" x14ac:dyDescent="0.45"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</row>
    <row r="558" spans="12:47" ht="14.25" customHeight="1" x14ac:dyDescent="0.45"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</row>
    <row r="559" spans="12:47" ht="14.25" customHeight="1" x14ac:dyDescent="0.45"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</row>
    <row r="560" spans="12:47" ht="14.25" customHeight="1" x14ac:dyDescent="0.45"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</row>
    <row r="561" spans="12:47" ht="14.25" customHeight="1" x14ac:dyDescent="0.45"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</row>
    <row r="562" spans="12:47" ht="14.25" customHeight="1" x14ac:dyDescent="0.45"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</row>
    <row r="563" spans="12:47" ht="14.25" customHeight="1" x14ac:dyDescent="0.45"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</row>
    <row r="564" spans="12:47" ht="14.25" customHeight="1" x14ac:dyDescent="0.45"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</row>
    <row r="565" spans="12:47" ht="14.25" customHeight="1" x14ac:dyDescent="0.45"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</row>
    <row r="566" spans="12:47" ht="14.25" customHeight="1" x14ac:dyDescent="0.45"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</row>
    <row r="567" spans="12:47" ht="14.25" customHeight="1" x14ac:dyDescent="0.45"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</row>
    <row r="568" spans="12:47" ht="14.25" customHeight="1" x14ac:dyDescent="0.45"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</row>
    <row r="569" spans="12:47" ht="14.25" customHeight="1" x14ac:dyDescent="0.45"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</row>
    <row r="570" spans="12:47" ht="14.25" customHeight="1" x14ac:dyDescent="0.45"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</row>
    <row r="571" spans="12:47" ht="14.25" customHeight="1" x14ac:dyDescent="0.45"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</row>
    <row r="572" spans="12:47" ht="14.25" customHeight="1" x14ac:dyDescent="0.45"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</row>
    <row r="573" spans="12:47" ht="14.25" customHeight="1" x14ac:dyDescent="0.45"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</row>
    <row r="574" spans="12:47" ht="14.25" customHeight="1" x14ac:dyDescent="0.45"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</row>
    <row r="575" spans="12:47" ht="14.25" customHeight="1" x14ac:dyDescent="0.45"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</row>
    <row r="576" spans="12:47" ht="14.25" customHeight="1" x14ac:dyDescent="0.45"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</row>
    <row r="577" spans="12:47" ht="14.25" customHeight="1" x14ac:dyDescent="0.45"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</row>
    <row r="578" spans="12:47" ht="14.25" customHeight="1" x14ac:dyDescent="0.45"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</row>
    <row r="579" spans="12:47" ht="14.25" customHeight="1" x14ac:dyDescent="0.45"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</row>
    <row r="580" spans="12:47" ht="14.25" customHeight="1" x14ac:dyDescent="0.45"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</row>
    <row r="581" spans="12:47" ht="14.25" customHeight="1" x14ac:dyDescent="0.45"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</row>
    <row r="582" spans="12:47" ht="14.25" customHeight="1" x14ac:dyDescent="0.45"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</row>
    <row r="583" spans="12:47" ht="14.25" customHeight="1" x14ac:dyDescent="0.45"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</row>
    <row r="584" spans="12:47" ht="14.25" customHeight="1" x14ac:dyDescent="0.45"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</row>
    <row r="585" spans="12:47" ht="14.25" customHeight="1" x14ac:dyDescent="0.45"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</row>
    <row r="586" spans="12:47" ht="14.25" customHeight="1" x14ac:dyDescent="0.45"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</row>
    <row r="587" spans="12:47" ht="14.25" customHeight="1" x14ac:dyDescent="0.45"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</row>
    <row r="588" spans="12:47" ht="14.25" customHeight="1" x14ac:dyDescent="0.45"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</row>
    <row r="589" spans="12:47" ht="14.25" customHeight="1" x14ac:dyDescent="0.45"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</row>
    <row r="590" spans="12:47" ht="14.25" customHeight="1" x14ac:dyDescent="0.45"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</row>
    <row r="591" spans="12:47" ht="14.25" customHeight="1" x14ac:dyDescent="0.45"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</row>
    <row r="592" spans="12:47" ht="14.25" customHeight="1" x14ac:dyDescent="0.45"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</row>
    <row r="593" spans="12:47" ht="14.25" customHeight="1" x14ac:dyDescent="0.45"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</row>
    <row r="594" spans="12:47" ht="14.25" customHeight="1" x14ac:dyDescent="0.45"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</row>
    <row r="595" spans="12:47" ht="14.25" customHeight="1" x14ac:dyDescent="0.45"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</row>
    <row r="596" spans="12:47" ht="14.25" customHeight="1" x14ac:dyDescent="0.45"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</row>
    <row r="597" spans="12:47" ht="14.25" customHeight="1" x14ac:dyDescent="0.45"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</row>
    <row r="598" spans="12:47" ht="14.25" customHeight="1" x14ac:dyDescent="0.45"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</row>
    <row r="599" spans="12:47" ht="14.25" customHeight="1" x14ac:dyDescent="0.45"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</row>
    <row r="600" spans="12:47" ht="14.25" customHeight="1" x14ac:dyDescent="0.45"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</row>
    <row r="601" spans="12:47" ht="14.25" customHeight="1" x14ac:dyDescent="0.45"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</row>
    <row r="602" spans="12:47" ht="14.25" customHeight="1" x14ac:dyDescent="0.45"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</row>
    <row r="603" spans="12:47" ht="14.25" customHeight="1" x14ac:dyDescent="0.45"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</row>
    <row r="604" spans="12:47" ht="14.25" customHeight="1" x14ac:dyDescent="0.45"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</row>
    <row r="605" spans="12:47" ht="14.25" customHeight="1" x14ac:dyDescent="0.45"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</row>
    <row r="606" spans="12:47" ht="14.25" customHeight="1" x14ac:dyDescent="0.45"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</row>
    <row r="607" spans="12:47" ht="14.25" customHeight="1" x14ac:dyDescent="0.45"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</row>
    <row r="608" spans="12:47" ht="14.25" customHeight="1" x14ac:dyDescent="0.45"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</row>
    <row r="609" spans="12:47" ht="14.25" customHeight="1" x14ac:dyDescent="0.45"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</row>
    <row r="610" spans="12:47" ht="14.25" customHeight="1" x14ac:dyDescent="0.45"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</row>
    <row r="611" spans="12:47" ht="14.25" customHeight="1" x14ac:dyDescent="0.45"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</row>
    <row r="612" spans="12:47" ht="14.25" customHeight="1" x14ac:dyDescent="0.45"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</row>
    <row r="613" spans="12:47" ht="14.25" customHeight="1" x14ac:dyDescent="0.45"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</row>
    <row r="614" spans="12:47" ht="14.25" customHeight="1" x14ac:dyDescent="0.45"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</row>
    <row r="615" spans="12:47" ht="14.25" customHeight="1" x14ac:dyDescent="0.45"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</row>
    <row r="616" spans="12:47" ht="14.25" customHeight="1" x14ac:dyDescent="0.45"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</row>
    <row r="617" spans="12:47" ht="14.25" customHeight="1" x14ac:dyDescent="0.45"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</row>
    <row r="618" spans="12:47" ht="14.25" customHeight="1" x14ac:dyDescent="0.45"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</row>
    <row r="619" spans="12:47" ht="14.25" customHeight="1" x14ac:dyDescent="0.45"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</row>
    <row r="620" spans="12:47" ht="14.25" customHeight="1" x14ac:dyDescent="0.45"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</row>
    <row r="621" spans="12:47" ht="14.25" customHeight="1" x14ac:dyDescent="0.45"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</row>
    <row r="622" spans="12:47" ht="14.25" customHeight="1" x14ac:dyDescent="0.45"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</row>
    <row r="623" spans="12:47" ht="14.25" customHeight="1" x14ac:dyDescent="0.45"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</row>
    <row r="624" spans="12:47" ht="14.25" customHeight="1" x14ac:dyDescent="0.45"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</row>
    <row r="625" spans="12:47" ht="14.25" customHeight="1" x14ac:dyDescent="0.45"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</row>
    <row r="626" spans="12:47" ht="14.25" customHeight="1" x14ac:dyDescent="0.45"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</row>
    <row r="627" spans="12:47" ht="14.25" customHeight="1" x14ac:dyDescent="0.45"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</row>
    <row r="628" spans="12:47" ht="14.25" customHeight="1" x14ac:dyDescent="0.45"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</row>
    <row r="629" spans="12:47" ht="14.25" customHeight="1" x14ac:dyDescent="0.45"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</row>
    <row r="630" spans="12:47" ht="14.25" customHeight="1" x14ac:dyDescent="0.45"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</row>
    <row r="631" spans="12:47" ht="14.25" customHeight="1" x14ac:dyDescent="0.45"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</row>
    <row r="632" spans="12:47" ht="14.25" customHeight="1" x14ac:dyDescent="0.45"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</row>
    <row r="633" spans="12:47" ht="14.25" customHeight="1" x14ac:dyDescent="0.45"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</row>
    <row r="634" spans="12:47" ht="14.25" customHeight="1" x14ac:dyDescent="0.45"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</row>
    <row r="635" spans="12:47" ht="14.25" customHeight="1" x14ac:dyDescent="0.45"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</row>
    <row r="636" spans="12:47" ht="14.25" customHeight="1" x14ac:dyDescent="0.45"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</row>
    <row r="637" spans="12:47" ht="14.25" customHeight="1" x14ac:dyDescent="0.45"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</row>
    <row r="638" spans="12:47" ht="14.25" customHeight="1" x14ac:dyDescent="0.45"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</row>
    <row r="639" spans="12:47" ht="14.25" customHeight="1" x14ac:dyDescent="0.45"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</row>
    <row r="640" spans="12:47" ht="14.25" customHeight="1" x14ac:dyDescent="0.45"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</row>
    <row r="641" spans="12:47" ht="14.25" customHeight="1" x14ac:dyDescent="0.45"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</row>
    <row r="642" spans="12:47" ht="14.25" customHeight="1" x14ac:dyDescent="0.45"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</row>
    <row r="643" spans="12:47" ht="14.25" customHeight="1" x14ac:dyDescent="0.45"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</row>
    <row r="644" spans="12:47" ht="14.25" customHeight="1" x14ac:dyDescent="0.45"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</row>
    <row r="645" spans="12:47" ht="14.25" customHeight="1" x14ac:dyDescent="0.45"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</row>
    <row r="646" spans="12:47" ht="14.25" customHeight="1" x14ac:dyDescent="0.45"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</row>
    <row r="647" spans="12:47" ht="14.25" customHeight="1" x14ac:dyDescent="0.45"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</row>
    <row r="648" spans="12:47" ht="14.25" customHeight="1" x14ac:dyDescent="0.45"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</row>
    <row r="649" spans="12:47" ht="14.25" customHeight="1" x14ac:dyDescent="0.45"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</row>
    <row r="650" spans="12:47" ht="14.25" customHeight="1" x14ac:dyDescent="0.45"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</row>
    <row r="651" spans="12:47" ht="14.25" customHeight="1" x14ac:dyDescent="0.45"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</row>
    <row r="652" spans="12:47" ht="14.25" customHeight="1" x14ac:dyDescent="0.45"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</row>
    <row r="653" spans="12:47" ht="14.25" customHeight="1" x14ac:dyDescent="0.45"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</row>
    <row r="654" spans="12:47" ht="14.25" customHeight="1" x14ac:dyDescent="0.45"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</row>
    <row r="655" spans="12:47" ht="14.25" customHeight="1" x14ac:dyDescent="0.45"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</row>
    <row r="656" spans="12:47" ht="14.25" customHeight="1" x14ac:dyDescent="0.45"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</row>
    <row r="657" spans="12:47" ht="14.25" customHeight="1" x14ac:dyDescent="0.45"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</row>
    <row r="658" spans="12:47" ht="14.25" customHeight="1" x14ac:dyDescent="0.45"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</row>
    <row r="659" spans="12:47" ht="14.25" customHeight="1" x14ac:dyDescent="0.45"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</row>
    <row r="660" spans="12:47" ht="14.25" customHeight="1" x14ac:dyDescent="0.45"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</row>
    <row r="661" spans="12:47" ht="14.25" customHeight="1" x14ac:dyDescent="0.45"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</row>
    <row r="662" spans="12:47" ht="14.25" customHeight="1" x14ac:dyDescent="0.45"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</row>
    <row r="663" spans="12:47" ht="14.25" customHeight="1" x14ac:dyDescent="0.45"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</row>
    <row r="664" spans="12:47" ht="14.25" customHeight="1" x14ac:dyDescent="0.45"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</row>
    <row r="665" spans="12:47" ht="14.25" customHeight="1" x14ac:dyDescent="0.45"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</row>
    <row r="666" spans="12:47" ht="14.25" customHeight="1" x14ac:dyDescent="0.45"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</row>
    <row r="667" spans="12:47" ht="14.25" customHeight="1" x14ac:dyDescent="0.45"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</row>
    <row r="668" spans="12:47" ht="14.25" customHeight="1" x14ac:dyDescent="0.45"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</row>
    <row r="669" spans="12:47" ht="14.25" customHeight="1" x14ac:dyDescent="0.45"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</row>
    <row r="670" spans="12:47" ht="14.25" customHeight="1" x14ac:dyDescent="0.45"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</row>
    <row r="671" spans="12:47" ht="14.25" customHeight="1" x14ac:dyDescent="0.45"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</row>
    <row r="672" spans="12:47" ht="14.25" customHeight="1" x14ac:dyDescent="0.45"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</row>
    <row r="673" spans="12:47" ht="14.25" customHeight="1" x14ac:dyDescent="0.45"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</row>
    <row r="674" spans="12:47" ht="14.25" customHeight="1" x14ac:dyDescent="0.45"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</row>
    <row r="675" spans="12:47" ht="14.25" customHeight="1" x14ac:dyDescent="0.45"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</row>
    <row r="676" spans="12:47" ht="14.25" customHeight="1" x14ac:dyDescent="0.45"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</row>
    <row r="677" spans="12:47" ht="14.25" customHeight="1" x14ac:dyDescent="0.45"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</row>
    <row r="678" spans="12:47" ht="14.25" customHeight="1" x14ac:dyDescent="0.45"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</row>
    <row r="679" spans="12:47" ht="14.25" customHeight="1" x14ac:dyDescent="0.45"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</row>
    <row r="680" spans="12:47" ht="14.25" customHeight="1" x14ac:dyDescent="0.45"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</row>
    <row r="681" spans="12:47" ht="14.25" customHeight="1" x14ac:dyDescent="0.45"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</row>
    <row r="682" spans="12:47" ht="14.25" customHeight="1" x14ac:dyDescent="0.45"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</row>
    <row r="683" spans="12:47" ht="14.25" customHeight="1" x14ac:dyDescent="0.45"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</row>
    <row r="684" spans="12:47" ht="14.25" customHeight="1" x14ac:dyDescent="0.45"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</row>
    <row r="685" spans="12:47" ht="14.25" customHeight="1" x14ac:dyDescent="0.45"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</row>
    <row r="686" spans="12:47" ht="14.25" customHeight="1" x14ac:dyDescent="0.45"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</row>
    <row r="687" spans="12:47" ht="14.25" customHeight="1" x14ac:dyDescent="0.45"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</row>
    <row r="688" spans="12:47" ht="14.25" customHeight="1" x14ac:dyDescent="0.45"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</row>
    <row r="689" spans="12:47" ht="14.25" customHeight="1" x14ac:dyDescent="0.45"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</row>
    <row r="690" spans="12:47" ht="14.25" customHeight="1" x14ac:dyDescent="0.45"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</row>
    <row r="691" spans="12:47" ht="14.25" customHeight="1" x14ac:dyDescent="0.45"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</row>
    <row r="692" spans="12:47" ht="14.25" customHeight="1" x14ac:dyDescent="0.45"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</row>
    <row r="693" spans="12:47" ht="14.25" customHeight="1" x14ac:dyDescent="0.45"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</row>
    <row r="694" spans="12:47" ht="14.25" customHeight="1" x14ac:dyDescent="0.45"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</row>
    <row r="695" spans="12:47" ht="14.25" customHeight="1" x14ac:dyDescent="0.45"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</row>
    <row r="696" spans="12:47" ht="14.25" customHeight="1" x14ac:dyDescent="0.45"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</row>
    <row r="697" spans="12:47" ht="14.25" customHeight="1" x14ac:dyDescent="0.45"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</row>
    <row r="698" spans="12:47" ht="14.25" customHeight="1" x14ac:dyDescent="0.45"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</row>
    <row r="699" spans="12:47" ht="14.25" customHeight="1" x14ac:dyDescent="0.45"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</row>
    <row r="700" spans="12:47" ht="14.25" customHeight="1" x14ac:dyDescent="0.45"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</row>
    <row r="701" spans="12:47" ht="14.25" customHeight="1" x14ac:dyDescent="0.45"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</row>
    <row r="702" spans="12:47" ht="14.25" customHeight="1" x14ac:dyDescent="0.45"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</row>
    <row r="703" spans="12:47" ht="14.25" customHeight="1" x14ac:dyDescent="0.45"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</row>
    <row r="704" spans="12:47" ht="14.25" customHeight="1" x14ac:dyDescent="0.45"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</row>
    <row r="705" spans="12:47" ht="14.25" customHeight="1" x14ac:dyDescent="0.45"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</row>
    <row r="706" spans="12:47" ht="14.25" customHeight="1" x14ac:dyDescent="0.45"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</row>
    <row r="707" spans="12:47" ht="14.25" customHeight="1" x14ac:dyDescent="0.45"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</row>
    <row r="708" spans="12:47" ht="14.25" customHeight="1" x14ac:dyDescent="0.45"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</row>
    <row r="709" spans="12:47" ht="14.25" customHeight="1" x14ac:dyDescent="0.45"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</row>
    <row r="710" spans="12:47" ht="14.25" customHeight="1" x14ac:dyDescent="0.45"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</row>
    <row r="711" spans="12:47" ht="14.25" customHeight="1" x14ac:dyDescent="0.45"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</row>
    <row r="712" spans="12:47" ht="14.25" customHeight="1" x14ac:dyDescent="0.45"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</row>
    <row r="713" spans="12:47" ht="14.25" customHeight="1" x14ac:dyDescent="0.45"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</row>
    <row r="714" spans="12:47" ht="14.25" customHeight="1" x14ac:dyDescent="0.45"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</row>
    <row r="715" spans="12:47" ht="14.25" customHeight="1" x14ac:dyDescent="0.45"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</row>
    <row r="716" spans="12:47" ht="14.25" customHeight="1" x14ac:dyDescent="0.45"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</row>
    <row r="717" spans="12:47" ht="14.25" customHeight="1" x14ac:dyDescent="0.45"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</row>
    <row r="718" spans="12:47" ht="14.25" customHeight="1" x14ac:dyDescent="0.45"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</row>
    <row r="719" spans="12:47" ht="14.25" customHeight="1" x14ac:dyDescent="0.45"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</row>
    <row r="720" spans="12:47" ht="14.25" customHeight="1" x14ac:dyDescent="0.45"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</row>
    <row r="721" spans="12:47" ht="14.25" customHeight="1" x14ac:dyDescent="0.45"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</row>
    <row r="722" spans="12:47" ht="14.25" customHeight="1" x14ac:dyDescent="0.45"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</row>
    <row r="723" spans="12:47" ht="14.25" customHeight="1" x14ac:dyDescent="0.45"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</row>
    <row r="724" spans="12:47" ht="14.25" customHeight="1" x14ac:dyDescent="0.45"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</row>
    <row r="725" spans="12:47" ht="14.25" customHeight="1" x14ac:dyDescent="0.45"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</row>
    <row r="726" spans="12:47" ht="14.25" customHeight="1" x14ac:dyDescent="0.45"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</row>
    <row r="727" spans="12:47" ht="14.25" customHeight="1" x14ac:dyDescent="0.45"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</row>
    <row r="728" spans="12:47" ht="14.25" customHeight="1" x14ac:dyDescent="0.45"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</row>
    <row r="729" spans="12:47" ht="14.25" customHeight="1" x14ac:dyDescent="0.45"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</row>
    <row r="730" spans="12:47" ht="14.25" customHeight="1" x14ac:dyDescent="0.45"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</row>
    <row r="731" spans="12:47" ht="14.25" customHeight="1" x14ac:dyDescent="0.45"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</row>
    <row r="732" spans="12:47" ht="14.25" customHeight="1" x14ac:dyDescent="0.45"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</row>
    <row r="733" spans="12:47" ht="14.25" customHeight="1" x14ac:dyDescent="0.45"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</row>
    <row r="734" spans="12:47" ht="14.25" customHeight="1" x14ac:dyDescent="0.45"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</row>
    <row r="735" spans="12:47" ht="14.25" customHeight="1" x14ac:dyDescent="0.45"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</row>
    <row r="736" spans="12:47" ht="14.25" customHeight="1" x14ac:dyDescent="0.45"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</row>
    <row r="737" spans="12:47" ht="14.25" customHeight="1" x14ac:dyDescent="0.45"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</row>
    <row r="738" spans="12:47" ht="14.25" customHeight="1" x14ac:dyDescent="0.45"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</row>
    <row r="739" spans="12:47" ht="14.25" customHeight="1" x14ac:dyDescent="0.45"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</row>
    <row r="740" spans="12:47" ht="14.25" customHeight="1" x14ac:dyDescent="0.45"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</row>
    <row r="741" spans="12:47" ht="14.25" customHeight="1" x14ac:dyDescent="0.45"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</row>
    <row r="742" spans="12:47" ht="14.25" customHeight="1" x14ac:dyDescent="0.45"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</row>
    <row r="743" spans="12:47" ht="14.25" customHeight="1" x14ac:dyDescent="0.45"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</row>
    <row r="744" spans="12:47" ht="14.25" customHeight="1" x14ac:dyDescent="0.45"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</row>
    <row r="745" spans="12:47" ht="14.25" customHeight="1" x14ac:dyDescent="0.45"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</row>
    <row r="746" spans="12:47" ht="14.25" customHeight="1" x14ac:dyDescent="0.45"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</row>
    <row r="747" spans="12:47" ht="14.25" customHeight="1" x14ac:dyDescent="0.45"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</row>
    <row r="748" spans="12:47" ht="14.25" customHeight="1" x14ac:dyDescent="0.45"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</row>
    <row r="749" spans="12:47" ht="14.25" customHeight="1" x14ac:dyDescent="0.45"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</row>
    <row r="750" spans="12:47" ht="14.25" customHeight="1" x14ac:dyDescent="0.45"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</row>
    <row r="751" spans="12:47" ht="14.25" customHeight="1" x14ac:dyDescent="0.45"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</row>
    <row r="752" spans="12:47" ht="14.25" customHeight="1" x14ac:dyDescent="0.45"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</row>
    <row r="753" spans="12:47" ht="14.25" customHeight="1" x14ac:dyDescent="0.45"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</row>
    <row r="754" spans="12:47" ht="14.25" customHeight="1" x14ac:dyDescent="0.45"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</row>
    <row r="755" spans="12:47" ht="14.25" customHeight="1" x14ac:dyDescent="0.45"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</row>
    <row r="756" spans="12:47" ht="14.25" customHeight="1" x14ac:dyDescent="0.45"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</row>
    <row r="757" spans="12:47" ht="14.25" customHeight="1" x14ac:dyDescent="0.45"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</row>
    <row r="758" spans="12:47" ht="14.25" customHeight="1" x14ac:dyDescent="0.45"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</row>
    <row r="759" spans="12:47" ht="14.25" customHeight="1" x14ac:dyDescent="0.45"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</row>
    <row r="760" spans="12:47" ht="14.25" customHeight="1" x14ac:dyDescent="0.45"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</row>
    <row r="761" spans="12:47" ht="14.25" customHeight="1" x14ac:dyDescent="0.45"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</row>
    <row r="762" spans="12:47" ht="14.25" customHeight="1" x14ac:dyDescent="0.45"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</row>
    <row r="763" spans="12:47" ht="14.25" customHeight="1" x14ac:dyDescent="0.45"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</row>
    <row r="764" spans="12:47" ht="14.25" customHeight="1" x14ac:dyDescent="0.45"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</row>
    <row r="765" spans="12:47" ht="14.25" customHeight="1" x14ac:dyDescent="0.45"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</row>
    <row r="766" spans="12:47" ht="14.25" customHeight="1" x14ac:dyDescent="0.45"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</row>
    <row r="767" spans="12:47" ht="14.25" customHeight="1" x14ac:dyDescent="0.45"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</row>
    <row r="768" spans="12:47" ht="14.25" customHeight="1" x14ac:dyDescent="0.45"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</row>
    <row r="769" spans="12:47" ht="14.25" customHeight="1" x14ac:dyDescent="0.45"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</row>
    <row r="770" spans="12:47" ht="14.25" customHeight="1" x14ac:dyDescent="0.45"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</row>
    <row r="771" spans="12:47" ht="14.25" customHeight="1" x14ac:dyDescent="0.45"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</row>
    <row r="772" spans="12:47" ht="14.25" customHeight="1" x14ac:dyDescent="0.45"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</row>
    <row r="773" spans="12:47" ht="14.25" customHeight="1" x14ac:dyDescent="0.45"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</row>
    <row r="774" spans="12:47" ht="14.25" customHeight="1" x14ac:dyDescent="0.45"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</row>
    <row r="775" spans="12:47" ht="14.25" customHeight="1" x14ac:dyDescent="0.45"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</row>
    <row r="776" spans="12:47" ht="14.25" customHeight="1" x14ac:dyDescent="0.45"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</row>
    <row r="777" spans="12:47" ht="14.25" customHeight="1" x14ac:dyDescent="0.45"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</row>
    <row r="778" spans="12:47" ht="14.25" customHeight="1" x14ac:dyDescent="0.45"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</row>
    <row r="779" spans="12:47" ht="14.25" customHeight="1" x14ac:dyDescent="0.45"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</row>
    <row r="780" spans="12:47" ht="14.25" customHeight="1" x14ac:dyDescent="0.45"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</row>
    <row r="781" spans="12:47" ht="14.25" customHeight="1" x14ac:dyDescent="0.45"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</row>
    <row r="782" spans="12:47" ht="14.25" customHeight="1" x14ac:dyDescent="0.45"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</row>
    <row r="783" spans="12:47" ht="14.25" customHeight="1" x14ac:dyDescent="0.45"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</row>
    <row r="784" spans="12:47" ht="14.25" customHeight="1" x14ac:dyDescent="0.45"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</row>
    <row r="785" spans="12:47" ht="14.25" customHeight="1" x14ac:dyDescent="0.45"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</row>
    <row r="786" spans="12:47" ht="14.25" customHeight="1" x14ac:dyDescent="0.45"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</row>
    <row r="787" spans="12:47" ht="14.25" customHeight="1" x14ac:dyDescent="0.45"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</row>
    <row r="788" spans="12:47" ht="14.25" customHeight="1" x14ac:dyDescent="0.45"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</row>
    <row r="789" spans="12:47" ht="14.25" customHeight="1" x14ac:dyDescent="0.45"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</row>
    <row r="790" spans="12:47" ht="14.25" customHeight="1" x14ac:dyDescent="0.45"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</row>
    <row r="791" spans="12:47" ht="14.25" customHeight="1" x14ac:dyDescent="0.45"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</row>
    <row r="792" spans="12:47" ht="14.25" customHeight="1" x14ac:dyDescent="0.45"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</row>
    <row r="793" spans="12:47" ht="14.25" customHeight="1" x14ac:dyDescent="0.45"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</row>
    <row r="794" spans="12:47" ht="14.25" customHeight="1" x14ac:dyDescent="0.45"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</row>
    <row r="795" spans="12:47" ht="14.25" customHeight="1" x14ac:dyDescent="0.45"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</row>
    <row r="796" spans="12:47" ht="14.25" customHeight="1" x14ac:dyDescent="0.45"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</row>
    <row r="797" spans="12:47" ht="14.25" customHeight="1" x14ac:dyDescent="0.45"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</row>
    <row r="798" spans="12:47" ht="14.25" customHeight="1" x14ac:dyDescent="0.45"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</row>
    <row r="799" spans="12:47" ht="14.25" customHeight="1" x14ac:dyDescent="0.45"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</row>
    <row r="800" spans="12:47" ht="14.25" customHeight="1" x14ac:dyDescent="0.45"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</row>
    <row r="801" spans="12:47" ht="14.25" customHeight="1" x14ac:dyDescent="0.45"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</row>
    <row r="802" spans="12:47" ht="14.25" customHeight="1" x14ac:dyDescent="0.45"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</row>
    <row r="803" spans="12:47" ht="14.25" customHeight="1" x14ac:dyDescent="0.45"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</row>
    <row r="804" spans="12:47" ht="14.25" customHeight="1" x14ac:dyDescent="0.45"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</row>
    <row r="805" spans="12:47" ht="14.25" customHeight="1" x14ac:dyDescent="0.45"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</row>
    <row r="806" spans="12:47" ht="14.25" customHeight="1" x14ac:dyDescent="0.45"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</row>
    <row r="807" spans="12:47" ht="14.25" customHeight="1" x14ac:dyDescent="0.45"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</row>
    <row r="808" spans="12:47" ht="14.25" customHeight="1" x14ac:dyDescent="0.45"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</row>
    <row r="809" spans="12:47" ht="14.25" customHeight="1" x14ac:dyDescent="0.45"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</row>
    <row r="810" spans="12:47" ht="14.25" customHeight="1" x14ac:dyDescent="0.45"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</row>
    <row r="811" spans="12:47" ht="14.25" customHeight="1" x14ac:dyDescent="0.45"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</row>
    <row r="812" spans="12:47" ht="14.25" customHeight="1" x14ac:dyDescent="0.45"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</row>
    <row r="813" spans="12:47" ht="14.25" customHeight="1" x14ac:dyDescent="0.45"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</row>
    <row r="814" spans="12:47" ht="14.25" customHeight="1" x14ac:dyDescent="0.45"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</row>
    <row r="815" spans="12:47" ht="14.25" customHeight="1" x14ac:dyDescent="0.45"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</row>
    <row r="816" spans="12:47" ht="14.25" customHeight="1" x14ac:dyDescent="0.45"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</row>
    <row r="817" spans="12:47" ht="14.25" customHeight="1" x14ac:dyDescent="0.45"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</row>
    <row r="818" spans="12:47" ht="14.25" customHeight="1" x14ac:dyDescent="0.45"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</row>
    <row r="819" spans="12:47" ht="14.25" customHeight="1" x14ac:dyDescent="0.45"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</row>
    <row r="820" spans="12:47" ht="14.25" customHeight="1" x14ac:dyDescent="0.45"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</row>
    <row r="821" spans="12:47" ht="14.25" customHeight="1" x14ac:dyDescent="0.45"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</row>
    <row r="822" spans="12:47" ht="14.25" customHeight="1" x14ac:dyDescent="0.45"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</row>
    <row r="823" spans="12:47" ht="14.25" customHeight="1" x14ac:dyDescent="0.45"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</row>
    <row r="824" spans="12:47" ht="14.25" customHeight="1" x14ac:dyDescent="0.45"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</row>
    <row r="825" spans="12:47" ht="14.25" customHeight="1" x14ac:dyDescent="0.45"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</row>
    <row r="826" spans="12:47" ht="14.25" customHeight="1" x14ac:dyDescent="0.45"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</row>
    <row r="827" spans="12:47" ht="14.25" customHeight="1" x14ac:dyDescent="0.45"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</row>
    <row r="828" spans="12:47" ht="14.25" customHeight="1" x14ac:dyDescent="0.45"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</row>
    <row r="829" spans="12:47" ht="14.25" customHeight="1" x14ac:dyDescent="0.45"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</row>
    <row r="830" spans="12:47" ht="14.25" customHeight="1" x14ac:dyDescent="0.45"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</row>
    <row r="831" spans="12:47" ht="14.25" customHeight="1" x14ac:dyDescent="0.45"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</row>
    <row r="832" spans="12:47" ht="14.25" customHeight="1" x14ac:dyDescent="0.45"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</row>
    <row r="833" spans="12:47" ht="14.25" customHeight="1" x14ac:dyDescent="0.45"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</row>
    <row r="834" spans="12:47" ht="14.25" customHeight="1" x14ac:dyDescent="0.45"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</row>
    <row r="835" spans="12:47" ht="14.25" customHeight="1" x14ac:dyDescent="0.45"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</row>
    <row r="836" spans="12:47" ht="14.25" customHeight="1" x14ac:dyDescent="0.45"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</row>
    <row r="837" spans="12:47" ht="14.25" customHeight="1" x14ac:dyDescent="0.45"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</row>
    <row r="838" spans="12:47" ht="14.25" customHeight="1" x14ac:dyDescent="0.45"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</row>
    <row r="839" spans="12:47" ht="14.25" customHeight="1" x14ac:dyDescent="0.45"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</row>
    <row r="840" spans="12:47" ht="14.25" customHeight="1" x14ac:dyDescent="0.45"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</row>
    <row r="841" spans="12:47" ht="14.25" customHeight="1" x14ac:dyDescent="0.45"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</row>
    <row r="842" spans="12:47" ht="14.25" customHeight="1" x14ac:dyDescent="0.45"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</row>
    <row r="843" spans="12:47" ht="14.25" customHeight="1" x14ac:dyDescent="0.45"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</row>
    <row r="844" spans="12:47" ht="14.25" customHeight="1" x14ac:dyDescent="0.45"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</row>
    <row r="845" spans="12:47" ht="14.25" customHeight="1" x14ac:dyDescent="0.45"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</row>
    <row r="846" spans="12:47" ht="14.25" customHeight="1" x14ac:dyDescent="0.45"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</row>
    <row r="847" spans="12:47" ht="14.25" customHeight="1" x14ac:dyDescent="0.45"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</row>
    <row r="848" spans="12:47" ht="14.25" customHeight="1" x14ac:dyDescent="0.45"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</row>
    <row r="849" spans="12:47" ht="14.25" customHeight="1" x14ac:dyDescent="0.45"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</row>
    <row r="850" spans="12:47" ht="14.25" customHeight="1" x14ac:dyDescent="0.45"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</row>
    <row r="851" spans="12:47" ht="14.25" customHeight="1" x14ac:dyDescent="0.45"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</row>
    <row r="852" spans="12:47" ht="14.25" customHeight="1" x14ac:dyDescent="0.45"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</row>
    <row r="853" spans="12:47" ht="14.25" customHeight="1" x14ac:dyDescent="0.45"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</row>
    <row r="854" spans="12:47" ht="14.25" customHeight="1" x14ac:dyDescent="0.45"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</row>
    <row r="855" spans="12:47" ht="14.25" customHeight="1" x14ac:dyDescent="0.45"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</row>
    <row r="856" spans="12:47" ht="14.25" customHeight="1" x14ac:dyDescent="0.45"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</row>
    <row r="857" spans="12:47" ht="14.25" customHeight="1" x14ac:dyDescent="0.45"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</row>
    <row r="858" spans="12:47" ht="14.25" customHeight="1" x14ac:dyDescent="0.45"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</row>
    <row r="859" spans="12:47" ht="14.25" customHeight="1" x14ac:dyDescent="0.45"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</row>
    <row r="860" spans="12:47" ht="14.25" customHeight="1" x14ac:dyDescent="0.45"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</row>
    <row r="861" spans="12:47" ht="14.25" customHeight="1" x14ac:dyDescent="0.45"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</row>
    <row r="862" spans="12:47" ht="14.25" customHeight="1" x14ac:dyDescent="0.45"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</row>
    <row r="863" spans="12:47" ht="14.25" customHeight="1" x14ac:dyDescent="0.45"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</row>
    <row r="864" spans="12:47" ht="14.25" customHeight="1" x14ac:dyDescent="0.45"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</row>
    <row r="865" spans="12:47" ht="14.25" customHeight="1" x14ac:dyDescent="0.45"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</row>
    <row r="866" spans="12:47" ht="14.25" customHeight="1" x14ac:dyDescent="0.45"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</row>
    <row r="867" spans="12:47" ht="14.25" customHeight="1" x14ac:dyDescent="0.45"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</row>
    <row r="868" spans="12:47" ht="14.25" customHeight="1" x14ac:dyDescent="0.45"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</row>
    <row r="869" spans="12:47" ht="14.25" customHeight="1" x14ac:dyDescent="0.45"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</row>
    <row r="870" spans="12:47" ht="14.25" customHeight="1" x14ac:dyDescent="0.45"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</row>
    <row r="871" spans="12:47" ht="14.25" customHeight="1" x14ac:dyDescent="0.45"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</row>
    <row r="872" spans="12:47" ht="14.25" customHeight="1" x14ac:dyDescent="0.45"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</row>
    <row r="873" spans="12:47" ht="14.25" customHeight="1" x14ac:dyDescent="0.45"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</row>
    <row r="874" spans="12:47" ht="14.25" customHeight="1" x14ac:dyDescent="0.45"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</row>
    <row r="875" spans="12:47" ht="14.25" customHeight="1" x14ac:dyDescent="0.45"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</row>
    <row r="876" spans="12:47" ht="14.25" customHeight="1" x14ac:dyDescent="0.45"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</row>
    <row r="877" spans="12:47" ht="14.25" customHeight="1" x14ac:dyDescent="0.45"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</row>
    <row r="878" spans="12:47" ht="14.25" customHeight="1" x14ac:dyDescent="0.45"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</row>
    <row r="879" spans="12:47" ht="14.25" customHeight="1" x14ac:dyDescent="0.45"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</row>
    <row r="880" spans="12:47" ht="14.25" customHeight="1" x14ac:dyDescent="0.45"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</row>
    <row r="881" spans="12:47" ht="14.25" customHeight="1" x14ac:dyDescent="0.45"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</row>
    <row r="882" spans="12:47" ht="14.25" customHeight="1" x14ac:dyDescent="0.45"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</row>
    <row r="883" spans="12:47" ht="14.25" customHeight="1" x14ac:dyDescent="0.45"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</row>
    <row r="884" spans="12:47" ht="14.25" customHeight="1" x14ac:dyDescent="0.45"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</row>
    <row r="885" spans="12:47" ht="14.25" customHeight="1" x14ac:dyDescent="0.45"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</row>
    <row r="886" spans="12:47" ht="14.25" customHeight="1" x14ac:dyDescent="0.45"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</row>
    <row r="887" spans="12:47" ht="14.25" customHeight="1" x14ac:dyDescent="0.45"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</row>
    <row r="888" spans="12:47" ht="14.25" customHeight="1" x14ac:dyDescent="0.45"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</row>
    <row r="889" spans="12:47" ht="14.25" customHeight="1" x14ac:dyDescent="0.45"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</row>
    <row r="890" spans="12:47" ht="14.25" customHeight="1" x14ac:dyDescent="0.45"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</row>
    <row r="891" spans="12:47" ht="14.25" customHeight="1" x14ac:dyDescent="0.45"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</row>
    <row r="892" spans="12:47" ht="14.25" customHeight="1" x14ac:dyDescent="0.45"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</row>
    <row r="893" spans="12:47" ht="14.25" customHeight="1" x14ac:dyDescent="0.45"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</row>
    <row r="894" spans="12:47" ht="14.25" customHeight="1" x14ac:dyDescent="0.45"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</row>
    <row r="895" spans="12:47" ht="14.25" customHeight="1" x14ac:dyDescent="0.45"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</row>
    <row r="896" spans="12:47" ht="14.25" customHeight="1" x14ac:dyDescent="0.45"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</row>
    <row r="897" spans="12:47" ht="14.25" customHeight="1" x14ac:dyDescent="0.45"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</row>
    <row r="898" spans="12:47" ht="14.25" customHeight="1" x14ac:dyDescent="0.45"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</row>
    <row r="899" spans="12:47" ht="14.25" customHeight="1" x14ac:dyDescent="0.45"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</row>
    <row r="900" spans="12:47" ht="14.25" customHeight="1" x14ac:dyDescent="0.45"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</row>
    <row r="901" spans="12:47" ht="14.25" customHeight="1" x14ac:dyDescent="0.45"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</row>
    <row r="902" spans="12:47" ht="14.25" customHeight="1" x14ac:dyDescent="0.45"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</row>
    <row r="903" spans="12:47" ht="14.25" customHeight="1" x14ac:dyDescent="0.45"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</row>
    <row r="904" spans="12:47" ht="14.25" customHeight="1" x14ac:dyDescent="0.45"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</row>
    <row r="905" spans="12:47" ht="14.25" customHeight="1" x14ac:dyDescent="0.45"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</row>
    <row r="906" spans="12:47" ht="14.25" customHeight="1" x14ac:dyDescent="0.45"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</row>
    <row r="907" spans="12:47" ht="14.25" customHeight="1" x14ac:dyDescent="0.45"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</row>
    <row r="908" spans="12:47" ht="14.25" customHeight="1" x14ac:dyDescent="0.45"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</row>
    <row r="909" spans="12:47" ht="14.25" customHeight="1" x14ac:dyDescent="0.45"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</row>
    <row r="910" spans="12:47" ht="14.25" customHeight="1" x14ac:dyDescent="0.45"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</row>
    <row r="911" spans="12:47" ht="14.25" customHeight="1" x14ac:dyDescent="0.45"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</row>
    <row r="912" spans="12:47" ht="14.25" customHeight="1" x14ac:dyDescent="0.45"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</row>
    <row r="913" spans="12:47" ht="14.25" customHeight="1" x14ac:dyDescent="0.45"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</row>
    <row r="914" spans="12:47" ht="14.25" customHeight="1" x14ac:dyDescent="0.45"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</row>
    <row r="915" spans="12:47" ht="14.25" customHeight="1" x14ac:dyDescent="0.45"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</row>
    <row r="916" spans="12:47" ht="14.25" customHeight="1" x14ac:dyDescent="0.45"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</row>
    <row r="917" spans="12:47" ht="14.25" customHeight="1" x14ac:dyDescent="0.45"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</row>
    <row r="918" spans="12:47" ht="14.25" customHeight="1" x14ac:dyDescent="0.45"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</row>
    <row r="919" spans="12:47" ht="14.25" customHeight="1" x14ac:dyDescent="0.45"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</row>
    <row r="920" spans="12:47" ht="14.25" customHeight="1" x14ac:dyDescent="0.45"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</row>
    <row r="921" spans="12:47" ht="14.25" customHeight="1" x14ac:dyDescent="0.45"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</row>
    <row r="922" spans="12:47" ht="14.25" customHeight="1" x14ac:dyDescent="0.45"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</row>
    <row r="923" spans="12:47" ht="14.25" customHeight="1" x14ac:dyDescent="0.45"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</row>
    <row r="924" spans="12:47" ht="14.25" customHeight="1" x14ac:dyDescent="0.45"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</row>
    <row r="925" spans="12:47" ht="14.25" customHeight="1" x14ac:dyDescent="0.45"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</row>
    <row r="926" spans="12:47" ht="14.25" customHeight="1" x14ac:dyDescent="0.45"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</row>
    <row r="927" spans="12:47" ht="14.25" customHeight="1" x14ac:dyDescent="0.45"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</row>
    <row r="928" spans="12:47" ht="14.25" customHeight="1" x14ac:dyDescent="0.45"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</row>
    <row r="929" spans="12:47" ht="14.25" customHeight="1" x14ac:dyDescent="0.45"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</row>
    <row r="930" spans="12:47" ht="14.25" customHeight="1" x14ac:dyDescent="0.45"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</row>
    <row r="931" spans="12:47" ht="14.25" customHeight="1" x14ac:dyDescent="0.45"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</row>
    <row r="932" spans="12:47" ht="14.25" customHeight="1" x14ac:dyDescent="0.45"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</row>
    <row r="933" spans="12:47" ht="14.25" customHeight="1" x14ac:dyDescent="0.45"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</row>
    <row r="934" spans="12:47" ht="14.25" customHeight="1" x14ac:dyDescent="0.45"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</row>
    <row r="935" spans="12:47" ht="14.25" customHeight="1" x14ac:dyDescent="0.45"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</row>
    <row r="936" spans="12:47" ht="14.25" customHeight="1" x14ac:dyDescent="0.45"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</row>
    <row r="937" spans="12:47" ht="14.25" customHeight="1" x14ac:dyDescent="0.45"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</row>
    <row r="938" spans="12:47" ht="14.25" customHeight="1" x14ac:dyDescent="0.45"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</row>
    <row r="939" spans="12:47" ht="14.25" customHeight="1" x14ac:dyDescent="0.45"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</row>
    <row r="940" spans="12:47" ht="14.25" customHeight="1" x14ac:dyDescent="0.45"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</row>
    <row r="941" spans="12:47" ht="14.25" customHeight="1" x14ac:dyDescent="0.45"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</row>
    <row r="942" spans="12:47" ht="14.25" customHeight="1" x14ac:dyDescent="0.45"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</row>
    <row r="943" spans="12:47" ht="14.25" customHeight="1" x14ac:dyDescent="0.45"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</row>
    <row r="944" spans="12:47" ht="14.25" customHeight="1" x14ac:dyDescent="0.45"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</row>
    <row r="945" spans="12:47" ht="14.25" customHeight="1" x14ac:dyDescent="0.45"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</row>
    <row r="946" spans="12:47" ht="14.25" customHeight="1" x14ac:dyDescent="0.45"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</row>
    <row r="947" spans="12:47" ht="14.25" customHeight="1" x14ac:dyDescent="0.45"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</row>
    <row r="948" spans="12:47" ht="14.25" customHeight="1" x14ac:dyDescent="0.45"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</row>
    <row r="949" spans="12:47" ht="14.25" customHeight="1" x14ac:dyDescent="0.45"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</row>
    <row r="950" spans="12:47" ht="14.25" customHeight="1" x14ac:dyDescent="0.45"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</row>
    <row r="951" spans="12:47" ht="14.25" customHeight="1" x14ac:dyDescent="0.45"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</row>
    <row r="952" spans="12:47" ht="14.25" customHeight="1" x14ac:dyDescent="0.45"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</row>
    <row r="953" spans="12:47" ht="14.25" customHeight="1" x14ac:dyDescent="0.45"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</row>
    <row r="954" spans="12:47" ht="14.25" customHeight="1" x14ac:dyDescent="0.45"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</row>
    <row r="955" spans="12:47" ht="14.25" customHeight="1" x14ac:dyDescent="0.45"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</row>
    <row r="956" spans="12:47" ht="14.25" customHeight="1" x14ac:dyDescent="0.45"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</row>
    <row r="957" spans="12:47" ht="14.25" customHeight="1" x14ac:dyDescent="0.45"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</row>
    <row r="958" spans="12:47" ht="14.25" customHeight="1" x14ac:dyDescent="0.45"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</row>
    <row r="959" spans="12:47" ht="14.25" customHeight="1" x14ac:dyDescent="0.45"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</row>
    <row r="960" spans="12:47" ht="14.25" customHeight="1" x14ac:dyDescent="0.45"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</row>
    <row r="961" spans="12:47" ht="14.25" customHeight="1" x14ac:dyDescent="0.45"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</row>
    <row r="962" spans="12:47" ht="14.25" customHeight="1" x14ac:dyDescent="0.45"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</row>
    <row r="963" spans="12:47" ht="14.25" customHeight="1" x14ac:dyDescent="0.45"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</row>
    <row r="964" spans="12:47" ht="14.25" customHeight="1" x14ac:dyDescent="0.45"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</row>
    <row r="965" spans="12:47" ht="14.25" customHeight="1" x14ac:dyDescent="0.45"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</row>
    <row r="966" spans="12:47" ht="14.25" customHeight="1" x14ac:dyDescent="0.45"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</row>
    <row r="967" spans="12:47" ht="14.25" customHeight="1" x14ac:dyDescent="0.45"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</row>
    <row r="968" spans="12:47" ht="14.25" customHeight="1" x14ac:dyDescent="0.45"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</row>
    <row r="969" spans="12:47" ht="14.25" customHeight="1" x14ac:dyDescent="0.45"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</row>
    <row r="970" spans="12:47" ht="14.25" customHeight="1" x14ac:dyDescent="0.45"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</row>
    <row r="971" spans="12:47" ht="14.25" customHeight="1" x14ac:dyDescent="0.45"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</row>
    <row r="972" spans="12:47" ht="14.25" customHeight="1" x14ac:dyDescent="0.45"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</row>
    <row r="973" spans="12:47" ht="14.25" customHeight="1" x14ac:dyDescent="0.45"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</row>
    <row r="974" spans="12:47" ht="14.25" customHeight="1" x14ac:dyDescent="0.45"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</row>
    <row r="975" spans="12:47" ht="14.25" customHeight="1" x14ac:dyDescent="0.45"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</row>
    <row r="976" spans="12:47" ht="14.25" customHeight="1" x14ac:dyDescent="0.45"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</row>
    <row r="977" spans="12:47" ht="14.25" customHeight="1" x14ac:dyDescent="0.45"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</row>
    <row r="978" spans="12:47" ht="14.25" customHeight="1" x14ac:dyDescent="0.45"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</row>
    <row r="979" spans="12:47" ht="14.25" customHeight="1" x14ac:dyDescent="0.45"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</row>
    <row r="980" spans="12:47" ht="14.25" customHeight="1" x14ac:dyDescent="0.45"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</row>
    <row r="981" spans="12:47" ht="14.25" customHeight="1" x14ac:dyDescent="0.45"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</row>
    <row r="982" spans="12:47" ht="14.25" customHeight="1" x14ac:dyDescent="0.45"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</row>
    <row r="983" spans="12:47" ht="14.25" customHeight="1" x14ac:dyDescent="0.45"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</row>
    <row r="984" spans="12:47" ht="14.25" customHeight="1" x14ac:dyDescent="0.45"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</row>
    <row r="985" spans="12:47" ht="14.25" customHeight="1" x14ac:dyDescent="0.45"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</row>
    <row r="986" spans="12:47" ht="14.25" customHeight="1" x14ac:dyDescent="0.45"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</row>
    <row r="987" spans="12:47" ht="14.25" customHeight="1" x14ac:dyDescent="0.45"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</row>
    <row r="988" spans="12:47" ht="14.25" customHeight="1" x14ac:dyDescent="0.45"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</row>
    <row r="989" spans="12:47" ht="14.25" customHeight="1" x14ac:dyDescent="0.45"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</row>
    <row r="990" spans="12:47" ht="14.25" customHeight="1" x14ac:dyDescent="0.45"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</row>
    <row r="991" spans="12:47" ht="14.25" customHeight="1" x14ac:dyDescent="0.45"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</row>
    <row r="992" spans="12:47" ht="14.25" customHeight="1" x14ac:dyDescent="0.45"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</row>
    <row r="993" spans="12:47" ht="14.25" customHeight="1" x14ac:dyDescent="0.45"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</row>
    <row r="994" spans="12:47" ht="14.25" customHeight="1" x14ac:dyDescent="0.45"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</row>
    <row r="995" spans="12:47" ht="14.25" customHeight="1" x14ac:dyDescent="0.45"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</row>
    <row r="996" spans="12:47" ht="14.25" customHeight="1" x14ac:dyDescent="0.45"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</row>
    <row r="997" spans="12:47" ht="14.25" customHeight="1" x14ac:dyDescent="0.45"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</row>
    <row r="998" spans="12:47" ht="14.25" customHeight="1" x14ac:dyDescent="0.45"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</row>
    <row r="999" spans="12:47" ht="14.25" customHeight="1" x14ac:dyDescent="0.45"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</row>
    <row r="1000" spans="12:47" ht="14.25" customHeight="1" x14ac:dyDescent="0.45"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</row>
  </sheetData>
  <mergeCells count="3">
    <mergeCell ref="L3:W3"/>
    <mergeCell ref="X3:AI3"/>
    <mergeCell ref="AJ3:AU3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AO1000"/>
  <sheetViews>
    <sheetView workbookViewId="0">
      <pane xSplit="5" ySplit="3" topLeftCell="F16" activePane="bottomRight" state="frozen"/>
      <selection pane="topRight" activeCell="F1" sqref="F1"/>
      <selection pane="bottomLeft" activeCell="A4" sqref="A4"/>
      <selection pane="bottomRight" activeCell="B42" sqref="B42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3.265625" hidden="1" customWidth="1"/>
    <col min="4" max="4" width="13.3984375" hidden="1" customWidth="1"/>
    <col min="5" max="5" width="7.73046875" hidden="1" customWidth="1"/>
    <col min="6" max="6" width="11.265625" customWidth="1"/>
    <col min="7" max="11" width="7.1328125" customWidth="1"/>
    <col min="12" max="41" width="9.59765625" customWidth="1"/>
  </cols>
  <sheetData>
    <row r="1" spans="2:41" ht="14.25" customHeight="1" x14ac:dyDescent="0.45"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spans="2:41" ht="14.25" customHeight="1" x14ac:dyDescent="0.45">
      <c r="B2" s="2" t="s">
        <v>33</v>
      </c>
      <c r="C2" s="2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</row>
    <row r="3" spans="2:41" ht="14.25" customHeight="1" x14ac:dyDescent="0.45">
      <c r="F3" s="235" t="s">
        <v>83</v>
      </c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90"/>
      <c r="R3" s="238" t="s">
        <v>84</v>
      </c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90"/>
      <c r="AD3" s="237" t="s">
        <v>85</v>
      </c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90"/>
    </row>
    <row r="4" spans="2:41" ht="14.25" customHeight="1" x14ac:dyDescent="0.45">
      <c r="F4" s="52" t="s">
        <v>14</v>
      </c>
      <c r="G4" s="52" t="s">
        <v>15</v>
      </c>
      <c r="H4" s="52" t="s">
        <v>16</v>
      </c>
      <c r="I4" s="52" t="s">
        <v>17</v>
      </c>
      <c r="J4" s="52" t="s">
        <v>18</v>
      </c>
      <c r="K4" s="52" t="s">
        <v>19</v>
      </c>
      <c r="L4" s="52" t="s">
        <v>20</v>
      </c>
      <c r="M4" s="52" t="s">
        <v>21</v>
      </c>
      <c r="N4" s="52" t="s">
        <v>22</v>
      </c>
      <c r="O4" s="52" t="s">
        <v>23</v>
      </c>
      <c r="P4" s="52" t="s">
        <v>24</v>
      </c>
      <c r="Q4" s="52" t="s">
        <v>25</v>
      </c>
      <c r="R4" s="53" t="s">
        <v>14</v>
      </c>
      <c r="S4" s="53" t="s">
        <v>15</v>
      </c>
      <c r="T4" s="53" t="s">
        <v>16</v>
      </c>
      <c r="U4" s="53" t="s">
        <v>17</v>
      </c>
      <c r="V4" s="53" t="s">
        <v>18</v>
      </c>
      <c r="W4" s="53" t="s">
        <v>19</v>
      </c>
      <c r="X4" s="53" t="s">
        <v>20</v>
      </c>
      <c r="Y4" s="53" t="s">
        <v>21</v>
      </c>
      <c r="Z4" s="53" t="s">
        <v>22</v>
      </c>
      <c r="AA4" s="53" t="s">
        <v>23</v>
      </c>
      <c r="AB4" s="53" t="s">
        <v>24</v>
      </c>
      <c r="AC4" s="53" t="s">
        <v>25</v>
      </c>
      <c r="AD4" s="54" t="s">
        <v>14</v>
      </c>
      <c r="AE4" s="54" t="s">
        <v>15</v>
      </c>
      <c r="AF4" s="54" t="s">
        <v>16</v>
      </c>
      <c r="AG4" s="54" t="s">
        <v>17</v>
      </c>
      <c r="AH4" s="54" t="s">
        <v>18</v>
      </c>
      <c r="AI4" s="54" t="s">
        <v>19</v>
      </c>
      <c r="AJ4" s="54" t="s">
        <v>20</v>
      </c>
      <c r="AK4" s="54" t="s">
        <v>21</v>
      </c>
      <c r="AL4" s="54" t="s">
        <v>22</v>
      </c>
      <c r="AM4" s="54" t="s">
        <v>23</v>
      </c>
      <c r="AN4" s="54" t="s">
        <v>24</v>
      </c>
      <c r="AO4" s="54" t="s">
        <v>25</v>
      </c>
    </row>
    <row r="5" spans="2:41" ht="14.25" customHeight="1" x14ac:dyDescent="0.5">
      <c r="B5" s="35" t="s">
        <v>35</v>
      </c>
      <c r="C5" s="35"/>
      <c r="F5" s="47"/>
      <c r="G5" s="47"/>
      <c r="H5" s="47"/>
      <c r="I5" s="47"/>
      <c r="J5" s="47"/>
      <c r="K5" s="47"/>
      <c r="L5" s="47">
        <f>Customer!K6</f>
        <v>200</v>
      </c>
      <c r="M5" s="47">
        <f>Customer!L6</f>
        <v>220</v>
      </c>
      <c r="N5" s="47">
        <f>Customer!M6</f>
        <v>242</v>
      </c>
      <c r="O5" s="47">
        <f>Customer!N6</f>
        <v>266</v>
      </c>
      <c r="P5" s="47">
        <f>Customer!O6</f>
        <v>293</v>
      </c>
      <c r="Q5" s="47">
        <f>Customer!P6</f>
        <v>322</v>
      </c>
      <c r="R5" s="47">
        <f>Customer!Q6</f>
        <v>354</v>
      </c>
      <c r="S5" s="47">
        <f>Customer!R6</f>
        <v>389</v>
      </c>
      <c r="T5" s="47">
        <f>Customer!S6</f>
        <v>428</v>
      </c>
      <c r="U5" s="47">
        <f>Customer!T6</f>
        <v>471</v>
      </c>
      <c r="V5" s="47">
        <f>Customer!U6</f>
        <v>518</v>
      </c>
      <c r="W5" s="47">
        <f>Customer!V6</f>
        <v>570</v>
      </c>
      <c r="X5" s="47">
        <f>Customer!W6</f>
        <v>627</v>
      </c>
      <c r="Y5" s="47">
        <f>Customer!X6</f>
        <v>690</v>
      </c>
      <c r="Z5" s="47">
        <f>Customer!Y6</f>
        <v>759</v>
      </c>
      <c r="AA5" s="47">
        <f>Customer!Z6</f>
        <v>835</v>
      </c>
      <c r="AB5" s="47">
        <f>Customer!AA6</f>
        <v>919</v>
      </c>
      <c r="AC5" s="47">
        <f>Customer!AB6</f>
        <v>1011</v>
      </c>
      <c r="AD5" s="47">
        <f>Customer!AC6</f>
        <v>1112</v>
      </c>
      <c r="AE5" s="47">
        <f>Customer!AD6</f>
        <v>1223</v>
      </c>
      <c r="AF5" s="47">
        <f>Customer!AE6</f>
        <v>1345</v>
      </c>
      <c r="AG5" s="47">
        <f>Customer!AF6</f>
        <v>1480</v>
      </c>
      <c r="AH5" s="47">
        <f>Customer!AG6</f>
        <v>1628</v>
      </c>
      <c r="AI5" s="47">
        <f>Customer!AH6</f>
        <v>1791</v>
      </c>
      <c r="AJ5" s="47">
        <f>Customer!AI6</f>
        <v>1970</v>
      </c>
      <c r="AK5" s="47">
        <f>Customer!AJ6</f>
        <v>2167</v>
      </c>
      <c r="AL5" s="47">
        <f>Customer!AK6</f>
        <v>2384</v>
      </c>
      <c r="AM5" s="47">
        <f>Customer!AL6</f>
        <v>2622</v>
      </c>
      <c r="AN5" s="47">
        <f>Customer!AM6</f>
        <v>2884</v>
      </c>
      <c r="AO5" s="47">
        <f>Customer!AN6</f>
        <v>3172</v>
      </c>
    </row>
    <row r="6" spans="2:41" ht="14.25" customHeight="1" x14ac:dyDescent="0.45">
      <c r="B6" s="2" t="s">
        <v>86</v>
      </c>
      <c r="C6" s="2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</row>
    <row r="7" spans="2:41" ht="14.25" customHeight="1" x14ac:dyDescent="0.45"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</row>
    <row r="8" spans="2:41" ht="14.25" customHeight="1" x14ac:dyDescent="0.45">
      <c r="B8" s="2"/>
      <c r="C8" s="2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spans="2:41" ht="14.25" customHeight="1" x14ac:dyDescent="0.45">
      <c r="B9" s="2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spans="2:41" ht="14.25" customHeight="1" x14ac:dyDescent="0.45"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spans="2:41" ht="14.25" customHeight="1" x14ac:dyDescent="0.45">
      <c r="B11" s="2" t="s">
        <v>135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spans="2:41" ht="14.25" customHeight="1" x14ac:dyDescent="0.45">
      <c r="B12" s="1" t="s">
        <v>136</v>
      </c>
      <c r="F12" s="34">
        <v>1</v>
      </c>
      <c r="G12" s="34">
        <v>1</v>
      </c>
      <c r="H12" s="34">
        <v>1</v>
      </c>
      <c r="I12" s="34">
        <v>1</v>
      </c>
      <c r="J12" s="34">
        <v>1</v>
      </c>
      <c r="K12" s="34">
        <v>1</v>
      </c>
      <c r="L12" s="34">
        <v>1</v>
      </c>
      <c r="M12" s="34">
        <v>1</v>
      </c>
      <c r="N12" s="34">
        <v>1</v>
      </c>
      <c r="O12" s="34">
        <v>1</v>
      </c>
      <c r="P12" s="34">
        <v>1</v>
      </c>
      <c r="Q12" s="34">
        <v>1</v>
      </c>
      <c r="R12" s="34">
        <v>1</v>
      </c>
      <c r="S12" s="34">
        <v>1</v>
      </c>
      <c r="T12" s="34">
        <v>1</v>
      </c>
      <c r="U12" s="34">
        <v>1</v>
      </c>
      <c r="V12" s="34">
        <v>1</v>
      </c>
      <c r="W12" s="34">
        <v>1</v>
      </c>
      <c r="X12" s="34">
        <v>1</v>
      </c>
      <c r="Y12" s="34">
        <v>1</v>
      </c>
      <c r="Z12" s="34">
        <v>1</v>
      </c>
      <c r="AA12" s="34">
        <v>1</v>
      </c>
      <c r="AB12" s="34">
        <v>1</v>
      </c>
      <c r="AC12" s="34">
        <v>1</v>
      </c>
      <c r="AD12" s="34">
        <v>1</v>
      </c>
      <c r="AE12" s="34">
        <v>1</v>
      </c>
      <c r="AF12" s="34">
        <v>1</v>
      </c>
      <c r="AG12" s="34">
        <v>1</v>
      </c>
      <c r="AH12" s="34">
        <v>1</v>
      </c>
      <c r="AI12" s="34">
        <v>1</v>
      </c>
      <c r="AJ12" s="34">
        <v>1</v>
      </c>
      <c r="AK12" s="34">
        <v>1</v>
      </c>
      <c r="AL12" s="34">
        <v>1</v>
      </c>
      <c r="AM12" s="34">
        <v>1</v>
      </c>
      <c r="AN12" s="34">
        <v>1</v>
      </c>
      <c r="AO12" s="34">
        <v>1</v>
      </c>
    </row>
    <row r="13" spans="2:41" ht="14.25" customHeight="1" x14ac:dyDescent="0.45">
      <c r="B13" s="1" t="s">
        <v>137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1</v>
      </c>
      <c r="S13" s="34">
        <v>1</v>
      </c>
      <c r="T13" s="34">
        <v>1</v>
      </c>
      <c r="U13" s="34">
        <v>1</v>
      </c>
      <c r="V13" s="34">
        <v>1</v>
      </c>
      <c r="W13" s="34">
        <v>1</v>
      </c>
      <c r="X13" s="34">
        <v>1</v>
      </c>
      <c r="Y13" s="34">
        <v>1</v>
      </c>
      <c r="Z13" s="34">
        <v>1</v>
      </c>
      <c r="AA13" s="34">
        <v>1</v>
      </c>
      <c r="AB13" s="34">
        <v>1</v>
      </c>
      <c r="AC13" s="34">
        <v>1</v>
      </c>
      <c r="AD13" s="34">
        <v>1</v>
      </c>
      <c r="AE13" s="34">
        <v>1</v>
      </c>
      <c r="AF13" s="34">
        <v>1</v>
      </c>
      <c r="AG13" s="34">
        <v>1</v>
      </c>
      <c r="AH13" s="34">
        <v>1</v>
      </c>
      <c r="AI13" s="34">
        <v>1</v>
      </c>
      <c r="AJ13" s="34">
        <v>1</v>
      </c>
      <c r="AK13" s="34">
        <v>1</v>
      </c>
      <c r="AL13" s="34">
        <v>1</v>
      </c>
      <c r="AM13" s="34">
        <v>1</v>
      </c>
      <c r="AN13" s="34">
        <v>1</v>
      </c>
      <c r="AO13" s="34">
        <v>1</v>
      </c>
    </row>
    <row r="14" spans="2:41" ht="14.25" customHeight="1" x14ac:dyDescent="0.45">
      <c r="B14" s="1" t="s">
        <v>138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34">
        <v>1</v>
      </c>
      <c r="U14" s="34">
        <v>1</v>
      </c>
      <c r="V14" s="34">
        <v>1</v>
      </c>
      <c r="W14" s="34">
        <v>1</v>
      </c>
      <c r="X14" s="34">
        <v>1</v>
      </c>
      <c r="Y14" s="34">
        <v>1</v>
      </c>
      <c r="Z14" s="34">
        <v>1</v>
      </c>
      <c r="AA14" s="34">
        <v>1</v>
      </c>
      <c r="AB14" s="34">
        <v>1</v>
      </c>
      <c r="AC14" s="34">
        <v>1</v>
      </c>
      <c r="AD14" s="34">
        <v>1</v>
      </c>
      <c r="AE14" s="34">
        <v>1</v>
      </c>
      <c r="AF14" s="34">
        <v>1</v>
      </c>
      <c r="AG14" s="34">
        <v>1</v>
      </c>
      <c r="AH14" s="34">
        <v>1</v>
      </c>
      <c r="AI14" s="34">
        <v>1</v>
      </c>
      <c r="AJ14" s="34">
        <v>1</v>
      </c>
      <c r="AK14" s="34">
        <v>1</v>
      </c>
      <c r="AL14" s="34">
        <v>1</v>
      </c>
      <c r="AM14" s="34">
        <v>1</v>
      </c>
      <c r="AN14" s="34">
        <v>1</v>
      </c>
      <c r="AO14" s="34">
        <v>1</v>
      </c>
    </row>
    <row r="15" spans="2:41" ht="14.25" customHeight="1" x14ac:dyDescent="0.45">
      <c r="B15" s="1" t="s">
        <v>139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1</v>
      </c>
      <c r="S15" s="34">
        <v>1</v>
      </c>
      <c r="T15" s="34">
        <v>1</v>
      </c>
      <c r="U15" s="34">
        <v>1</v>
      </c>
      <c r="V15" s="34">
        <v>1</v>
      </c>
      <c r="W15" s="34">
        <v>1</v>
      </c>
      <c r="X15" s="34">
        <v>1</v>
      </c>
      <c r="Y15" s="34">
        <v>1</v>
      </c>
      <c r="Z15" s="34">
        <v>1</v>
      </c>
      <c r="AA15" s="34">
        <v>1</v>
      </c>
      <c r="AB15" s="34">
        <v>1</v>
      </c>
      <c r="AC15" s="34">
        <v>1</v>
      </c>
      <c r="AD15" s="34">
        <v>1</v>
      </c>
      <c r="AE15" s="34">
        <v>1</v>
      </c>
      <c r="AF15" s="34">
        <v>1</v>
      </c>
      <c r="AG15" s="34">
        <v>1</v>
      </c>
      <c r="AH15" s="34">
        <v>1</v>
      </c>
      <c r="AI15" s="34">
        <v>1</v>
      </c>
      <c r="AJ15" s="34">
        <v>1</v>
      </c>
      <c r="AK15" s="34">
        <v>1</v>
      </c>
      <c r="AL15" s="34">
        <v>1</v>
      </c>
      <c r="AM15" s="34">
        <v>1</v>
      </c>
      <c r="AN15" s="34">
        <v>1</v>
      </c>
      <c r="AO15" s="34">
        <v>1</v>
      </c>
    </row>
    <row r="16" spans="2:41" ht="14.25" customHeight="1" x14ac:dyDescent="0.45">
      <c r="B16" s="1" t="s">
        <v>140</v>
      </c>
      <c r="F16" s="34">
        <v>0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1</v>
      </c>
      <c r="S16" s="34">
        <v>1</v>
      </c>
      <c r="T16" s="34">
        <v>1</v>
      </c>
      <c r="U16" s="34">
        <v>1</v>
      </c>
      <c r="V16" s="34">
        <v>1</v>
      </c>
      <c r="W16" s="34">
        <v>1</v>
      </c>
      <c r="X16" s="34">
        <v>1</v>
      </c>
      <c r="Y16" s="34">
        <v>1</v>
      </c>
      <c r="Z16" s="34">
        <v>1</v>
      </c>
      <c r="AA16" s="34">
        <v>1</v>
      </c>
      <c r="AB16" s="34">
        <v>1</v>
      </c>
      <c r="AC16" s="34">
        <v>1</v>
      </c>
      <c r="AD16" s="34">
        <v>1</v>
      </c>
      <c r="AE16" s="34">
        <v>1</v>
      </c>
      <c r="AF16" s="34">
        <v>1</v>
      </c>
      <c r="AG16" s="34">
        <v>1</v>
      </c>
      <c r="AH16" s="34">
        <v>1</v>
      </c>
      <c r="AI16" s="34">
        <v>1</v>
      </c>
      <c r="AJ16" s="34">
        <v>1</v>
      </c>
      <c r="AK16" s="34">
        <v>1</v>
      </c>
      <c r="AL16" s="34">
        <v>1</v>
      </c>
      <c r="AM16" s="34">
        <v>1</v>
      </c>
      <c r="AN16" s="34">
        <v>1</v>
      </c>
      <c r="AO16" s="34">
        <v>1</v>
      </c>
    </row>
    <row r="17" spans="2:41" ht="14.25" customHeight="1" x14ac:dyDescent="0.45"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</row>
    <row r="18" spans="2:41" ht="14.25" customHeight="1" x14ac:dyDescent="0.45">
      <c r="B18" s="2" t="s">
        <v>141</v>
      </c>
      <c r="F18" s="34">
        <f t="shared" ref="F18:AO18" si="0">SUM(F12:F16)</f>
        <v>1</v>
      </c>
      <c r="G18" s="34">
        <f t="shared" si="0"/>
        <v>1</v>
      </c>
      <c r="H18" s="34">
        <f t="shared" si="0"/>
        <v>1</v>
      </c>
      <c r="I18" s="34">
        <f t="shared" si="0"/>
        <v>1</v>
      </c>
      <c r="J18" s="34">
        <f t="shared" si="0"/>
        <v>1</v>
      </c>
      <c r="K18" s="34">
        <f t="shared" si="0"/>
        <v>1</v>
      </c>
      <c r="L18" s="34">
        <f t="shared" si="0"/>
        <v>2</v>
      </c>
      <c r="M18" s="34">
        <f t="shared" si="0"/>
        <v>2</v>
      </c>
      <c r="N18" s="34">
        <f t="shared" si="0"/>
        <v>2</v>
      </c>
      <c r="O18" s="34">
        <f t="shared" si="0"/>
        <v>2</v>
      </c>
      <c r="P18" s="34">
        <f t="shared" si="0"/>
        <v>2</v>
      </c>
      <c r="Q18" s="34">
        <f t="shared" si="0"/>
        <v>2</v>
      </c>
      <c r="R18" s="34">
        <f t="shared" si="0"/>
        <v>5</v>
      </c>
      <c r="S18" s="34">
        <f t="shared" si="0"/>
        <v>5</v>
      </c>
      <c r="T18" s="34">
        <f t="shared" si="0"/>
        <v>5</v>
      </c>
      <c r="U18" s="34">
        <f t="shared" si="0"/>
        <v>5</v>
      </c>
      <c r="V18" s="34">
        <f t="shared" si="0"/>
        <v>5</v>
      </c>
      <c r="W18" s="34">
        <f t="shared" si="0"/>
        <v>5</v>
      </c>
      <c r="X18" s="34">
        <f t="shared" si="0"/>
        <v>5</v>
      </c>
      <c r="Y18" s="34">
        <f t="shared" si="0"/>
        <v>5</v>
      </c>
      <c r="Z18" s="34">
        <f t="shared" si="0"/>
        <v>5</v>
      </c>
      <c r="AA18" s="34">
        <f t="shared" si="0"/>
        <v>5</v>
      </c>
      <c r="AB18" s="34">
        <f t="shared" si="0"/>
        <v>5</v>
      </c>
      <c r="AC18" s="34">
        <f t="shared" si="0"/>
        <v>5</v>
      </c>
      <c r="AD18" s="34">
        <f t="shared" si="0"/>
        <v>5</v>
      </c>
      <c r="AE18" s="34">
        <f t="shared" si="0"/>
        <v>5</v>
      </c>
      <c r="AF18" s="34">
        <f t="shared" si="0"/>
        <v>5</v>
      </c>
      <c r="AG18" s="34">
        <f t="shared" si="0"/>
        <v>5</v>
      </c>
      <c r="AH18" s="34">
        <f t="shared" si="0"/>
        <v>5</v>
      </c>
      <c r="AI18" s="34">
        <f t="shared" si="0"/>
        <v>5</v>
      </c>
      <c r="AJ18" s="34">
        <f t="shared" si="0"/>
        <v>5</v>
      </c>
      <c r="AK18" s="34">
        <f t="shared" si="0"/>
        <v>5</v>
      </c>
      <c r="AL18" s="34">
        <f t="shared" si="0"/>
        <v>5</v>
      </c>
      <c r="AM18" s="34">
        <f t="shared" si="0"/>
        <v>5</v>
      </c>
      <c r="AN18" s="34">
        <f t="shared" si="0"/>
        <v>5</v>
      </c>
      <c r="AO18" s="34">
        <f t="shared" si="0"/>
        <v>5</v>
      </c>
    </row>
    <row r="19" spans="2:41" ht="14.25" customHeight="1" x14ac:dyDescent="0.45"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</row>
    <row r="20" spans="2:41" ht="14.25" customHeight="1" x14ac:dyDescent="0.45"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</row>
    <row r="21" spans="2:41" ht="14.25" customHeight="1" x14ac:dyDescent="0.45">
      <c r="B21" s="82" t="s">
        <v>260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</row>
    <row r="22" spans="2:41" ht="14.25" customHeight="1" x14ac:dyDescent="0.45">
      <c r="B22" s="1" t="s">
        <v>261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</row>
    <row r="23" spans="2:41" ht="14.25" customHeight="1" x14ac:dyDescent="0.45">
      <c r="B23" s="1" t="s">
        <v>262</v>
      </c>
      <c r="F23" s="34">
        <v>0</v>
      </c>
      <c r="G23" s="34">
        <v>0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2</v>
      </c>
      <c r="S23" s="34">
        <v>2</v>
      </c>
      <c r="T23" s="34">
        <v>2</v>
      </c>
      <c r="U23" s="34">
        <v>2</v>
      </c>
      <c r="V23" s="34">
        <v>2</v>
      </c>
      <c r="W23" s="34">
        <v>2</v>
      </c>
      <c r="X23" s="34">
        <v>2</v>
      </c>
      <c r="Y23" s="34">
        <v>2</v>
      </c>
      <c r="Z23" s="34">
        <v>2</v>
      </c>
      <c r="AA23" s="34">
        <v>2</v>
      </c>
      <c r="AB23" s="34">
        <v>2</v>
      </c>
      <c r="AC23" s="34">
        <v>2</v>
      </c>
      <c r="AD23" s="34">
        <v>2</v>
      </c>
      <c r="AE23" s="34">
        <v>2</v>
      </c>
      <c r="AF23" s="34">
        <v>2</v>
      </c>
      <c r="AG23" s="34">
        <v>2</v>
      </c>
      <c r="AH23" s="34">
        <v>2</v>
      </c>
      <c r="AI23" s="34">
        <v>2</v>
      </c>
      <c r="AJ23" s="34">
        <v>2</v>
      </c>
      <c r="AK23" s="34">
        <v>2</v>
      </c>
      <c r="AL23" s="34">
        <v>2</v>
      </c>
      <c r="AM23" s="34">
        <v>2</v>
      </c>
      <c r="AN23" s="34">
        <v>2</v>
      </c>
      <c r="AO23" s="34">
        <v>2</v>
      </c>
    </row>
    <row r="24" spans="2:41" ht="14.25" customHeight="1" x14ac:dyDescent="0.45">
      <c r="B24" s="1" t="s">
        <v>263</v>
      </c>
      <c r="F24" s="34">
        <v>0</v>
      </c>
      <c r="G24" s="34">
        <v>0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34">
        <v>1</v>
      </c>
      <c r="U24" s="34">
        <v>1</v>
      </c>
      <c r="V24" s="34">
        <v>1</v>
      </c>
      <c r="W24" s="34">
        <v>1</v>
      </c>
      <c r="X24" s="34">
        <v>1</v>
      </c>
      <c r="Y24" s="34">
        <v>1</v>
      </c>
      <c r="Z24" s="34">
        <v>1</v>
      </c>
      <c r="AA24" s="34">
        <v>1</v>
      </c>
      <c r="AB24" s="34">
        <v>1</v>
      </c>
      <c r="AC24" s="34">
        <v>1</v>
      </c>
      <c r="AD24" s="34">
        <v>2</v>
      </c>
      <c r="AE24" s="34">
        <v>2</v>
      </c>
      <c r="AF24" s="34">
        <v>2</v>
      </c>
      <c r="AG24" s="34">
        <v>2</v>
      </c>
      <c r="AH24" s="34">
        <v>2</v>
      </c>
      <c r="AI24" s="34">
        <v>2</v>
      </c>
      <c r="AJ24" s="34">
        <v>2</v>
      </c>
      <c r="AK24" s="34">
        <v>2</v>
      </c>
      <c r="AL24" s="34">
        <v>2</v>
      </c>
      <c r="AM24" s="34">
        <v>2</v>
      </c>
      <c r="AN24" s="34">
        <v>2</v>
      </c>
      <c r="AO24" s="34">
        <v>2</v>
      </c>
    </row>
    <row r="25" spans="2:41" ht="14.25" customHeight="1" x14ac:dyDescent="0.45">
      <c r="B25" s="1" t="s">
        <v>264</v>
      </c>
      <c r="F25" s="34">
        <v>0</v>
      </c>
      <c r="G25" s="34">
        <v>0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2</v>
      </c>
      <c r="S25" s="34">
        <v>2</v>
      </c>
      <c r="T25" s="34">
        <v>2</v>
      </c>
      <c r="U25" s="34">
        <v>2</v>
      </c>
      <c r="V25" s="34">
        <v>2</v>
      </c>
      <c r="W25" s="34">
        <v>2</v>
      </c>
      <c r="X25" s="34">
        <v>2</v>
      </c>
      <c r="Y25" s="34">
        <v>2</v>
      </c>
      <c r="Z25" s="34">
        <v>2</v>
      </c>
      <c r="AA25" s="34">
        <v>2</v>
      </c>
      <c r="AB25" s="34">
        <v>2</v>
      </c>
      <c r="AC25" s="34">
        <v>2</v>
      </c>
      <c r="AD25" s="34">
        <v>2</v>
      </c>
      <c r="AE25" s="34">
        <v>2</v>
      </c>
      <c r="AF25" s="34">
        <v>2</v>
      </c>
      <c r="AG25" s="34">
        <v>2</v>
      </c>
      <c r="AH25" s="34">
        <v>2</v>
      </c>
      <c r="AI25" s="34">
        <v>2</v>
      </c>
      <c r="AJ25" s="34">
        <v>2</v>
      </c>
      <c r="AK25" s="34">
        <v>2</v>
      </c>
      <c r="AL25" s="34">
        <v>2</v>
      </c>
      <c r="AM25" s="34">
        <v>2</v>
      </c>
      <c r="AN25" s="34">
        <v>2</v>
      </c>
      <c r="AO25" s="34">
        <v>2</v>
      </c>
    </row>
    <row r="26" spans="2:41" ht="14.25" customHeight="1" x14ac:dyDescent="0.45">
      <c r="B26" s="1" t="s">
        <v>265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</row>
    <row r="27" spans="2:41" ht="14.25" customHeight="1" x14ac:dyDescent="0.45">
      <c r="B27" s="1" t="s">
        <v>266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4">
        <v>0</v>
      </c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</row>
    <row r="28" spans="2:41" ht="14.25" customHeight="1" x14ac:dyDescent="0.45">
      <c r="B28" s="1" t="s">
        <v>267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4">
        <v>0</v>
      </c>
      <c r="AH28" s="34">
        <v>0</v>
      </c>
      <c r="AI28" s="34">
        <v>0</v>
      </c>
      <c r="AJ28" s="34">
        <v>0</v>
      </c>
      <c r="AK28" s="34">
        <v>0</v>
      </c>
      <c r="AL28" s="34">
        <v>0</v>
      </c>
      <c r="AM28" s="34">
        <v>0</v>
      </c>
      <c r="AN28" s="34">
        <v>0</v>
      </c>
      <c r="AO28" s="34">
        <v>0</v>
      </c>
    </row>
    <row r="29" spans="2:41" ht="14.25" customHeight="1" x14ac:dyDescent="0.45"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spans="2:41" ht="14.25" customHeight="1" x14ac:dyDescent="0.45">
      <c r="B30" s="1" t="s">
        <v>268</v>
      </c>
      <c r="F30" s="39">
        <f t="shared" ref="F30:AO30" si="1">SUM(F22:F28)</f>
        <v>0</v>
      </c>
      <c r="G30" s="39">
        <f t="shared" si="1"/>
        <v>0</v>
      </c>
      <c r="H30" s="39">
        <f t="shared" si="1"/>
        <v>3</v>
      </c>
      <c r="I30" s="39">
        <f t="shared" si="1"/>
        <v>3</v>
      </c>
      <c r="J30" s="39">
        <f t="shared" si="1"/>
        <v>3</v>
      </c>
      <c r="K30" s="39">
        <f t="shared" si="1"/>
        <v>3</v>
      </c>
      <c r="L30" s="39">
        <f t="shared" si="1"/>
        <v>3</v>
      </c>
      <c r="M30" s="39">
        <f t="shared" si="1"/>
        <v>3</v>
      </c>
      <c r="N30" s="39">
        <f t="shared" si="1"/>
        <v>3</v>
      </c>
      <c r="O30" s="39">
        <f t="shared" si="1"/>
        <v>3</v>
      </c>
      <c r="P30" s="39">
        <f t="shared" si="1"/>
        <v>3</v>
      </c>
      <c r="Q30" s="39">
        <f t="shared" si="1"/>
        <v>3</v>
      </c>
      <c r="R30" s="39">
        <f t="shared" si="1"/>
        <v>5</v>
      </c>
      <c r="S30" s="39">
        <f t="shared" si="1"/>
        <v>5</v>
      </c>
      <c r="T30" s="39">
        <f t="shared" si="1"/>
        <v>5</v>
      </c>
      <c r="U30" s="39">
        <f t="shared" si="1"/>
        <v>5</v>
      </c>
      <c r="V30" s="39">
        <f t="shared" si="1"/>
        <v>5</v>
      </c>
      <c r="W30" s="39">
        <f t="shared" si="1"/>
        <v>5</v>
      </c>
      <c r="X30" s="39">
        <f t="shared" si="1"/>
        <v>5</v>
      </c>
      <c r="Y30" s="39">
        <f t="shared" si="1"/>
        <v>5</v>
      </c>
      <c r="Z30" s="39">
        <f t="shared" si="1"/>
        <v>5</v>
      </c>
      <c r="AA30" s="39">
        <f t="shared" si="1"/>
        <v>5</v>
      </c>
      <c r="AB30" s="39">
        <f t="shared" si="1"/>
        <v>5</v>
      </c>
      <c r="AC30" s="39">
        <f t="shared" si="1"/>
        <v>5</v>
      </c>
      <c r="AD30" s="39">
        <f t="shared" si="1"/>
        <v>6</v>
      </c>
      <c r="AE30" s="39">
        <f t="shared" si="1"/>
        <v>6</v>
      </c>
      <c r="AF30" s="39">
        <f t="shared" si="1"/>
        <v>6</v>
      </c>
      <c r="AG30" s="39">
        <f t="shared" si="1"/>
        <v>6</v>
      </c>
      <c r="AH30" s="39">
        <f t="shared" si="1"/>
        <v>6</v>
      </c>
      <c r="AI30" s="39">
        <f t="shared" si="1"/>
        <v>6</v>
      </c>
      <c r="AJ30" s="39">
        <f t="shared" si="1"/>
        <v>6</v>
      </c>
      <c r="AK30" s="39">
        <f t="shared" si="1"/>
        <v>6</v>
      </c>
      <c r="AL30" s="39">
        <f t="shared" si="1"/>
        <v>6</v>
      </c>
      <c r="AM30" s="39">
        <f t="shared" si="1"/>
        <v>6</v>
      </c>
      <c r="AN30" s="39">
        <f t="shared" si="1"/>
        <v>6</v>
      </c>
      <c r="AO30" s="39">
        <f t="shared" si="1"/>
        <v>6</v>
      </c>
    </row>
    <row r="31" spans="2:41" ht="14.25" customHeight="1" x14ac:dyDescent="0.45"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spans="2:41" ht="14.25" customHeight="1" x14ac:dyDescent="0.45"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spans="2:41" ht="14.25" customHeight="1" x14ac:dyDescent="0.45">
      <c r="B33" s="2" t="s">
        <v>269</v>
      </c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spans="2:41" ht="14.25" customHeight="1" x14ac:dyDescent="0.45">
      <c r="B34" s="1" t="s">
        <v>261</v>
      </c>
      <c r="F34" s="34">
        <v>0</v>
      </c>
      <c r="G34" s="34">
        <v>0</v>
      </c>
      <c r="H34" s="34">
        <v>0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34">
        <v>1</v>
      </c>
      <c r="U34" s="34">
        <v>1</v>
      </c>
      <c r="V34" s="34">
        <v>1</v>
      </c>
      <c r="W34" s="34">
        <v>1</v>
      </c>
      <c r="X34" s="34">
        <v>1</v>
      </c>
      <c r="Y34" s="34">
        <v>1</v>
      </c>
      <c r="Z34" s="34">
        <v>1</v>
      </c>
      <c r="AA34" s="34">
        <v>1</v>
      </c>
      <c r="AB34" s="34">
        <v>1</v>
      </c>
      <c r="AC34" s="34">
        <v>1</v>
      </c>
      <c r="AD34" s="34">
        <v>1</v>
      </c>
      <c r="AE34" s="34">
        <v>1</v>
      </c>
      <c r="AF34" s="34">
        <v>1</v>
      </c>
      <c r="AG34" s="34">
        <v>1</v>
      </c>
      <c r="AH34" s="34">
        <v>1</v>
      </c>
      <c r="AI34" s="34">
        <v>1</v>
      </c>
      <c r="AJ34" s="34">
        <v>1</v>
      </c>
      <c r="AK34" s="34">
        <v>1</v>
      </c>
      <c r="AL34" s="34">
        <v>1</v>
      </c>
      <c r="AM34" s="34">
        <v>1</v>
      </c>
      <c r="AN34" s="34">
        <v>1</v>
      </c>
      <c r="AO34" s="34">
        <v>1</v>
      </c>
    </row>
    <row r="35" spans="2:41" ht="14.25" customHeight="1" x14ac:dyDescent="0.45">
      <c r="B35" s="1" t="s">
        <v>262</v>
      </c>
      <c r="F35" s="34">
        <v>0</v>
      </c>
      <c r="G35" s="34">
        <v>0</v>
      </c>
      <c r="H35" s="34">
        <v>0</v>
      </c>
      <c r="I35" s="34">
        <v>0</v>
      </c>
      <c r="J35" s="34">
        <v>0</v>
      </c>
      <c r="K35" s="34">
        <v>1</v>
      </c>
      <c r="L35" s="34">
        <v>10</v>
      </c>
      <c r="M35" s="34">
        <v>10</v>
      </c>
      <c r="N35" s="34">
        <v>10</v>
      </c>
      <c r="O35" s="34">
        <v>10</v>
      </c>
      <c r="P35" s="34">
        <v>10</v>
      </c>
      <c r="Q35" s="34">
        <v>10</v>
      </c>
      <c r="R35" s="34">
        <v>10</v>
      </c>
      <c r="S35" s="34">
        <v>10</v>
      </c>
      <c r="T35" s="34">
        <v>10</v>
      </c>
      <c r="U35" s="34">
        <v>11</v>
      </c>
      <c r="V35" s="34">
        <v>11</v>
      </c>
      <c r="W35" s="34">
        <v>11</v>
      </c>
      <c r="X35" s="34">
        <v>11</v>
      </c>
      <c r="Y35" s="34">
        <v>11</v>
      </c>
      <c r="Z35" s="34">
        <v>12</v>
      </c>
      <c r="AA35" s="34">
        <v>12</v>
      </c>
      <c r="AB35" s="34">
        <v>12</v>
      </c>
      <c r="AC35" s="34">
        <v>12</v>
      </c>
      <c r="AD35" s="34">
        <v>14</v>
      </c>
      <c r="AE35" s="34">
        <v>14</v>
      </c>
      <c r="AF35" s="34">
        <v>14</v>
      </c>
      <c r="AG35" s="34">
        <v>14</v>
      </c>
      <c r="AH35" s="34">
        <v>14</v>
      </c>
      <c r="AI35" s="34">
        <v>16</v>
      </c>
      <c r="AJ35" s="34">
        <v>16</v>
      </c>
      <c r="AK35" s="34">
        <v>16</v>
      </c>
      <c r="AL35" s="34">
        <v>16</v>
      </c>
      <c r="AM35" s="34">
        <v>16</v>
      </c>
      <c r="AN35" s="34">
        <v>16</v>
      </c>
      <c r="AO35" s="34">
        <v>16</v>
      </c>
    </row>
    <row r="36" spans="2:41" ht="14.25" customHeight="1" x14ac:dyDescent="0.45">
      <c r="B36" s="1" t="s">
        <v>263</v>
      </c>
      <c r="F36" s="34">
        <v>0</v>
      </c>
      <c r="G36" s="34">
        <v>0</v>
      </c>
      <c r="H36" s="34">
        <v>0</v>
      </c>
      <c r="I36" s="34">
        <v>0</v>
      </c>
      <c r="J36" s="34">
        <v>0</v>
      </c>
      <c r="K36" s="34">
        <v>1</v>
      </c>
      <c r="L36" s="34">
        <v>10</v>
      </c>
      <c r="M36" s="34">
        <v>10</v>
      </c>
      <c r="N36" s="34">
        <v>10</v>
      </c>
      <c r="O36" s="34">
        <v>10</v>
      </c>
      <c r="P36" s="34">
        <v>10</v>
      </c>
      <c r="Q36" s="34">
        <v>10</v>
      </c>
      <c r="R36" s="34">
        <v>10</v>
      </c>
      <c r="S36" s="34">
        <v>10</v>
      </c>
      <c r="T36" s="34">
        <v>10</v>
      </c>
      <c r="U36" s="34">
        <v>11</v>
      </c>
      <c r="V36" s="34">
        <v>11</v>
      </c>
      <c r="W36" s="34">
        <v>11</v>
      </c>
      <c r="X36" s="34">
        <v>11</v>
      </c>
      <c r="Y36" s="34">
        <v>11</v>
      </c>
      <c r="Z36" s="34">
        <v>12</v>
      </c>
      <c r="AA36" s="34">
        <v>12</v>
      </c>
      <c r="AB36" s="34">
        <v>12</v>
      </c>
      <c r="AC36" s="34">
        <v>12</v>
      </c>
      <c r="AD36" s="34">
        <v>14</v>
      </c>
      <c r="AE36" s="34">
        <v>14</v>
      </c>
      <c r="AF36" s="34">
        <v>14</v>
      </c>
      <c r="AG36" s="34">
        <v>14</v>
      </c>
      <c r="AH36" s="34">
        <v>14</v>
      </c>
      <c r="AI36" s="34">
        <v>16</v>
      </c>
      <c r="AJ36" s="34">
        <v>16</v>
      </c>
      <c r="AK36" s="34">
        <v>16</v>
      </c>
      <c r="AL36" s="34">
        <v>16</v>
      </c>
      <c r="AM36" s="34">
        <v>16</v>
      </c>
      <c r="AN36" s="34">
        <v>16</v>
      </c>
      <c r="AO36" s="34">
        <v>16</v>
      </c>
    </row>
    <row r="37" spans="2:41" ht="14.25" customHeight="1" x14ac:dyDescent="0.45">
      <c r="B37" s="1" t="s">
        <v>270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2</v>
      </c>
      <c r="S37" s="34">
        <v>2</v>
      </c>
      <c r="T37" s="34">
        <v>2</v>
      </c>
      <c r="U37" s="34">
        <v>2</v>
      </c>
      <c r="V37" s="34">
        <v>2</v>
      </c>
      <c r="W37" s="34">
        <v>2</v>
      </c>
      <c r="X37" s="34">
        <v>2</v>
      </c>
      <c r="Y37" s="34">
        <v>2</v>
      </c>
      <c r="Z37" s="34">
        <v>2</v>
      </c>
      <c r="AA37" s="34">
        <v>2</v>
      </c>
      <c r="AB37" s="34">
        <v>2</v>
      </c>
      <c r="AC37" s="34">
        <v>2</v>
      </c>
      <c r="AD37" s="34">
        <v>2</v>
      </c>
      <c r="AE37" s="34">
        <v>2</v>
      </c>
      <c r="AF37" s="34">
        <v>2</v>
      </c>
      <c r="AG37" s="34">
        <v>2</v>
      </c>
      <c r="AH37" s="34">
        <v>2</v>
      </c>
      <c r="AI37" s="34">
        <v>2</v>
      </c>
      <c r="AJ37" s="34">
        <v>2</v>
      </c>
      <c r="AK37" s="34">
        <v>2</v>
      </c>
      <c r="AL37" s="34">
        <v>2</v>
      </c>
      <c r="AM37" s="34">
        <v>2</v>
      </c>
      <c r="AN37" s="34">
        <v>2</v>
      </c>
      <c r="AO37" s="34">
        <v>2</v>
      </c>
    </row>
    <row r="38" spans="2:41" ht="14.25" customHeight="1" x14ac:dyDescent="0.45">
      <c r="B38" s="1" t="s">
        <v>271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2</v>
      </c>
      <c r="S38" s="34">
        <v>2</v>
      </c>
      <c r="T38" s="34">
        <v>2</v>
      </c>
      <c r="U38" s="34">
        <v>2</v>
      </c>
      <c r="V38" s="34">
        <v>2</v>
      </c>
      <c r="W38" s="34">
        <v>2</v>
      </c>
      <c r="X38" s="34">
        <v>2</v>
      </c>
      <c r="Y38" s="34">
        <v>2</v>
      </c>
      <c r="Z38" s="34">
        <v>2</v>
      </c>
      <c r="AA38" s="34">
        <v>2</v>
      </c>
      <c r="AB38" s="34">
        <v>2</v>
      </c>
      <c r="AC38" s="34">
        <v>2</v>
      </c>
      <c r="AD38" s="34">
        <v>2</v>
      </c>
      <c r="AE38" s="34">
        <v>2</v>
      </c>
      <c r="AF38" s="34">
        <v>2</v>
      </c>
      <c r="AG38" s="34">
        <v>2</v>
      </c>
      <c r="AH38" s="34">
        <v>2</v>
      </c>
      <c r="AI38" s="34">
        <v>2</v>
      </c>
      <c r="AJ38" s="34">
        <v>2</v>
      </c>
      <c r="AK38" s="34">
        <v>2</v>
      </c>
      <c r="AL38" s="34">
        <v>2</v>
      </c>
      <c r="AM38" s="34">
        <v>2</v>
      </c>
      <c r="AN38" s="34">
        <v>2</v>
      </c>
      <c r="AO38" s="34">
        <v>2</v>
      </c>
    </row>
    <row r="39" spans="2:41" ht="14.25" customHeight="1" x14ac:dyDescent="0.45"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</row>
    <row r="40" spans="2:41" ht="14.25" customHeight="1" x14ac:dyDescent="0.45">
      <c r="B40" s="1" t="s">
        <v>266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2</v>
      </c>
      <c r="P40" s="34">
        <v>2</v>
      </c>
      <c r="Q40" s="34">
        <v>2</v>
      </c>
      <c r="R40" s="34">
        <v>2</v>
      </c>
      <c r="S40" s="34">
        <v>2</v>
      </c>
      <c r="T40" s="34">
        <v>2</v>
      </c>
      <c r="U40" s="34">
        <v>2</v>
      </c>
      <c r="V40" s="34">
        <v>1</v>
      </c>
      <c r="W40" s="34">
        <v>1</v>
      </c>
      <c r="X40" s="34">
        <v>1</v>
      </c>
      <c r="Y40" s="34">
        <v>1</v>
      </c>
      <c r="Z40" s="34">
        <v>1</v>
      </c>
      <c r="AA40" s="34">
        <v>1</v>
      </c>
      <c r="AB40" s="34">
        <v>1</v>
      </c>
      <c r="AC40" s="34">
        <v>1</v>
      </c>
      <c r="AD40" s="34">
        <v>1</v>
      </c>
      <c r="AE40" s="34">
        <v>1</v>
      </c>
      <c r="AF40" s="34">
        <v>1</v>
      </c>
      <c r="AG40" s="34">
        <v>1</v>
      </c>
      <c r="AH40" s="34">
        <v>1</v>
      </c>
      <c r="AI40" s="34">
        <v>1</v>
      </c>
      <c r="AJ40" s="34">
        <v>1</v>
      </c>
      <c r="AK40" s="34">
        <v>1</v>
      </c>
      <c r="AL40" s="34">
        <v>1</v>
      </c>
      <c r="AM40" s="34">
        <v>1</v>
      </c>
      <c r="AN40" s="34">
        <v>1</v>
      </c>
      <c r="AO40" s="34">
        <v>1</v>
      </c>
    </row>
    <row r="41" spans="2:41" ht="14.25" customHeight="1" x14ac:dyDescent="0.45">
      <c r="B41" s="1" t="s">
        <v>272</v>
      </c>
      <c r="F41" s="34">
        <v>8</v>
      </c>
      <c r="G41" s="34">
        <v>8</v>
      </c>
      <c r="H41" s="34">
        <v>8</v>
      </c>
      <c r="I41" s="34">
        <v>8</v>
      </c>
      <c r="J41" s="34">
        <v>8</v>
      </c>
      <c r="K41" s="34">
        <v>8</v>
      </c>
      <c r="L41" s="34">
        <v>10</v>
      </c>
      <c r="M41" s="34">
        <v>10</v>
      </c>
      <c r="N41" s="34">
        <v>10</v>
      </c>
      <c r="O41" s="34">
        <v>10</v>
      </c>
      <c r="P41" s="34">
        <v>10</v>
      </c>
      <c r="Q41" s="34">
        <v>10</v>
      </c>
      <c r="R41" s="34">
        <v>12</v>
      </c>
      <c r="S41" s="34">
        <v>12</v>
      </c>
      <c r="T41" s="34">
        <v>12</v>
      </c>
      <c r="U41" s="34">
        <v>12</v>
      </c>
      <c r="V41" s="34">
        <v>12</v>
      </c>
      <c r="W41" s="34">
        <v>12</v>
      </c>
      <c r="X41" s="34">
        <v>15</v>
      </c>
      <c r="Y41" s="34">
        <v>15</v>
      </c>
      <c r="Z41" s="34">
        <v>15</v>
      </c>
      <c r="AA41" s="34">
        <v>15</v>
      </c>
      <c r="AB41" s="34">
        <v>15</v>
      </c>
      <c r="AC41" s="34">
        <v>15</v>
      </c>
      <c r="AD41" s="34">
        <v>15</v>
      </c>
      <c r="AE41" s="34">
        <v>15</v>
      </c>
      <c r="AF41" s="34">
        <v>15</v>
      </c>
      <c r="AG41" s="34">
        <v>15</v>
      </c>
      <c r="AH41" s="34">
        <v>15</v>
      </c>
      <c r="AI41" s="34">
        <v>15</v>
      </c>
      <c r="AJ41" s="34">
        <v>15</v>
      </c>
      <c r="AK41" s="34">
        <v>15</v>
      </c>
      <c r="AL41" s="34">
        <v>15</v>
      </c>
      <c r="AM41" s="34">
        <v>15</v>
      </c>
      <c r="AN41" s="34">
        <v>15</v>
      </c>
      <c r="AO41" s="34">
        <v>15</v>
      </c>
    </row>
    <row r="42" spans="2:41" ht="14.25" customHeight="1" x14ac:dyDescent="0.45">
      <c r="B42" s="1" t="s">
        <v>273</v>
      </c>
      <c r="F42" s="34">
        <v>3</v>
      </c>
      <c r="G42" s="34">
        <v>3</v>
      </c>
      <c r="H42" s="34">
        <v>3</v>
      </c>
      <c r="I42" s="34">
        <v>3</v>
      </c>
      <c r="J42" s="34">
        <v>3</v>
      </c>
      <c r="K42" s="34">
        <v>3</v>
      </c>
      <c r="L42" s="34">
        <v>5</v>
      </c>
      <c r="M42" s="34">
        <v>5</v>
      </c>
      <c r="N42" s="34">
        <v>5</v>
      </c>
      <c r="O42" s="34">
        <v>5</v>
      </c>
      <c r="P42" s="34">
        <v>5</v>
      </c>
      <c r="Q42" s="34">
        <v>5</v>
      </c>
      <c r="R42" s="34">
        <v>5</v>
      </c>
      <c r="S42" s="34">
        <v>5</v>
      </c>
      <c r="T42" s="34">
        <v>5</v>
      </c>
      <c r="U42" s="34">
        <v>5</v>
      </c>
      <c r="V42" s="34">
        <v>5</v>
      </c>
      <c r="W42" s="34">
        <v>5</v>
      </c>
      <c r="X42" s="34">
        <v>7</v>
      </c>
      <c r="Y42" s="34">
        <v>7</v>
      </c>
      <c r="Z42" s="34">
        <v>7</v>
      </c>
      <c r="AA42" s="34">
        <v>7</v>
      </c>
      <c r="AB42" s="34">
        <v>7</v>
      </c>
      <c r="AC42" s="34">
        <v>7</v>
      </c>
      <c r="AD42" s="34">
        <v>7</v>
      </c>
      <c r="AE42" s="34">
        <v>7</v>
      </c>
      <c r="AF42" s="34">
        <v>7</v>
      </c>
      <c r="AG42" s="34">
        <v>7</v>
      </c>
      <c r="AH42" s="34">
        <v>7</v>
      </c>
      <c r="AI42" s="34">
        <v>7</v>
      </c>
      <c r="AJ42" s="34">
        <v>7</v>
      </c>
      <c r="AK42" s="34">
        <v>7</v>
      </c>
      <c r="AL42" s="34">
        <v>7</v>
      </c>
      <c r="AM42" s="34">
        <v>7</v>
      </c>
      <c r="AN42" s="34">
        <v>7</v>
      </c>
      <c r="AO42" s="34">
        <v>7</v>
      </c>
    </row>
    <row r="43" spans="2:41" ht="14.25" customHeight="1" x14ac:dyDescent="0.45"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</row>
    <row r="44" spans="2:41" ht="14.25" customHeight="1" x14ac:dyDescent="0.45">
      <c r="B44" s="2" t="s">
        <v>274</v>
      </c>
      <c r="F44" s="39">
        <f t="shared" ref="F44:AO44" si="2">SUM(F34:F42)</f>
        <v>13</v>
      </c>
      <c r="G44" s="39">
        <f t="shared" si="2"/>
        <v>13</v>
      </c>
      <c r="H44" s="39">
        <f t="shared" si="2"/>
        <v>13</v>
      </c>
      <c r="I44" s="39">
        <f t="shared" si="2"/>
        <v>14</v>
      </c>
      <c r="J44" s="39">
        <f t="shared" si="2"/>
        <v>14</v>
      </c>
      <c r="K44" s="39">
        <f t="shared" si="2"/>
        <v>17</v>
      </c>
      <c r="L44" s="39">
        <f t="shared" si="2"/>
        <v>39</v>
      </c>
      <c r="M44" s="39">
        <f t="shared" si="2"/>
        <v>39</v>
      </c>
      <c r="N44" s="39">
        <f t="shared" si="2"/>
        <v>39</v>
      </c>
      <c r="O44" s="39">
        <f t="shared" si="2"/>
        <v>40</v>
      </c>
      <c r="P44" s="39">
        <f t="shared" si="2"/>
        <v>40</v>
      </c>
      <c r="Q44" s="39">
        <f t="shared" si="2"/>
        <v>40</v>
      </c>
      <c r="R44" s="39">
        <f t="shared" si="2"/>
        <v>44</v>
      </c>
      <c r="S44" s="39">
        <f t="shared" si="2"/>
        <v>44</v>
      </c>
      <c r="T44" s="39">
        <f t="shared" si="2"/>
        <v>44</v>
      </c>
      <c r="U44" s="39">
        <f t="shared" si="2"/>
        <v>46</v>
      </c>
      <c r="V44" s="39">
        <f t="shared" si="2"/>
        <v>45</v>
      </c>
      <c r="W44" s="39">
        <f t="shared" si="2"/>
        <v>45</v>
      </c>
      <c r="X44" s="39">
        <f t="shared" si="2"/>
        <v>50</v>
      </c>
      <c r="Y44" s="39">
        <f t="shared" si="2"/>
        <v>50</v>
      </c>
      <c r="Z44" s="39">
        <f t="shared" si="2"/>
        <v>52</v>
      </c>
      <c r="AA44" s="39">
        <f t="shared" si="2"/>
        <v>52</v>
      </c>
      <c r="AB44" s="39">
        <f t="shared" si="2"/>
        <v>52</v>
      </c>
      <c r="AC44" s="39">
        <f t="shared" si="2"/>
        <v>52</v>
      </c>
      <c r="AD44" s="39">
        <f t="shared" si="2"/>
        <v>56</v>
      </c>
      <c r="AE44" s="39">
        <f t="shared" si="2"/>
        <v>56</v>
      </c>
      <c r="AF44" s="39">
        <f t="shared" si="2"/>
        <v>56</v>
      </c>
      <c r="AG44" s="39">
        <f t="shared" si="2"/>
        <v>56</v>
      </c>
      <c r="AH44" s="39">
        <f t="shared" si="2"/>
        <v>56</v>
      </c>
      <c r="AI44" s="39">
        <f t="shared" si="2"/>
        <v>60</v>
      </c>
      <c r="AJ44" s="39">
        <f t="shared" si="2"/>
        <v>60</v>
      </c>
      <c r="AK44" s="39">
        <f t="shared" si="2"/>
        <v>60</v>
      </c>
      <c r="AL44" s="39">
        <f t="shared" si="2"/>
        <v>60</v>
      </c>
      <c r="AM44" s="39">
        <f t="shared" si="2"/>
        <v>60</v>
      </c>
      <c r="AN44" s="39">
        <f t="shared" si="2"/>
        <v>60</v>
      </c>
      <c r="AO44" s="39">
        <f t="shared" si="2"/>
        <v>60</v>
      </c>
    </row>
    <row r="45" spans="2:41" ht="14.25" customHeight="1" x14ac:dyDescent="0.45"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</row>
    <row r="46" spans="2:41" ht="14.25" customHeight="1" x14ac:dyDescent="0.45"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</row>
    <row r="47" spans="2:41" ht="14.25" customHeight="1" x14ac:dyDescent="0.45"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</row>
    <row r="48" spans="2:41" ht="14.25" customHeight="1" x14ac:dyDescent="0.45">
      <c r="B48" s="1" t="s">
        <v>275</v>
      </c>
      <c r="F48" s="34">
        <f t="shared" ref="F48:AO48" si="3">F18</f>
        <v>1</v>
      </c>
      <c r="G48" s="34">
        <f t="shared" si="3"/>
        <v>1</v>
      </c>
      <c r="H48" s="34">
        <f t="shared" si="3"/>
        <v>1</v>
      </c>
      <c r="I48" s="34">
        <f t="shared" si="3"/>
        <v>1</v>
      </c>
      <c r="J48" s="34">
        <f t="shared" si="3"/>
        <v>1</v>
      </c>
      <c r="K48" s="34">
        <f t="shared" si="3"/>
        <v>1</v>
      </c>
      <c r="L48" s="34">
        <f t="shared" si="3"/>
        <v>2</v>
      </c>
      <c r="M48" s="34">
        <f t="shared" si="3"/>
        <v>2</v>
      </c>
      <c r="N48" s="34">
        <f t="shared" si="3"/>
        <v>2</v>
      </c>
      <c r="O48" s="34">
        <f t="shared" si="3"/>
        <v>2</v>
      </c>
      <c r="P48" s="34">
        <f t="shared" si="3"/>
        <v>2</v>
      </c>
      <c r="Q48" s="34">
        <f t="shared" si="3"/>
        <v>2</v>
      </c>
      <c r="R48" s="34">
        <f t="shared" si="3"/>
        <v>5</v>
      </c>
      <c r="S48" s="34">
        <f t="shared" si="3"/>
        <v>5</v>
      </c>
      <c r="T48" s="34">
        <f t="shared" si="3"/>
        <v>5</v>
      </c>
      <c r="U48" s="34">
        <f t="shared" si="3"/>
        <v>5</v>
      </c>
      <c r="V48" s="34">
        <f t="shared" si="3"/>
        <v>5</v>
      </c>
      <c r="W48" s="34">
        <f t="shared" si="3"/>
        <v>5</v>
      </c>
      <c r="X48" s="34">
        <f t="shared" si="3"/>
        <v>5</v>
      </c>
      <c r="Y48" s="34">
        <f t="shared" si="3"/>
        <v>5</v>
      </c>
      <c r="Z48" s="34">
        <f t="shared" si="3"/>
        <v>5</v>
      </c>
      <c r="AA48" s="34">
        <f t="shared" si="3"/>
        <v>5</v>
      </c>
      <c r="AB48" s="34">
        <f t="shared" si="3"/>
        <v>5</v>
      </c>
      <c r="AC48" s="34">
        <f t="shared" si="3"/>
        <v>5</v>
      </c>
      <c r="AD48" s="34">
        <f t="shared" si="3"/>
        <v>5</v>
      </c>
      <c r="AE48" s="34">
        <f t="shared" si="3"/>
        <v>5</v>
      </c>
      <c r="AF48" s="34">
        <f t="shared" si="3"/>
        <v>5</v>
      </c>
      <c r="AG48" s="34">
        <f t="shared" si="3"/>
        <v>5</v>
      </c>
      <c r="AH48" s="34">
        <f t="shared" si="3"/>
        <v>5</v>
      </c>
      <c r="AI48" s="34">
        <f t="shared" si="3"/>
        <v>5</v>
      </c>
      <c r="AJ48" s="34">
        <f t="shared" si="3"/>
        <v>5</v>
      </c>
      <c r="AK48" s="34">
        <f t="shared" si="3"/>
        <v>5</v>
      </c>
      <c r="AL48" s="34">
        <f t="shared" si="3"/>
        <v>5</v>
      </c>
      <c r="AM48" s="34">
        <f t="shared" si="3"/>
        <v>5</v>
      </c>
      <c r="AN48" s="34">
        <f t="shared" si="3"/>
        <v>5</v>
      </c>
      <c r="AO48" s="34">
        <f t="shared" si="3"/>
        <v>5</v>
      </c>
    </row>
    <row r="49" spans="2:41" ht="14.25" customHeight="1" x14ac:dyDescent="0.45">
      <c r="B49" s="1" t="s">
        <v>276</v>
      </c>
      <c r="F49" s="34">
        <f t="shared" ref="F49:AO49" si="4">F30</f>
        <v>0</v>
      </c>
      <c r="G49" s="34">
        <f t="shared" si="4"/>
        <v>0</v>
      </c>
      <c r="H49" s="34">
        <f t="shared" si="4"/>
        <v>3</v>
      </c>
      <c r="I49" s="34">
        <f t="shared" si="4"/>
        <v>3</v>
      </c>
      <c r="J49" s="34">
        <f t="shared" si="4"/>
        <v>3</v>
      </c>
      <c r="K49" s="34">
        <f t="shared" si="4"/>
        <v>3</v>
      </c>
      <c r="L49" s="34">
        <f t="shared" si="4"/>
        <v>3</v>
      </c>
      <c r="M49" s="34">
        <f t="shared" si="4"/>
        <v>3</v>
      </c>
      <c r="N49" s="34">
        <f t="shared" si="4"/>
        <v>3</v>
      </c>
      <c r="O49" s="34">
        <f t="shared" si="4"/>
        <v>3</v>
      </c>
      <c r="P49" s="34">
        <f t="shared" si="4"/>
        <v>3</v>
      </c>
      <c r="Q49" s="34">
        <f t="shared" si="4"/>
        <v>3</v>
      </c>
      <c r="R49" s="34">
        <f t="shared" si="4"/>
        <v>5</v>
      </c>
      <c r="S49" s="34">
        <f t="shared" si="4"/>
        <v>5</v>
      </c>
      <c r="T49" s="34">
        <f t="shared" si="4"/>
        <v>5</v>
      </c>
      <c r="U49" s="34">
        <f t="shared" si="4"/>
        <v>5</v>
      </c>
      <c r="V49" s="34">
        <f t="shared" si="4"/>
        <v>5</v>
      </c>
      <c r="W49" s="34">
        <f t="shared" si="4"/>
        <v>5</v>
      </c>
      <c r="X49" s="34">
        <f t="shared" si="4"/>
        <v>5</v>
      </c>
      <c r="Y49" s="34">
        <f t="shared" si="4"/>
        <v>5</v>
      </c>
      <c r="Z49" s="34">
        <f t="shared" si="4"/>
        <v>5</v>
      </c>
      <c r="AA49" s="34">
        <f t="shared" si="4"/>
        <v>5</v>
      </c>
      <c r="AB49" s="34">
        <f t="shared" si="4"/>
        <v>5</v>
      </c>
      <c r="AC49" s="34">
        <f t="shared" si="4"/>
        <v>5</v>
      </c>
      <c r="AD49" s="34">
        <f t="shared" si="4"/>
        <v>6</v>
      </c>
      <c r="AE49" s="34">
        <f t="shared" si="4"/>
        <v>6</v>
      </c>
      <c r="AF49" s="34">
        <f t="shared" si="4"/>
        <v>6</v>
      </c>
      <c r="AG49" s="34">
        <f t="shared" si="4"/>
        <v>6</v>
      </c>
      <c r="AH49" s="34">
        <f t="shared" si="4"/>
        <v>6</v>
      </c>
      <c r="AI49" s="34">
        <f t="shared" si="4"/>
        <v>6</v>
      </c>
      <c r="AJ49" s="34">
        <f t="shared" si="4"/>
        <v>6</v>
      </c>
      <c r="AK49" s="34">
        <f t="shared" si="4"/>
        <v>6</v>
      </c>
      <c r="AL49" s="34">
        <f t="shared" si="4"/>
        <v>6</v>
      </c>
      <c r="AM49" s="34">
        <f t="shared" si="4"/>
        <v>6</v>
      </c>
      <c r="AN49" s="34">
        <f t="shared" si="4"/>
        <v>6</v>
      </c>
      <c r="AO49" s="34">
        <f t="shared" si="4"/>
        <v>6</v>
      </c>
    </row>
    <row r="50" spans="2:41" ht="14.25" customHeight="1" x14ac:dyDescent="0.45">
      <c r="B50" s="1" t="s">
        <v>57</v>
      </c>
      <c r="F50" s="34">
        <f t="shared" ref="F50:AO50" si="5">F44</f>
        <v>13</v>
      </c>
      <c r="G50" s="34">
        <f t="shared" si="5"/>
        <v>13</v>
      </c>
      <c r="H50" s="34">
        <f t="shared" si="5"/>
        <v>13</v>
      </c>
      <c r="I50" s="34">
        <f t="shared" si="5"/>
        <v>14</v>
      </c>
      <c r="J50" s="34">
        <f t="shared" si="5"/>
        <v>14</v>
      </c>
      <c r="K50" s="34">
        <f t="shared" si="5"/>
        <v>17</v>
      </c>
      <c r="L50" s="34">
        <f t="shared" si="5"/>
        <v>39</v>
      </c>
      <c r="M50" s="34">
        <f t="shared" si="5"/>
        <v>39</v>
      </c>
      <c r="N50" s="34">
        <f t="shared" si="5"/>
        <v>39</v>
      </c>
      <c r="O50" s="34">
        <f t="shared" si="5"/>
        <v>40</v>
      </c>
      <c r="P50" s="34">
        <f t="shared" si="5"/>
        <v>40</v>
      </c>
      <c r="Q50" s="34">
        <f t="shared" si="5"/>
        <v>40</v>
      </c>
      <c r="R50" s="34">
        <f t="shared" si="5"/>
        <v>44</v>
      </c>
      <c r="S50" s="34">
        <f t="shared" si="5"/>
        <v>44</v>
      </c>
      <c r="T50" s="34">
        <f t="shared" si="5"/>
        <v>44</v>
      </c>
      <c r="U50" s="34">
        <f t="shared" si="5"/>
        <v>46</v>
      </c>
      <c r="V50" s="34">
        <f t="shared" si="5"/>
        <v>45</v>
      </c>
      <c r="W50" s="34">
        <f t="shared" si="5"/>
        <v>45</v>
      </c>
      <c r="X50" s="34">
        <f t="shared" si="5"/>
        <v>50</v>
      </c>
      <c r="Y50" s="34">
        <f t="shared" si="5"/>
        <v>50</v>
      </c>
      <c r="Z50" s="34">
        <f t="shared" si="5"/>
        <v>52</v>
      </c>
      <c r="AA50" s="34">
        <f t="shared" si="5"/>
        <v>52</v>
      </c>
      <c r="AB50" s="34">
        <f t="shared" si="5"/>
        <v>52</v>
      </c>
      <c r="AC50" s="34">
        <f t="shared" si="5"/>
        <v>52</v>
      </c>
      <c r="AD50" s="34">
        <f t="shared" si="5"/>
        <v>56</v>
      </c>
      <c r="AE50" s="34">
        <f t="shared" si="5"/>
        <v>56</v>
      </c>
      <c r="AF50" s="34">
        <f t="shared" si="5"/>
        <v>56</v>
      </c>
      <c r="AG50" s="34">
        <f t="shared" si="5"/>
        <v>56</v>
      </c>
      <c r="AH50" s="34">
        <f t="shared" si="5"/>
        <v>56</v>
      </c>
      <c r="AI50" s="34">
        <f t="shared" si="5"/>
        <v>60</v>
      </c>
      <c r="AJ50" s="34">
        <f t="shared" si="5"/>
        <v>60</v>
      </c>
      <c r="AK50" s="34">
        <f t="shared" si="5"/>
        <v>60</v>
      </c>
      <c r="AL50" s="34">
        <f t="shared" si="5"/>
        <v>60</v>
      </c>
      <c r="AM50" s="34">
        <f t="shared" si="5"/>
        <v>60</v>
      </c>
      <c r="AN50" s="34">
        <f t="shared" si="5"/>
        <v>60</v>
      </c>
      <c r="AO50" s="34">
        <f t="shared" si="5"/>
        <v>60</v>
      </c>
    </row>
    <row r="51" spans="2:41" ht="14.25" customHeight="1" x14ac:dyDescent="0.45"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</row>
    <row r="52" spans="2:41" ht="14.25" customHeight="1" x14ac:dyDescent="0.45">
      <c r="B52" s="1" t="s">
        <v>277</v>
      </c>
      <c r="F52" s="83">
        <f t="shared" ref="F52:AO52" si="6">SUM(F48:F50)</f>
        <v>14</v>
      </c>
      <c r="G52" s="83">
        <f t="shared" si="6"/>
        <v>14</v>
      </c>
      <c r="H52" s="83">
        <f t="shared" si="6"/>
        <v>17</v>
      </c>
      <c r="I52" s="83">
        <f t="shared" si="6"/>
        <v>18</v>
      </c>
      <c r="J52" s="83">
        <f t="shared" si="6"/>
        <v>18</v>
      </c>
      <c r="K52" s="83">
        <f t="shared" si="6"/>
        <v>21</v>
      </c>
      <c r="L52" s="83">
        <f t="shared" si="6"/>
        <v>44</v>
      </c>
      <c r="M52" s="83">
        <f t="shared" si="6"/>
        <v>44</v>
      </c>
      <c r="N52" s="83">
        <f t="shared" si="6"/>
        <v>44</v>
      </c>
      <c r="O52" s="83">
        <f t="shared" si="6"/>
        <v>45</v>
      </c>
      <c r="P52" s="83">
        <f t="shared" si="6"/>
        <v>45</v>
      </c>
      <c r="Q52" s="83">
        <f t="shared" si="6"/>
        <v>45</v>
      </c>
      <c r="R52" s="83">
        <f t="shared" si="6"/>
        <v>54</v>
      </c>
      <c r="S52" s="83">
        <f t="shared" si="6"/>
        <v>54</v>
      </c>
      <c r="T52" s="83">
        <f t="shared" si="6"/>
        <v>54</v>
      </c>
      <c r="U52" s="83">
        <f t="shared" si="6"/>
        <v>56</v>
      </c>
      <c r="V52" s="83">
        <f t="shared" si="6"/>
        <v>55</v>
      </c>
      <c r="W52" s="83">
        <f t="shared" si="6"/>
        <v>55</v>
      </c>
      <c r="X52" s="83">
        <f t="shared" si="6"/>
        <v>60</v>
      </c>
      <c r="Y52" s="83">
        <f t="shared" si="6"/>
        <v>60</v>
      </c>
      <c r="Z52" s="83">
        <f t="shared" si="6"/>
        <v>62</v>
      </c>
      <c r="AA52" s="83">
        <f t="shared" si="6"/>
        <v>62</v>
      </c>
      <c r="AB52" s="83">
        <f t="shared" si="6"/>
        <v>62</v>
      </c>
      <c r="AC52" s="83">
        <f t="shared" si="6"/>
        <v>62</v>
      </c>
      <c r="AD52" s="83">
        <f t="shared" si="6"/>
        <v>67</v>
      </c>
      <c r="AE52" s="83">
        <f t="shared" si="6"/>
        <v>67</v>
      </c>
      <c r="AF52" s="83">
        <f t="shared" si="6"/>
        <v>67</v>
      </c>
      <c r="AG52" s="83">
        <f t="shared" si="6"/>
        <v>67</v>
      </c>
      <c r="AH52" s="83">
        <f t="shared" si="6"/>
        <v>67</v>
      </c>
      <c r="AI52" s="83">
        <f t="shared" si="6"/>
        <v>71</v>
      </c>
      <c r="AJ52" s="83">
        <f t="shared" si="6"/>
        <v>71</v>
      </c>
      <c r="AK52" s="83">
        <f t="shared" si="6"/>
        <v>71</v>
      </c>
      <c r="AL52" s="83">
        <f t="shared" si="6"/>
        <v>71</v>
      </c>
      <c r="AM52" s="83">
        <f t="shared" si="6"/>
        <v>71</v>
      </c>
      <c r="AN52" s="83">
        <f t="shared" si="6"/>
        <v>71</v>
      </c>
      <c r="AO52" s="83">
        <f t="shared" si="6"/>
        <v>71</v>
      </c>
    </row>
    <row r="53" spans="2:41" ht="14.25" customHeight="1" x14ac:dyDescent="0.45"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</row>
    <row r="54" spans="2:41" ht="14.25" customHeight="1" x14ac:dyDescent="0.45"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</row>
    <row r="55" spans="2:41" ht="14.25" customHeight="1" x14ac:dyDescent="0.45">
      <c r="B55" s="1" t="s">
        <v>278</v>
      </c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>
        <v>10000</v>
      </c>
      <c r="Q55" s="34">
        <v>10000</v>
      </c>
      <c r="R55" s="34">
        <v>10000</v>
      </c>
      <c r="S55" s="34">
        <v>10000</v>
      </c>
      <c r="T55" s="34">
        <v>10000</v>
      </c>
      <c r="U55" s="34">
        <v>10000</v>
      </c>
      <c r="V55" s="34">
        <v>10000</v>
      </c>
      <c r="W55" s="34">
        <v>10000</v>
      </c>
      <c r="X55" s="34">
        <v>10000</v>
      </c>
      <c r="Y55" s="34">
        <v>10000</v>
      </c>
      <c r="Z55" s="34">
        <v>10000</v>
      </c>
      <c r="AA55" s="34">
        <v>10000</v>
      </c>
      <c r="AB55" s="34">
        <v>10000</v>
      </c>
      <c r="AC55" s="34">
        <v>10000</v>
      </c>
      <c r="AD55" s="34">
        <v>10000</v>
      </c>
      <c r="AE55" s="34">
        <v>10000</v>
      </c>
      <c r="AF55" s="34">
        <v>10000</v>
      </c>
      <c r="AG55" s="34">
        <v>10000</v>
      </c>
      <c r="AH55" s="34">
        <v>10000</v>
      </c>
      <c r="AI55" s="34">
        <v>10000</v>
      </c>
      <c r="AJ55" s="34">
        <v>10000</v>
      </c>
      <c r="AK55" s="34">
        <v>10000</v>
      </c>
      <c r="AL55" s="34">
        <v>10000</v>
      </c>
      <c r="AM55" s="34">
        <v>10000</v>
      </c>
      <c r="AN55" s="34">
        <v>10000</v>
      </c>
      <c r="AO55" s="34">
        <v>10000</v>
      </c>
    </row>
    <row r="56" spans="2:41" ht="14.25" customHeight="1" x14ac:dyDescent="0.45"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</row>
    <row r="57" spans="2:41" ht="14.25" customHeight="1" x14ac:dyDescent="0.45"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</row>
    <row r="58" spans="2:41" ht="14.25" customHeight="1" x14ac:dyDescent="0.45"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</row>
    <row r="59" spans="2:41" ht="14.25" customHeight="1" x14ac:dyDescent="0.45"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</row>
    <row r="60" spans="2:41" ht="14.25" customHeight="1" x14ac:dyDescent="0.45"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</row>
    <row r="61" spans="2:41" ht="14.25" customHeight="1" x14ac:dyDescent="0.45"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</row>
    <row r="62" spans="2:41" ht="14.25" customHeight="1" x14ac:dyDescent="0.45"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</row>
    <row r="63" spans="2:41" ht="14.25" customHeight="1" x14ac:dyDescent="0.45"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</row>
    <row r="64" spans="2:41" ht="14.25" customHeight="1" x14ac:dyDescent="0.45"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</row>
    <row r="65" spans="6:41" ht="14.25" customHeight="1" x14ac:dyDescent="0.45"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</row>
    <row r="66" spans="6:41" ht="14.25" customHeight="1" x14ac:dyDescent="0.45"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</row>
    <row r="67" spans="6:41" ht="14.25" customHeight="1" x14ac:dyDescent="0.45"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</row>
    <row r="68" spans="6:41" ht="14.25" customHeight="1" x14ac:dyDescent="0.45"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</row>
    <row r="69" spans="6:41" ht="14.25" customHeight="1" x14ac:dyDescent="0.45"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</row>
    <row r="70" spans="6:41" ht="14.25" customHeight="1" x14ac:dyDescent="0.45"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</row>
    <row r="71" spans="6:41" ht="14.25" customHeight="1" x14ac:dyDescent="0.45"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</row>
    <row r="72" spans="6:41" ht="14.25" customHeight="1" x14ac:dyDescent="0.45"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</row>
    <row r="73" spans="6:41" ht="14.25" customHeight="1" x14ac:dyDescent="0.45"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</row>
    <row r="74" spans="6:41" ht="14.25" customHeight="1" x14ac:dyDescent="0.45"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</row>
    <row r="75" spans="6:41" ht="14.25" customHeight="1" x14ac:dyDescent="0.45"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</row>
    <row r="76" spans="6:41" ht="14.25" customHeight="1" x14ac:dyDescent="0.45"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</row>
    <row r="77" spans="6:41" ht="14.25" customHeight="1" x14ac:dyDescent="0.45"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</row>
    <row r="78" spans="6:41" ht="14.25" customHeight="1" x14ac:dyDescent="0.45"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</row>
    <row r="79" spans="6:41" ht="14.25" customHeight="1" x14ac:dyDescent="0.45"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</row>
    <row r="80" spans="6:41" ht="14.25" customHeight="1" x14ac:dyDescent="0.45"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</row>
    <row r="81" spans="6:41" ht="14.25" customHeight="1" x14ac:dyDescent="0.45"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</row>
    <row r="82" spans="6:41" ht="14.25" customHeight="1" x14ac:dyDescent="0.45"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</row>
    <row r="83" spans="6:41" ht="14.25" customHeight="1" x14ac:dyDescent="0.45"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</row>
    <row r="84" spans="6:41" ht="14.25" customHeight="1" x14ac:dyDescent="0.45"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</row>
    <row r="85" spans="6:41" ht="14.25" customHeight="1" x14ac:dyDescent="0.45"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</row>
    <row r="86" spans="6:41" ht="14.25" customHeight="1" x14ac:dyDescent="0.45"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</row>
    <row r="87" spans="6:41" ht="14.25" customHeight="1" x14ac:dyDescent="0.45"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</row>
    <row r="88" spans="6:41" ht="14.25" customHeight="1" x14ac:dyDescent="0.45"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</row>
    <row r="89" spans="6:41" ht="14.25" customHeight="1" x14ac:dyDescent="0.45"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</row>
    <row r="90" spans="6:41" ht="14.25" customHeight="1" x14ac:dyDescent="0.45"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</row>
    <row r="91" spans="6:41" ht="14.25" customHeight="1" x14ac:dyDescent="0.45"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</row>
    <row r="92" spans="6:41" ht="14.25" customHeight="1" x14ac:dyDescent="0.45"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</row>
    <row r="93" spans="6:41" ht="14.25" customHeight="1" x14ac:dyDescent="0.45"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</row>
    <row r="94" spans="6:41" ht="14.25" customHeight="1" x14ac:dyDescent="0.45"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</row>
    <row r="95" spans="6:41" ht="14.25" customHeight="1" x14ac:dyDescent="0.45"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</row>
    <row r="96" spans="6:41" ht="14.25" customHeight="1" x14ac:dyDescent="0.45"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</row>
    <row r="97" spans="6:41" ht="14.25" customHeight="1" x14ac:dyDescent="0.45"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</row>
    <row r="98" spans="6:41" ht="14.25" customHeight="1" x14ac:dyDescent="0.45"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</row>
    <row r="99" spans="6:41" ht="14.25" customHeight="1" x14ac:dyDescent="0.45"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</row>
    <row r="100" spans="6:41" ht="14.25" customHeight="1" x14ac:dyDescent="0.45"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</row>
    <row r="101" spans="6:41" ht="14.25" customHeight="1" x14ac:dyDescent="0.45"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</row>
    <row r="102" spans="6:41" ht="14.25" customHeight="1" x14ac:dyDescent="0.45"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</row>
    <row r="103" spans="6:41" ht="14.25" customHeight="1" x14ac:dyDescent="0.45"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</row>
    <row r="104" spans="6:41" ht="14.25" customHeight="1" x14ac:dyDescent="0.45"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</row>
    <row r="105" spans="6:41" ht="14.25" customHeight="1" x14ac:dyDescent="0.45"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</row>
    <row r="106" spans="6:41" ht="14.25" customHeight="1" x14ac:dyDescent="0.45"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</row>
    <row r="107" spans="6:41" ht="14.25" customHeight="1" x14ac:dyDescent="0.45"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</row>
    <row r="108" spans="6:41" ht="14.25" customHeight="1" x14ac:dyDescent="0.45"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</row>
    <row r="109" spans="6:41" ht="14.25" customHeight="1" x14ac:dyDescent="0.45"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</row>
    <row r="110" spans="6:41" ht="14.25" customHeight="1" x14ac:dyDescent="0.45"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</row>
    <row r="111" spans="6:41" ht="14.25" customHeight="1" x14ac:dyDescent="0.45"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</row>
    <row r="112" spans="6:41" ht="14.25" customHeight="1" x14ac:dyDescent="0.45"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</row>
    <row r="113" spans="6:41" ht="14.25" customHeight="1" x14ac:dyDescent="0.45"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6:41" ht="14.25" customHeight="1" x14ac:dyDescent="0.45"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6:41" ht="14.25" customHeight="1" x14ac:dyDescent="0.45"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6:41" ht="14.25" customHeight="1" x14ac:dyDescent="0.45"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6:41" ht="14.25" customHeight="1" x14ac:dyDescent="0.45"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6:41" ht="14.25" customHeight="1" x14ac:dyDescent="0.45"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6:41" ht="14.25" customHeight="1" x14ac:dyDescent="0.45"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6:41" ht="14.25" customHeight="1" x14ac:dyDescent="0.45"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6:41" ht="14.25" customHeight="1" x14ac:dyDescent="0.45"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6:41" ht="14.25" customHeight="1" x14ac:dyDescent="0.45"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6:41" ht="14.25" customHeight="1" x14ac:dyDescent="0.45"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6:41" ht="14.25" customHeight="1" x14ac:dyDescent="0.45"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6:41" ht="14.25" customHeight="1" x14ac:dyDescent="0.45"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6:41" ht="14.25" customHeight="1" x14ac:dyDescent="0.45"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6:41" ht="14.25" customHeight="1" x14ac:dyDescent="0.45"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6:41" ht="14.25" customHeight="1" x14ac:dyDescent="0.45"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6:41" ht="14.25" customHeight="1" x14ac:dyDescent="0.45"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6:41" ht="14.25" customHeight="1" x14ac:dyDescent="0.45"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6:41" ht="14.25" customHeight="1" x14ac:dyDescent="0.45"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6:41" ht="14.25" customHeight="1" x14ac:dyDescent="0.45"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6:41" ht="14.25" customHeight="1" x14ac:dyDescent="0.45"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6:41" ht="14.25" customHeight="1" x14ac:dyDescent="0.45"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6:41" ht="14.25" customHeight="1" x14ac:dyDescent="0.45"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6:41" ht="14.25" customHeight="1" x14ac:dyDescent="0.45"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6:41" ht="14.25" customHeight="1" x14ac:dyDescent="0.45"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6:41" ht="14.25" customHeight="1" x14ac:dyDescent="0.45"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6:41" ht="14.25" customHeight="1" x14ac:dyDescent="0.45"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6:41" ht="14.25" customHeight="1" x14ac:dyDescent="0.45"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6:41" ht="14.25" customHeight="1" x14ac:dyDescent="0.45"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6:41" ht="14.25" customHeight="1" x14ac:dyDescent="0.45"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6:41" ht="14.25" customHeight="1" x14ac:dyDescent="0.45"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6:41" ht="14.25" customHeight="1" x14ac:dyDescent="0.45"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6:41" ht="14.25" customHeight="1" x14ac:dyDescent="0.45"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6:41" ht="14.25" customHeight="1" x14ac:dyDescent="0.45"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6:41" ht="14.25" customHeight="1" x14ac:dyDescent="0.45"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6:41" ht="14.25" customHeight="1" x14ac:dyDescent="0.45"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6:41" ht="14.25" customHeight="1" x14ac:dyDescent="0.45"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6:41" ht="14.25" customHeight="1" x14ac:dyDescent="0.45"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6:41" ht="14.25" customHeight="1" x14ac:dyDescent="0.45"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6:41" ht="14.25" customHeight="1" x14ac:dyDescent="0.45"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6:41" ht="14.25" customHeight="1" x14ac:dyDescent="0.45"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6:41" ht="14.25" customHeight="1" x14ac:dyDescent="0.45"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6:41" ht="14.25" customHeight="1" x14ac:dyDescent="0.45"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  <row r="156" spans="6:41" ht="14.25" customHeight="1" x14ac:dyDescent="0.45"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</row>
    <row r="157" spans="6:41" ht="14.25" customHeight="1" x14ac:dyDescent="0.45"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</row>
    <row r="158" spans="6:41" ht="14.25" customHeight="1" x14ac:dyDescent="0.45"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6:41" ht="14.25" customHeight="1" x14ac:dyDescent="0.45"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</row>
    <row r="160" spans="6:41" ht="14.25" customHeight="1" x14ac:dyDescent="0.45"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</row>
    <row r="161" spans="6:41" ht="14.25" customHeight="1" x14ac:dyDescent="0.45"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</row>
    <row r="162" spans="6:41" ht="14.25" customHeight="1" x14ac:dyDescent="0.45"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</row>
    <row r="163" spans="6:41" ht="14.25" customHeight="1" x14ac:dyDescent="0.45"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</row>
    <row r="164" spans="6:41" ht="14.25" customHeight="1" x14ac:dyDescent="0.45"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</row>
    <row r="165" spans="6:41" ht="14.25" customHeight="1" x14ac:dyDescent="0.45"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</row>
    <row r="166" spans="6:41" ht="14.25" customHeight="1" x14ac:dyDescent="0.45"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</row>
    <row r="167" spans="6:41" ht="14.25" customHeight="1" x14ac:dyDescent="0.45"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</row>
    <row r="168" spans="6:41" ht="14.25" customHeight="1" x14ac:dyDescent="0.45"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</row>
    <row r="169" spans="6:41" ht="14.25" customHeight="1" x14ac:dyDescent="0.45"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</row>
    <row r="170" spans="6:41" ht="14.25" customHeight="1" x14ac:dyDescent="0.45"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</row>
    <row r="171" spans="6:41" ht="14.25" customHeight="1" x14ac:dyDescent="0.45"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</row>
    <row r="172" spans="6:41" ht="14.25" customHeight="1" x14ac:dyDescent="0.45"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</row>
    <row r="173" spans="6:41" ht="14.25" customHeight="1" x14ac:dyDescent="0.45"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</row>
    <row r="174" spans="6:41" ht="14.25" customHeight="1" x14ac:dyDescent="0.45"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</row>
    <row r="175" spans="6:41" ht="14.25" customHeight="1" x14ac:dyDescent="0.45"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</row>
    <row r="176" spans="6:41" ht="14.25" customHeight="1" x14ac:dyDescent="0.45"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</row>
    <row r="177" spans="6:41" ht="14.25" customHeight="1" x14ac:dyDescent="0.45"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</row>
    <row r="178" spans="6:41" ht="14.25" customHeight="1" x14ac:dyDescent="0.45"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</row>
    <row r="179" spans="6:41" ht="14.25" customHeight="1" x14ac:dyDescent="0.45"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</row>
    <row r="180" spans="6:41" ht="14.25" customHeight="1" x14ac:dyDescent="0.45"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</row>
    <row r="181" spans="6:41" ht="14.25" customHeight="1" x14ac:dyDescent="0.45"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</row>
    <row r="182" spans="6:41" ht="14.25" customHeight="1" x14ac:dyDescent="0.45"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</row>
    <row r="183" spans="6:41" ht="14.25" customHeight="1" x14ac:dyDescent="0.45"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</row>
    <row r="184" spans="6:41" ht="14.25" customHeight="1" x14ac:dyDescent="0.45"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</row>
    <row r="185" spans="6:41" ht="14.25" customHeight="1" x14ac:dyDescent="0.45"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</row>
    <row r="186" spans="6:41" ht="14.25" customHeight="1" x14ac:dyDescent="0.45"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</row>
    <row r="187" spans="6:41" ht="14.25" customHeight="1" x14ac:dyDescent="0.45"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</row>
    <row r="188" spans="6:41" ht="14.25" customHeight="1" x14ac:dyDescent="0.45"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</row>
    <row r="189" spans="6:41" ht="14.25" customHeight="1" x14ac:dyDescent="0.45"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</row>
    <row r="190" spans="6:41" ht="14.25" customHeight="1" x14ac:dyDescent="0.45"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</row>
    <row r="191" spans="6:41" ht="14.25" customHeight="1" x14ac:dyDescent="0.45"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</row>
    <row r="192" spans="6:41" ht="14.25" customHeight="1" x14ac:dyDescent="0.45"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</row>
    <row r="193" spans="6:41" ht="14.25" customHeight="1" x14ac:dyDescent="0.45"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</row>
    <row r="194" spans="6:41" ht="14.25" customHeight="1" x14ac:dyDescent="0.45"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</row>
    <row r="195" spans="6:41" ht="14.25" customHeight="1" x14ac:dyDescent="0.45"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</row>
    <row r="196" spans="6:41" ht="14.25" customHeight="1" x14ac:dyDescent="0.45"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</row>
    <row r="197" spans="6:41" ht="14.25" customHeight="1" x14ac:dyDescent="0.45"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</row>
    <row r="198" spans="6:41" ht="14.25" customHeight="1" x14ac:dyDescent="0.45"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</row>
    <row r="199" spans="6:41" ht="14.25" customHeight="1" x14ac:dyDescent="0.45"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</row>
    <row r="200" spans="6:41" ht="14.25" customHeight="1" x14ac:dyDescent="0.45"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</row>
    <row r="201" spans="6:41" ht="14.25" customHeight="1" x14ac:dyDescent="0.45"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</row>
    <row r="202" spans="6:41" ht="14.25" customHeight="1" x14ac:dyDescent="0.45"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</row>
    <row r="203" spans="6:41" ht="14.25" customHeight="1" x14ac:dyDescent="0.45"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</row>
    <row r="204" spans="6:41" ht="14.25" customHeight="1" x14ac:dyDescent="0.45"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</row>
    <row r="205" spans="6:41" ht="14.25" customHeight="1" x14ac:dyDescent="0.45"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</row>
    <row r="206" spans="6:41" ht="14.25" customHeight="1" x14ac:dyDescent="0.45"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</row>
    <row r="207" spans="6:41" ht="14.25" customHeight="1" x14ac:dyDescent="0.45"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</row>
    <row r="208" spans="6:41" ht="14.25" customHeight="1" x14ac:dyDescent="0.45"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</row>
    <row r="209" spans="6:41" ht="14.25" customHeight="1" x14ac:dyDescent="0.45"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</row>
    <row r="210" spans="6:41" ht="14.25" customHeight="1" x14ac:dyDescent="0.45"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</row>
    <row r="211" spans="6:41" ht="14.25" customHeight="1" x14ac:dyDescent="0.45"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</row>
    <row r="212" spans="6:41" ht="14.25" customHeight="1" x14ac:dyDescent="0.45"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</row>
    <row r="213" spans="6:41" ht="14.25" customHeight="1" x14ac:dyDescent="0.45"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</row>
    <row r="214" spans="6:41" ht="14.25" customHeight="1" x14ac:dyDescent="0.45"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</row>
    <row r="215" spans="6:41" ht="14.25" customHeight="1" x14ac:dyDescent="0.45"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</row>
    <row r="216" spans="6:41" ht="14.25" customHeight="1" x14ac:dyDescent="0.45"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</row>
    <row r="217" spans="6:41" ht="14.25" customHeight="1" x14ac:dyDescent="0.45"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</row>
    <row r="218" spans="6:41" ht="14.25" customHeight="1" x14ac:dyDescent="0.45"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</row>
    <row r="219" spans="6:41" ht="14.25" customHeight="1" x14ac:dyDescent="0.45"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</row>
    <row r="220" spans="6:41" ht="14.25" customHeight="1" x14ac:dyDescent="0.45"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</row>
    <row r="221" spans="6:41" ht="14.25" customHeight="1" x14ac:dyDescent="0.45"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</row>
    <row r="222" spans="6:41" ht="14.25" customHeight="1" x14ac:dyDescent="0.45"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</row>
    <row r="223" spans="6:41" ht="14.25" customHeight="1" x14ac:dyDescent="0.45"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</row>
    <row r="224" spans="6:41" ht="14.25" customHeight="1" x14ac:dyDescent="0.45"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</row>
    <row r="225" spans="6:41" ht="14.25" customHeight="1" x14ac:dyDescent="0.45"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</row>
    <row r="226" spans="6:41" ht="14.25" customHeight="1" x14ac:dyDescent="0.45"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</row>
    <row r="227" spans="6:41" ht="14.25" customHeight="1" x14ac:dyDescent="0.45"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</row>
    <row r="228" spans="6:41" ht="14.25" customHeight="1" x14ac:dyDescent="0.45"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</row>
    <row r="229" spans="6:41" ht="14.25" customHeight="1" x14ac:dyDescent="0.45"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</row>
    <row r="230" spans="6:41" ht="14.25" customHeight="1" x14ac:dyDescent="0.45"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</row>
    <row r="231" spans="6:41" ht="14.25" customHeight="1" x14ac:dyDescent="0.45"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</row>
    <row r="232" spans="6:41" ht="14.25" customHeight="1" x14ac:dyDescent="0.45"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</row>
    <row r="233" spans="6:41" ht="14.25" customHeight="1" x14ac:dyDescent="0.45"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</row>
    <row r="234" spans="6:41" ht="14.25" customHeight="1" x14ac:dyDescent="0.45"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</row>
    <row r="235" spans="6:41" ht="14.25" customHeight="1" x14ac:dyDescent="0.45"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</row>
    <row r="236" spans="6:41" ht="14.25" customHeight="1" x14ac:dyDescent="0.45"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</row>
    <row r="237" spans="6:41" ht="14.25" customHeight="1" x14ac:dyDescent="0.45"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</row>
    <row r="238" spans="6:41" ht="14.25" customHeight="1" x14ac:dyDescent="0.45"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</row>
    <row r="239" spans="6:41" ht="14.25" customHeight="1" x14ac:dyDescent="0.45"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</row>
    <row r="240" spans="6:41" ht="14.25" customHeight="1" x14ac:dyDescent="0.45"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</row>
    <row r="241" spans="6:41" ht="14.25" customHeight="1" x14ac:dyDescent="0.45"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</row>
    <row r="242" spans="6:41" ht="14.25" customHeight="1" x14ac:dyDescent="0.45"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</row>
    <row r="243" spans="6:41" ht="14.25" customHeight="1" x14ac:dyDescent="0.45"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</row>
    <row r="244" spans="6:41" ht="14.25" customHeight="1" x14ac:dyDescent="0.45"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</row>
    <row r="245" spans="6:41" ht="14.25" customHeight="1" x14ac:dyDescent="0.45"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</row>
    <row r="246" spans="6:41" ht="14.25" customHeight="1" x14ac:dyDescent="0.45"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</row>
    <row r="247" spans="6:41" ht="14.25" customHeight="1" x14ac:dyDescent="0.45"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</row>
    <row r="248" spans="6:41" ht="14.25" customHeight="1" x14ac:dyDescent="0.45"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</row>
    <row r="249" spans="6:41" ht="14.25" customHeight="1" x14ac:dyDescent="0.45"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</row>
    <row r="250" spans="6:41" ht="14.25" customHeight="1" x14ac:dyDescent="0.45"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</row>
    <row r="251" spans="6:41" ht="14.25" customHeight="1" x14ac:dyDescent="0.45"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</row>
    <row r="252" spans="6:41" ht="14.25" customHeight="1" x14ac:dyDescent="0.45"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</row>
    <row r="253" spans="6:41" ht="14.25" customHeight="1" x14ac:dyDescent="0.45"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</row>
    <row r="254" spans="6:41" ht="14.25" customHeight="1" x14ac:dyDescent="0.45"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</row>
    <row r="255" spans="6:41" ht="14.25" customHeight="1" x14ac:dyDescent="0.45"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</row>
    <row r="256" spans="6:41" ht="14.25" customHeight="1" x14ac:dyDescent="0.45"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</row>
    <row r="257" spans="6:41" ht="14.25" customHeight="1" x14ac:dyDescent="0.45"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</row>
    <row r="258" spans="6:41" ht="14.25" customHeight="1" x14ac:dyDescent="0.45"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</row>
    <row r="259" spans="6:41" ht="14.25" customHeight="1" x14ac:dyDescent="0.45"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</row>
    <row r="260" spans="6:41" ht="14.25" customHeight="1" x14ac:dyDescent="0.45"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</row>
    <row r="261" spans="6:41" ht="14.25" customHeight="1" x14ac:dyDescent="0.45"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</row>
    <row r="262" spans="6:41" ht="14.25" customHeight="1" x14ac:dyDescent="0.45"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</row>
    <row r="263" spans="6:41" ht="14.25" customHeight="1" x14ac:dyDescent="0.45"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</row>
    <row r="264" spans="6:41" ht="14.25" customHeight="1" x14ac:dyDescent="0.45"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</row>
    <row r="265" spans="6:41" ht="14.25" customHeight="1" x14ac:dyDescent="0.45"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</row>
    <row r="266" spans="6:41" ht="14.25" customHeight="1" x14ac:dyDescent="0.45"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</row>
    <row r="267" spans="6:41" ht="14.25" customHeight="1" x14ac:dyDescent="0.45"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</row>
    <row r="268" spans="6:41" ht="14.25" customHeight="1" x14ac:dyDescent="0.45"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</row>
    <row r="269" spans="6:41" ht="14.25" customHeight="1" x14ac:dyDescent="0.45"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</row>
    <row r="270" spans="6:41" ht="14.25" customHeight="1" x14ac:dyDescent="0.45"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</row>
    <row r="271" spans="6:41" ht="14.25" customHeight="1" x14ac:dyDescent="0.45"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</row>
    <row r="272" spans="6:41" ht="14.25" customHeight="1" x14ac:dyDescent="0.45"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</row>
    <row r="273" spans="6:41" ht="14.25" customHeight="1" x14ac:dyDescent="0.45"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</row>
    <row r="274" spans="6:41" ht="14.25" customHeight="1" x14ac:dyDescent="0.45"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</row>
    <row r="275" spans="6:41" ht="14.25" customHeight="1" x14ac:dyDescent="0.45"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</row>
    <row r="276" spans="6:41" ht="14.25" customHeight="1" x14ac:dyDescent="0.45"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</row>
    <row r="277" spans="6:41" ht="14.25" customHeight="1" x14ac:dyDescent="0.45"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</row>
    <row r="278" spans="6:41" ht="14.25" customHeight="1" x14ac:dyDescent="0.45"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</row>
    <row r="279" spans="6:41" ht="14.25" customHeight="1" x14ac:dyDescent="0.45"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</row>
    <row r="280" spans="6:41" ht="14.25" customHeight="1" x14ac:dyDescent="0.45"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</row>
    <row r="281" spans="6:41" ht="14.25" customHeight="1" x14ac:dyDescent="0.45"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</row>
    <row r="282" spans="6:41" ht="14.25" customHeight="1" x14ac:dyDescent="0.45"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</row>
    <row r="283" spans="6:41" ht="14.25" customHeight="1" x14ac:dyDescent="0.45"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</row>
    <row r="284" spans="6:41" ht="14.25" customHeight="1" x14ac:dyDescent="0.45"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</row>
    <row r="285" spans="6:41" ht="14.25" customHeight="1" x14ac:dyDescent="0.45"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</row>
    <row r="286" spans="6:41" ht="14.25" customHeight="1" x14ac:dyDescent="0.45"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</row>
    <row r="287" spans="6:41" ht="14.25" customHeight="1" x14ac:dyDescent="0.45"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</row>
    <row r="288" spans="6:41" ht="14.25" customHeight="1" x14ac:dyDescent="0.45"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</row>
    <row r="289" spans="6:41" ht="14.25" customHeight="1" x14ac:dyDescent="0.45"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</row>
    <row r="290" spans="6:41" ht="14.25" customHeight="1" x14ac:dyDescent="0.45"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</row>
    <row r="291" spans="6:41" ht="14.25" customHeight="1" x14ac:dyDescent="0.45"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</row>
    <row r="292" spans="6:41" ht="14.25" customHeight="1" x14ac:dyDescent="0.45"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</row>
    <row r="293" spans="6:41" ht="14.25" customHeight="1" x14ac:dyDescent="0.45"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</row>
    <row r="294" spans="6:41" ht="14.25" customHeight="1" x14ac:dyDescent="0.45"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</row>
    <row r="295" spans="6:41" ht="14.25" customHeight="1" x14ac:dyDescent="0.45"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</row>
    <row r="296" spans="6:41" ht="14.25" customHeight="1" x14ac:dyDescent="0.45"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</row>
    <row r="297" spans="6:41" ht="14.25" customHeight="1" x14ac:dyDescent="0.45"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</row>
    <row r="298" spans="6:41" ht="14.25" customHeight="1" x14ac:dyDescent="0.45"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</row>
    <row r="299" spans="6:41" ht="14.25" customHeight="1" x14ac:dyDescent="0.45"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</row>
    <row r="300" spans="6:41" ht="14.25" customHeight="1" x14ac:dyDescent="0.45"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</row>
    <row r="301" spans="6:41" ht="14.25" customHeight="1" x14ac:dyDescent="0.45"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</row>
    <row r="302" spans="6:41" ht="14.25" customHeight="1" x14ac:dyDescent="0.45"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</row>
    <row r="303" spans="6:41" ht="14.25" customHeight="1" x14ac:dyDescent="0.45"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</row>
    <row r="304" spans="6:41" ht="14.25" customHeight="1" x14ac:dyDescent="0.45"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</row>
    <row r="305" spans="6:41" ht="14.25" customHeight="1" x14ac:dyDescent="0.45"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</row>
    <row r="306" spans="6:41" ht="14.25" customHeight="1" x14ac:dyDescent="0.45"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</row>
    <row r="307" spans="6:41" ht="14.25" customHeight="1" x14ac:dyDescent="0.45"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</row>
    <row r="308" spans="6:41" ht="14.25" customHeight="1" x14ac:dyDescent="0.45"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</row>
    <row r="309" spans="6:41" ht="14.25" customHeight="1" x14ac:dyDescent="0.45"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</row>
    <row r="310" spans="6:41" ht="14.25" customHeight="1" x14ac:dyDescent="0.45"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</row>
    <row r="311" spans="6:41" ht="14.25" customHeight="1" x14ac:dyDescent="0.45"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</row>
    <row r="312" spans="6:41" ht="14.25" customHeight="1" x14ac:dyDescent="0.45"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</row>
    <row r="313" spans="6:41" ht="14.25" customHeight="1" x14ac:dyDescent="0.45"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</row>
    <row r="314" spans="6:41" ht="14.25" customHeight="1" x14ac:dyDescent="0.45"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</row>
    <row r="315" spans="6:41" ht="14.25" customHeight="1" x14ac:dyDescent="0.45"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</row>
    <row r="316" spans="6:41" ht="14.25" customHeight="1" x14ac:dyDescent="0.45"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</row>
    <row r="317" spans="6:41" ht="14.25" customHeight="1" x14ac:dyDescent="0.45"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</row>
    <row r="318" spans="6:41" ht="14.25" customHeight="1" x14ac:dyDescent="0.45"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</row>
    <row r="319" spans="6:41" ht="14.25" customHeight="1" x14ac:dyDescent="0.45"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</row>
    <row r="320" spans="6:41" ht="14.25" customHeight="1" x14ac:dyDescent="0.45"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</row>
    <row r="321" spans="6:41" ht="14.25" customHeight="1" x14ac:dyDescent="0.45"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</row>
    <row r="322" spans="6:41" ht="14.25" customHeight="1" x14ac:dyDescent="0.45"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</row>
    <row r="323" spans="6:41" ht="14.25" customHeight="1" x14ac:dyDescent="0.45"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</row>
    <row r="324" spans="6:41" ht="14.25" customHeight="1" x14ac:dyDescent="0.45"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</row>
    <row r="325" spans="6:41" ht="14.25" customHeight="1" x14ac:dyDescent="0.45"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</row>
    <row r="326" spans="6:41" ht="14.25" customHeight="1" x14ac:dyDescent="0.45"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</row>
    <row r="327" spans="6:41" ht="14.25" customHeight="1" x14ac:dyDescent="0.45"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</row>
    <row r="328" spans="6:41" ht="14.25" customHeight="1" x14ac:dyDescent="0.45"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</row>
    <row r="329" spans="6:41" ht="14.25" customHeight="1" x14ac:dyDescent="0.45"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</row>
    <row r="330" spans="6:41" ht="14.25" customHeight="1" x14ac:dyDescent="0.45"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</row>
    <row r="331" spans="6:41" ht="14.25" customHeight="1" x14ac:dyDescent="0.45"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</row>
    <row r="332" spans="6:41" ht="14.25" customHeight="1" x14ac:dyDescent="0.45"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</row>
    <row r="333" spans="6:41" ht="14.25" customHeight="1" x14ac:dyDescent="0.45"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</row>
    <row r="334" spans="6:41" ht="14.25" customHeight="1" x14ac:dyDescent="0.45"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</row>
    <row r="335" spans="6:41" ht="14.25" customHeight="1" x14ac:dyDescent="0.45"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</row>
    <row r="336" spans="6:41" ht="14.25" customHeight="1" x14ac:dyDescent="0.45"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</row>
    <row r="337" spans="6:41" ht="14.25" customHeight="1" x14ac:dyDescent="0.45"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</row>
    <row r="338" spans="6:41" ht="14.25" customHeight="1" x14ac:dyDescent="0.45"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</row>
    <row r="339" spans="6:41" ht="14.25" customHeight="1" x14ac:dyDescent="0.45"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</row>
    <row r="340" spans="6:41" ht="14.25" customHeight="1" x14ac:dyDescent="0.45"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</row>
    <row r="341" spans="6:41" ht="14.25" customHeight="1" x14ac:dyDescent="0.45"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</row>
    <row r="342" spans="6:41" ht="14.25" customHeight="1" x14ac:dyDescent="0.45"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</row>
    <row r="343" spans="6:41" ht="14.25" customHeight="1" x14ac:dyDescent="0.45"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</row>
    <row r="344" spans="6:41" ht="14.25" customHeight="1" x14ac:dyDescent="0.45"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</row>
    <row r="345" spans="6:41" ht="14.25" customHeight="1" x14ac:dyDescent="0.45"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</row>
    <row r="346" spans="6:41" ht="14.25" customHeight="1" x14ac:dyDescent="0.45"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</row>
    <row r="347" spans="6:41" ht="14.25" customHeight="1" x14ac:dyDescent="0.45"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</row>
    <row r="348" spans="6:41" ht="14.25" customHeight="1" x14ac:dyDescent="0.45"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</row>
    <row r="349" spans="6:41" ht="14.25" customHeight="1" x14ac:dyDescent="0.45"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</row>
    <row r="350" spans="6:41" ht="14.25" customHeight="1" x14ac:dyDescent="0.45"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</row>
    <row r="351" spans="6:41" ht="14.25" customHeight="1" x14ac:dyDescent="0.45"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</row>
    <row r="352" spans="6:41" ht="14.25" customHeight="1" x14ac:dyDescent="0.45"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</row>
    <row r="353" spans="6:41" ht="14.25" customHeight="1" x14ac:dyDescent="0.45"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</row>
    <row r="354" spans="6:41" ht="14.25" customHeight="1" x14ac:dyDescent="0.45"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</row>
    <row r="355" spans="6:41" ht="14.25" customHeight="1" x14ac:dyDescent="0.45"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</row>
    <row r="356" spans="6:41" ht="14.25" customHeight="1" x14ac:dyDescent="0.45"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</row>
    <row r="357" spans="6:41" ht="14.25" customHeight="1" x14ac:dyDescent="0.45"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</row>
    <row r="358" spans="6:41" ht="14.25" customHeight="1" x14ac:dyDescent="0.45"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</row>
    <row r="359" spans="6:41" ht="14.25" customHeight="1" x14ac:dyDescent="0.45"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</row>
    <row r="360" spans="6:41" ht="14.25" customHeight="1" x14ac:dyDescent="0.45"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</row>
    <row r="361" spans="6:41" ht="14.25" customHeight="1" x14ac:dyDescent="0.45"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</row>
    <row r="362" spans="6:41" ht="14.25" customHeight="1" x14ac:dyDescent="0.45"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</row>
    <row r="363" spans="6:41" ht="14.25" customHeight="1" x14ac:dyDescent="0.45"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</row>
    <row r="364" spans="6:41" ht="14.25" customHeight="1" x14ac:dyDescent="0.45"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</row>
    <row r="365" spans="6:41" ht="14.25" customHeight="1" x14ac:dyDescent="0.45"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</row>
    <row r="366" spans="6:41" ht="14.25" customHeight="1" x14ac:dyDescent="0.45"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</row>
    <row r="367" spans="6:41" ht="14.25" customHeight="1" x14ac:dyDescent="0.45"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</row>
    <row r="368" spans="6:41" ht="14.25" customHeight="1" x14ac:dyDescent="0.45"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</row>
    <row r="369" spans="6:41" ht="14.25" customHeight="1" x14ac:dyDescent="0.45"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</row>
    <row r="370" spans="6:41" ht="14.25" customHeight="1" x14ac:dyDescent="0.45"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</row>
    <row r="371" spans="6:41" ht="14.25" customHeight="1" x14ac:dyDescent="0.45"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</row>
    <row r="372" spans="6:41" ht="14.25" customHeight="1" x14ac:dyDescent="0.45"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</row>
    <row r="373" spans="6:41" ht="14.25" customHeight="1" x14ac:dyDescent="0.45"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</row>
    <row r="374" spans="6:41" ht="14.25" customHeight="1" x14ac:dyDescent="0.45"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</row>
    <row r="375" spans="6:41" ht="14.25" customHeight="1" x14ac:dyDescent="0.45"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</row>
    <row r="376" spans="6:41" ht="14.25" customHeight="1" x14ac:dyDescent="0.45"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</row>
    <row r="377" spans="6:41" ht="14.25" customHeight="1" x14ac:dyDescent="0.45"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</row>
    <row r="378" spans="6:41" ht="14.25" customHeight="1" x14ac:dyDescent="0.45"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</row>
    <row r="379" spans="6:41" ht="14.25" customHeight="1" x14ac:dyDescent="0.45"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</row>
    <row r="380" spans="6:41" ht="14.25" customHeight="1" x14ac:dyDescent="0.45"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</row>
    <row r="381" spans="6:41" ht="14.25" customHeight="1" x14ac:dyDescent="0.45"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</row>
    <row r="382" spans="6:41" ht="14.25" customHeight="1" x14ac:dyDescent="0.45"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</row>
    <row r="383" spans="6:41" ht="14.25" customHeight="1" x14ac:dyDescent="0.45"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</row>
    <row r="384" spans="6:41" ht="14.25" customHeight="1" x14ac:dyDescent="0.45"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</row>
    <row r="385" spans="6:41" ht="14.25" customHeight="1" x14ac:dyDescent="0.45"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</row>
    <row r="386" spans="6:41" ht="14.25" customHeight="1" x14ac:dyDescent="0.45"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</row>
    <row r="387" spans="6:41" ht="14.25" customHeight="1" x14ac:dyDescent="0.45"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</row>
    <row r="388" spans="6:41" ht="14.25" customHeight="1" x14ac:dyDescent="0.45"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</row>
    <row r="389" spans="6:41" ht="14.25" customHeight="1" x14ac:dyDescent="0.45"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</row>
    <row r="390" spans="6:41" ht="14.25" customHeight="1" x14ac:dyDescent="0.45"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</row>
    <row r="391" spans="6:41" ht="14.25" customHeight="1" x14ac:dyDescent="0.45"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</row>
    <row r="392" spans="6:41" ht="14.25" customHeight="1" x14ac:dyDescent="0.45"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</row>
    <row r="393" spans="6:41" ht="14.25" customHeight="1" x14ac:dyDescent="0.45"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</row>
    <row r="394" spans="6:41" ht="14.25" customHeight="1" x14ac:dyDescent="0.45"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</row>
    <row r="395" spans="6:41" ht="14.25" customHeight="1" x14ac:dyDescent="0.45"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</row>
    <row r="396" spans="6:41" ht="14.25" customHeight="1" x14ac:dyDescent="0.45"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</row>
    <row r="397" spans="6:41" ht="14.25" customHeight="1" x14ac:dyDescent="0.45"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</row>
    <row r="398" spans="6:41" ht="14.25" customHeight="1" x14ac:dyDescent="0.45"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</row>
    <row r="399" spans="6:41" ht="14.25" customHeight="1" x14ac:dyDescent="0.45"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</row>
    <row r="400" spans="6:41" ht="14.25" customHeight="1" x14ac:dyDescent="0.45"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</row>
    <row r="401" spans="6:41" ht="14.25" customHeight="1" x14ac:dyDescent="0.45"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</row>
    <row r="402" spans="6:41" ht="14.25" customHeight="1" x14ac:dyDescent="0.45"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</row>
    <row r="403" spans="6:41" ht="14.25" customHeight="1" x14ac:dyDescent="0.45"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</row>
    <row r="404" spans="6:41" ht="14.25" customHeight="1" x14ac:dyDescent="0.45"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</row>
    <row r="405" spans="6:41" ht="14.25" customHeight="1" x14ac:dyDescent="0.45"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</row>
    <row r="406" spans="6:41" ht="14.25" customHeight="1" x14ac:dyDescent="0.45"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</row>
    <row r="407" spans="6:41" ht="14.25" customHeight="1" x14ac:dyDescent="0.45"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</row>
    <row r="408" spans="6:41" ht="14.25" customHeight="1" x14ac:dyDescent="0.45"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</row>
    <row r="409" spans="6:41" ht="14.25" customHeight="1" x14ac:dyDescent="0.45"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</row>
    <row r="410" spans="6:41" ht="14.25" customHeight="1" x14ac:dyDescent="0.45"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</row>
    <row r="411" spans="6:41" ht="14.25" customHeight="1" x14ac:dyDescent="0.45"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</row>
    <row r="412" spans="6:41" ht="14.25" customHeight="1" x14ac:dyDescent="0.45"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</row>
    <row r="413" spans="6:41" ht="14.25" customHeight="1" x14ac:dyDescent="0.45"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</row>
    <row r="414" spans="6:41" ht="14.25" customHeight="1" x14ac:dyDescent="0.45"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</row>
    <row r="415" spans="6:41" ht="14.25" customHeight="1" x14ac:dyDescent="0.45"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</row>
    <row r="416" spans="6:41" ht="14.25" customHeight="1" x14ac:dyDescent="0.45"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</row>
    <row r="417" spans="6:41" ht="14.25" customHeight="1" x14ac:dyDescent="0.45"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</row>
    <row r="418" spans="6:41" ht="14.25" customHeight="1" x14ac:dyDescent="0.45"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</row>
    <row r="419" spans="6:41" ht="14.25" customHeight="1" x14ac:dyDescent="0.45"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</row>
    <row r="420" spans="6:41" ht="14.25" customHeight="1" x14ac:dyDescent="0.45"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</row>
    <row r="421" spans="6:41" ht="14.25" customHeight="1" x14ac:dyDescent="0.45"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</row>
    <row r="422" spans="6:41" ht="14.25" customHeight="1" x14ac:dyDescent="0.45"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</row>
    <row r="423" spans="6:41" ht="14.25" customHeight="1" x14ac:dyDescent="0.45"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</row>
    <row r="424" spans="6:41" ht="14.25" customHeight="1" x14ac:dyDescent="0.45"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</row>
    <row r="425" spans="6:41" ht="14.25" customHeight="1" x14ac:dyDescent="0.45"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</row>
    <row r="426" spans="6:41" ht="14.25" customHeight="1" x14ac:dyDescent="0.45"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</row>
    <row r="427" spans="6:41" ht="14.25" customHeight="1" x14ac:dyDescent="0.45"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</row>
    <row r="428" spans="6:41" ht="14.25" customHeight="1" x14ac:dyDescent="0.45"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</row>
    <row r="429" spans="6:41" ht="14.25" customHeight="1" x14ac:dyDescent="0.45"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</row>
    <row r="430" spans="6:41" ht="14.25" customHeight="1" x14ac:dyDescent="0.45"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</row>
    <row r="431" spans="6:41" ht="14.25" customHeight="1" x14ac:dyDescent="0.45"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</row>
    <row r="432" spans="6:41" ht="14.25" customHeight="1" x14ac:dyDescent="0.45"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</row>
    <row r="433" spans="6:41" ht="14.25" customHeight="1" x14ac:dyDescent="0.45"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</row>
    <row r="434" spans="6:41" ht="14.25" customHeight="1" x14ac:dyDescent="0.45"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</row>
    <row r="435" spans="6:41" ht="14.25" customHeight="1" x14ac:dyDescent="0.45"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</row>
    <row r="436" spans="6:41" ht="14.25" customHeight="1" x14ac:dyDescent="0.45"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</row>
    <row r="437" spans="6:41" ht="14.25" customHeight="1" x14ac:dyDescent="0.45"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</row>
    <row r="438" spans="6:41" ht="14.25" customHeight="1" x14ac:dyDescent="0.45"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</row>
    <row r="439" spans="6:41" ht="14.25" customHeight="1" x14ac:dyDescent="0.45"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</row>
    <row r="440" spans="6:41" ht="14.25" customHeight="1" x14ac:dyDescent="0.45"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</row>
    <row r="441" spans="6:41" ht="14.25" customHeight="1" x14ac:dyDescent="0.45"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</row>
    <row r="442" spans="6:41" ht="14.25" customHeight="1" x14ac:dyDescent="0.45"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</row>
    <row r="443" spans="6:41" ht="14.25" customHeight="1" x14ac:dyDescent="0.45"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</row>
    <row r="444" spans="6:41" ht="14.25" customHeight="1" x14ac:dyDescent="0.45"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</row>
    <row r="445" spans="6:41" ht="14.25" customHeight="1" x14ac:dyDescent="0.45"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</row>
    <row r="446" spans="6:41" ht="14.25" customHeight="1" x14ac:dyDescent="0.45"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</row>
    <row r="447" spans="6:41" ht="14.25" customHeight="1" x14ac:dyDescent="0.45"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</row>
    <row r="448" spans="6:41" ht="14.25" customHeight="1" x14ac:dyDescent="0.45"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</row>
    <row r="449" spans="6:41" ht="14.25" customHeight="1" x14ac:dyDescent="0.45"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</row>
    <row r="450" spans="6:41" ht="14.25" customHeight="1" x14ac:dyDescent="0.45"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</row>
    <row r="451" spans="6:41" ht="14.25" customHeight="1" x14ac:dyDescent="0.45"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</row>
    <row r="452" spans="6:41" ht="14.25" customHeight="1" x14ac:dyDescent="0.45"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</row>
    <row r="453" spans="6:41" ht="14.25" customHeight="1" x14ac:dyDescent="0.45"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</row>
    <row r="454" spans="6:41" ht="14.25" customHeight="1" x14ac:dyDescent="0.45"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</row>
    <row r="455" spans="6:41" ht="14.25" customHeight="1" x14ac:dyDescent="0.45"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</row>
    <row r="456" spans="6:41" ht="14.25" customHeight="1" x14ac:dyDescent="0.45"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</row>
    <row r="457" spans="6:41" ht="14.25" customHeight="1" x14ac:dyDescent="0.45"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</row>
    <row r="458" spans="6:41" ht="14.25" customHeight="1" x14ac:dyDescent="0.45"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</row>
    <row r="459" spans="6:41" ht="14.25" customHeight="1" x14ac:dyDescent="0.45"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</row>
    <row r="460" spans="6:41" ht="14.25" customHeight="1" x14ac:dyDescent="0.45"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</row>
    <row r="461" spans="6:41" ht="14.25" customHeight="1" x14ac:dyDescent="0.45"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</row>
    <row r="462" spans="6:41" ht="14.25" customHeight="1" x14ac:dyDescent="0.45"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</row>
    <row r="463" spans="6:41" ht="14.25" customHeight="1" x14ac:dyDescent="0.45"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</row>
    <row r="464" spans="6:41" ht="14.25" customHeight="1" x14ac:dyDescent="0.45"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</row>
    <row r="465" spans="6:41" ht="14.25" customHeight="1" x14ac:dyDescent="0.45"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</row>
    <row r="466" spans="6:41" ht="14.25" customHeight="1" x14ac:dyDescent="0.45"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</row>
    <row r="467" spans="6:41" ht="14.25" customHeight="1" x14ac:dyDescent="0.45"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</row>
    <row r="468" spans="6:41" ht="14.25" customHeight="1" x14ac:dyDescent="0.45"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</row>
    <row r="469" spans="6:41" ht="14.25" customHeight="1" x14ac:dyDescent="0.45"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</row>
    <row r="470" spans="6:41" ht="14.25" customHeight="1" x14ac:dyDescent="0.45"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</row>
    <row r="471" spans="6:41" ht="14.25" customHeight="1" x14ac:dyDescent="0.45"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</row>
    <row r="472" spans="6:41" ht="14.25" customHeight="1" x14ac:dyDescent="0.45"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</row>
    <row r="473" spans="6:41" ht="14.25" customHeight="1" x14ac:dyDescent="0.45"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</row>
    <row r="474" spans="6:41" ht="14.25" customHeight="1" x14ac:dyDescent="0.45"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</row>
    <row r="475" spans="6:41" ht="14.25" customHeight="1" x14ac:dyDescent="0.45"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</row>
    <row r="476" spans="6:41" ht="14.25" customHeight="1" x14ac:dyDescent="0.45"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</row>
    <row r="477" spans="6:41" ht="14.25" customHeight="1" x14ac:dyDescent="0.45"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</row>
    <row r="478" spans="6:41" ht="14.25" customHeight="1" x14ac:dyDescent="0.45"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</row>
    <row r="479" spans="6:41" ht="14.25" customHeight="1" x14ac:dyDescent="0.45"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</row>
    <row r="480" spans="6:41" ht="14.25" customHeight="1" x14ac:dyDescent="0.45"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</row>
    <row r="481" spans="6:41" ht="14.25" customHeight="1" x14ac:dyDescent="0.45"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</row>
    <row r="482" spans="6:41" ht="14.25" customHeight="1" x14ac:dyDescent="0.45"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</row>
    <row r="483" spans="6:41" ht="14.25" customHeight="1" x14ac:dyDescent="0.45"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</row>
    <row r="484" spans="6:41" ht="14.25" customHeight="1" x14ac:dyDescent="0.45"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</row>
    <row r="485" spans="6:41" ht="14.25" customHeight="1" x14ac:dyDescent="0.45"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</row>
    <row r="486" spans="6:41" ht="14.25" customHeight="1" x14ac:dyDescent="0.45"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</row>
    <row r="487" spans="6:41" ht="14.25" customHeight="1" x14ac:dyDescent="0.45"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</row>
    <row r="488" spans="6:41" ht="14.25" customHeight="1" x14ac:dyDescent="0.45"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</row>
    <row r="489" spans="6:41" ht="14.25" customHeight="1" x14ac:dyDescent="0.45"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</row>
    <row r="490" spans="6:41" ht="14.25" customHeight="1" x14ac:dyDescent="0.45"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</row>
    <row r="491" spans="6:41" ht="14.25" customHeight="1" x14ac:dyDescent="0.45"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</row>
    <row r="492" spans="6:41" ht="14.25" customHeight="1" x14ac:dyDescent="0.45"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</row>
    <row r="493" spans="6:41" ht="14.25" customHeight="1" x14ac:dyDescent="0.45"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</row>
    <row r="494" spans="6:41" ht="14.25" customHeight="1" x14ac:dyDescent="0.45"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</row>
    <row r="495" spans="6:41" ht="14.25" customHeight="1" x14ac:dyDescent="0.45"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</row>
    <row r="496" spans="6:41" ht="14.25" customHeight="1" x14ac:dyDescent="0.45"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</row>
    <row r="497" spans="6:41" ht="14.25" customHeight="1" x14ac:dyDescent="0.45"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</row>
    <row r="498" spans="6:41" ht="14.25" customHeight="1" x14ac:dyDescent="0.45"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</row>
    <row r="499" spans="6:41" ht="14.25" customHeight="1" x14ac:dyDescent="0.45"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</row>
    <row r="500" spans="6:41" ht="14.25" customHeight="1" x14ac:dyDescent="0.45"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</row>
    <row r="501" spans="6:41" ht="14.25" customHeight="1" x14ac:dyDescent="0.45"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</row>
    <row r="502" spans="6:41" ht="14.25" customHeight="1" x14ac:dyDescent="0.45"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</row>
    <row r="503" spans="6:41" ht="14.25" customHeight="1" x14ac:dyDescent="0.45"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</row>
    <row r="504" spans="6:41" ht="14.25" customHeight="1" x14ac:dyDescent="0.45"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</row>
    <row r="505" spans="6:41" ht="14.25" customHeight="1" x14ac:dyDescent="0.45"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</row>
    <row r="506" spans="6:41" ht="14.25" customHeight="1" x14ac:dyDescent="0.45"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</row>
    <row r="507" spans="6:41" ht="14.25" customHeight="1" x14ac:dyDescent="0.45"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</row>
    <row r="508" spans="6:41" ht="14.25" customHeight="1" x14ac:dyDescent="0.45"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</row>
    <row r="509" spans="6:41" ht="14.25" customHeight="1" x14ac:dyDescent="0.45"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</row>
    <row r="510" spans="6:41" ht="14.25" customHeight="1" x14ac:dyDescent="0.45"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</row>
    <row r="511" spans="6:41" ht="14.25" customHeight="1" x14ac:dyDescent="0.45"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</row>
    <row r="512" spans="6:41" ht="14.25" customHeight="1" x14ac:dyDescent="0.45"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</row>
    <row r="513" spans="6:41" ht="14.25" customHeight="1" x14ac:dyDescent="0.45"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</row>
    <row r="514" spans="6:41" ht="14.25" customHeight="1" x14ac:dyDescent="0.45"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</row>
    <row r="515" spans="6:41" ht="14.25" customHeight="1" x14ac:dyDescent="0.45"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</row>
    <row r="516" spans="6:41" ht="14.25" customHeight="1" x14ac:dyDescent="0.45"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</row>
    <row r="517" spans="6:41" ht="14.25" customHeight="1" x14ac:dyDescent="0.45"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</row>
    <row r="518" spans="6:41" ht="14.25" customHeight="1" x14ac:dyDescent="0.45"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</row>
    <row r="519" spans="6:41" ht="14.25" customHeight="1" x14ac:dyDescent="0.45"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</row>
    <row r="520" spans="6:41" ht="14.25" customHeight="1" x14ac:dyDescent="0.45"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</row>
    <row r="521" spans="6:41" ht="14.25" customHeight="1" x14ac:dyDescent="0.45"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</row>
    <row r="522" spans="6:41" ht="14.25" customHeight="1" x14ac:dyDescent="0.45"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</row>
    <row r="523" spans="6:41" ht="14.25" customHeight="1" x14ac:dyDescent="0.45"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</row>
    <row r="524" spans="6:41" ht="14.25" customHeight="1" x14ac:dyDescent="0.45"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</row>
    <row r="525" spans="6:41" ht="14.25" customHeight="1" x14ac:dyDescent="0.45"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</row>
    <row r="526" spans="6:41" ht="14.25" customHeight="1" x14ac:dyDescent="0.45"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</row>
    <row r="527" spans="6:41" ht="14.25" customHeight="1" x14ac:dyDescent="0.45"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</row>
    <row r="528" spans="6:41" ht="14.25" customHeight="1" x14ac:dyDescent="0.45"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</row>
    <row r="529" spans="6:41" ht="14.25" customHeight="1" x14ac:dyDescent="0.45"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</row>
    <row r="530" spans="6:41" ht="14.25" customHeight="1" x14ac:dyDescent="0.45"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</row>
    <row r="531" spans="6:41" ht="14.25" customHeight="1" x14ac:dyDescent="0.45"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</row>
    <row r="532" spans="6:41" ht="14.25" customHeight="1" x14ac:dyDescent="0.45"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</row>
    <row r="533" spans="6:41" ht="14.25" customHeight="1" x14ac:dyDescent="0.45"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</row>
    <row r="534" spans="6:41" ht="14.25" customHeight="1" x14ac:dyDescent="0.45"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</row>
    <row r="535" spans="6:41" ht="14.25" customHeight="1" x14ac:dyDescent="0.45"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</row>
    <row r="536" spans="6:41" ht="14.25" customHeight="1" x14ac:dyDescent="0.45"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</row>
    <row r="537" spans="6:41" ht="14.25" customHeight="1" x14ac:dyDescent="0.45"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</row>
    <row r="538" spans="6:41" ht="14.25" customHeight="1" x14ac:dyDescent="0.45"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</row>
    <row r="539" spans="6:41" ht="14.25" customHeight="1" x14ac:dyDescent="0.45"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</row>
    <row r="540" spans="6:41" ht="14.25" customHeight="1" x14ac:dyDescent="0.45"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</row>
    <row r="541" spans="6:41" ht="14.25" customHeight="1" x14ac:dyDescent="0.45"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</row>
    <row r="542" spans="6:41" ht="14.25" customHeight="1" x14ac:dyDescent="0.45"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</row>
    <row r="543" spans="6:41" ht="14.25" customHeight="1" x14ac:dyDescent="0.45"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</row>
    <row r="544" spans="6:41" ht="14.25" customHeight="1" x14ac:dyDescent="0.45"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</row>
    <row r="545" spans="6:41" ht="14.25" customHeight="1" x14ac:dyDescent="0.45"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</row>
    <row r="546" spans="6:41" ht="14.25" customHeight="1" x14ac:dyDescent="0.45"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</row>
    <row r="547" spans="6:41" ht="14.25" customHeight="1" x14ac:dyDescent="0.45"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</row>
    <row r="548" spans="6:41" ht="14.25" customHeight="1" x14ac:dyDescent="0.45"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</row>
    <row r="549" spans="6:41" ht="14.25" customHeight="1" x14ac:dyDescent="0.45"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</row>
    <row r="550" spans="6:41" ht="14.25" customHeight="1" x14ac:dyDescent="0.45"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</row>
    <row r="551" spans="6:41" ht="14.25" customHeight="1" x14ac:dyDescent="0.45"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</row>
    <row r="552" spans="6:41" ht="14.25" customHeight="1" x14ac:dyDescent="0.45"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</row>
    <row r="553" spans="6:41" ht="14.25" customHeight="1" x14ac:dyDescent="0.45"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</row>
    <row r="554" spans="6:41" ht="14.25" customHeight="1" x14ac:dyDescent="0.45"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</row>
    <row r="555" spans="6:41" ht="14.25" customHeight="1" x14ac:dyDescent="0.45"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</row>
    <row r="556" spans="6:41" ht="14.25" customHeight="1" x14ac:dyDescent="0.45"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</row>
    <row r="557" spans="6:41" ht="14.25" customHeight="1" x14ac:dyDescent="0.45"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</row>
    <row r="558" spans="6:41" ht="14.25" customHeight="1" x14ac:dyDescent="0.45"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</row>
    <row r="559" spans="6:41" ht="14.25" customHeight="1" x14ac:dyDescent="0.45"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</row>
    <row r="560" spans="6:41" ht="14.25" customHeight="1" x14ac:dyDescent="0.45"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</row>
    <row r="561" spans="6:41" ht="14.25" customHeight="1" x14ac:dyDescent="0.45"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</row>
    <row r="562" spans="6:41" ht="14.25" customHeight="1" x14ac:dyDescent="0.45"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</row>
    <row r="563" spans="6:41" ht="14.25" customHeight="1" x14ac:dyDescent="0.45"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</row>
    <row r="564" spans="6:41" ht="14.25" customHeight="1" x14ac:dyDescent="0.45"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</row>
    <row r="565" spans="6:41" ht="14.25" customHeight="1" x14ac:dyDescent="0.45"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</row>
    <row r="566" spans="6:41" ht="14.25" customHeight="1" x14ac:dyDescent="0.45"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</row>
    <row r="567" spans="6:41" ht="14.25" customHeight="1" x14ac:dyDescent="0.45"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</row>
    <row r="568" spans="6:41" ht="14.25" customHeight="1" x14ac:dyDescent="0.45"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</row>
    <row r="569" spans="6:41" ht="14.25" customHeight="1" x14ac:dyDescent="0.45"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</row>
    <row r="570" spans="6:41" ht="14.25" customHeight="1" x14ac:dyDescent="0.45"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</row>
    <row r="571" spans="6:41" ht="14.25" customHeight="1" x14ac:dyDescent="0.45"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</row>
    <row r="572" spans="6:41" ht="14.25" customHeight="1" x14ac:dyDescent="0.45"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</row>
    <row r="573" spans="6:41" ht="14.25" customHeight="1" x14ac:dyDescent="0.45"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</row>
    <row r="574" spans="6:41" ht="14.25" customHeight="1" x14ac:dyDescent="0.45"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</row>
    <row r="575" spans="6:41" ht="14.25" customHeight="1" x14ac:dyDescent="0.45"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</row>
    <row r="576" spans="6:41" ht="14.25" customHeight="1" x14ac:dyDescent="0.45"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</row>
    <row r="577" spans="6:41" ht="14.25" customHeight="1" x14ac:dyDescent="0.45"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</row>
    <row r="578" spans="6:41" ht="14.25" customHeight="1" x14ac:dyDescent="0.45"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</row>
    <row r="579" spans="6:41" ht="14.25" customHeight="1" x14ac:dyDescent="0.45"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</row>
    <row r="580" spans="6:41" ht="14.25" customHeight="1" x14ac:dyDescent="0.45"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</row>
    <row r="581" spans="6:41" ht="14.25" customHeight="1" x14ac:dyDescent="0.45"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</row>
    <row r="582" spans="6:41" ht="14.25" customHeight="1" x14ac:dyDescent="0.45"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</row>
    <row r="583" spans="6:41" ht="14.25" customHeight="1" x14ac:dyDescent="0.45"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</row>
    <row r="584" spans="6:41" ht="14.25" customHeight="1" x14ac:dyDescent="0.45"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</row>
    <row r="585" spans="6:41" ht="14.25" customHeight="1" x14ac:dyDescent="0.45"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</row>
    <row r="586" spans="6:41" ht="14.25" customHeight="1" x14ac:dyDescent="0.45"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</row>
    <row r="587" spans="6:41" ht="14.25" customHeight="1" x14ac:dyDescent="0.45"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</row>
    <row r="588" spans="6:41" ht="14.25" customHeight="1" x14ac:dyDescent="0.45"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</row>
    <row r="589" spans="6:41" ht="14.25" customHeight="1" x14ac:dyDescent="0.45"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</row>
    <row r="590" spans="6:41" ht="14.25" customHeight="1" x14ac:dyDescent="0.45"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</row>
    <row r="591" spans="6:41" ht="14.25" customHeight="1" x14ac:dyDescent="0.45"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</row>
    <row r="592" spans="6:41" ht="14.25" customHeight="1" x14ac:dyDescent="0.45"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</row>
    <row r="593" spans="6:41" ht="14.25" customHeight="1" x14ac:dyDescent="0.45"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</row>
    <row r="594" spans="6:41" ht="14.25" customHeight="1" x14ac:dyDescent="0.45"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</row>
    <row r="595" spans="6:41" ht="14.25" customHeight="1" x14ac:dyDescent="0.45"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</row>
    <row r="596" spans="6:41" ht="14.25" customHeight="1" x14ac:dyDescent="0.45"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</row>
    <row r="597" spans="6:41" ht="14.25" customHeight="1" x14ac:dyDescent="0.45"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</row>
    <row r="598" spans="6:41" ht="14.25" customHeight="1" x14ac:dyDescent="0.45"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</row>
    <row r="599" spans="6:41" ht="14.25" customHeight="1" x14ac:dyDescent="0.45"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</row>
    <row r="600" spans="6:41" ht="14.25" customHeight="1" x14ac:dyDescent="0.45"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</row>
    <row r="601" spans="6:41" ht="14.25" customHeight="1" x14ac:dyDescent="0.45"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</row>
    <row r="602" spans="6:41" ht="14.25" customHeight="1" x14ac:dyDescent="0.45"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</row>
    <row r="603" spans="6:41" ht="14.25" customHeight="1" x14ac:dyDescent="0.45"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</row>
    <row r="604" spans="6:41" ht="14.25" customHeight="1" x14ac:dyDescent="0.45"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</row>
    <row r="605" spans="6:41" ht="14.25" customHeight="1" x14ac:dyDescent="0.45"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</row>
    <row r="606" spans="6:41" ht="14.25" customHeight="1" x14ac:dyDescent="0.45"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</row>
    <row r="607" spans="6:41" ht="14.25" customHeight="1" x14ac:dyDescent="0.45"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</row>
    <row r="608" spans="6:41" ht="14.25" customHeight="1" x14ac:dyDescent="0.45"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</row>
    <row r="609" spans="6:41" ht="14.25" customHeight="1" x14ac:dyDescent="0.45"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</row>
    <row r="610" spans="6:41" ht="14.25" customHeight="1" x14ac:dyDescent="0.45"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</row>
    <row r="611" spans="6:41" ht="14.25" customHeight="1" x14ac:dyDescent="0.45"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</row>
    <row r="612" spans="6:41" ht="14.25" customHeight="1" x14ac:dyDescent="0.45"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</row>
    <row r="613" spans="6:41" ht="14.25" customHeight="1" x14ac:dyDescent="0.45"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</row>
    <row r="614" spans="6:41" ht="14.25" customHeight="1" x14ac:dyDescent="0.45"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</row>
    <row r="615" spans="6:41" ht="14.25" customHeight="1" x14ac:dyDescent="0.45"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</row>
    <row r="616" spans="6:41" ht="14.25" customHeight="1" x14ac:dyDescent="0.45"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</row>
    <row r="617" spans="6:41" ht="14.25" customHeight="1" x14ac:dyDescent="0.45"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</row>
    <row r="618" spans="6:41" ht="14.25" customHeight="1" x14ac:dyDescent="0.45"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</row>
    <row r="619" spans="6:41" ht="14.25" customHeight="1" x14ac:dyDescent="0.45"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</row>
    <row r="620" spans="6:41" ht="14.25" customHeight="1" x14ac:dyDescent="0.45"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</row>
    <row r="621" spans="6:41" ht="14.25" customHeight="1" x14ac:dyDescent="0.45"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</row>
    <row r="622" spans="6:41" ht="14.25" customHeight="1" x14ac:dyDescent="0.45"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</row>
    <row r="623" spans="6:41" ht="14.25" customHeight="1" x14ac:dyDescent="0.45"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</row>
    <row r="624" spans="6:41" ht="14.25" customHeight="1" x14ac:dyDescent="0.45"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</row>
    <row r="625" spans="6:41" ht="14.25" customHeight="1" x14ac:dyDescent="0.45"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</row>
    <row r="626" spans="6:41" ht="14.25" customHeight="1" x14ac:dyDescent="0.45"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</row>
    <row r="627" spans="6:41" ht="14.25" customHeight="1" x14ac:dyDescent="0.45"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</row>
    <row r="628" spans="6:41" ht="14.25" customHeight="1" x14ac:dyDescent="0.45"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</row>
    <row r="629" spans="6:41" ht="14.25" customHeight="1" x14ac:dyDescent="0.45"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</row>
    <row r="630" spans="6:41" ht="14.25" customHeight="1" x14ac:dyDescent="0.45"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</row>
    <row r="631" spans="6:41" ht="14.25" customHeight="1" x14ac:dyDescent="0.45"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</row>
    <row r="632" spans="6:41" ht="14.25" customHeight="1" x14ac:dyDescent="0.45"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</row>
    <row r="633" spans="6:41" ht="14.25" customHeight="1" x14ac:dyDescent="0.45"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</row>
    <row r="634" spans="6:41" ht="14.25" customHeight="1" x14ac:dyDescent="0.45"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</row>
    <row r="635" spans="6:41" ht="14.25" customHeight="1" x14ac:dyDescent="0.45"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</row>
    <row r="636" spans="6:41" ht="14.25" customHeight="1" x14ac:dyDescent="0.45"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</row>
    <row r="637" spans="6:41" ht="14.25" customHeight="1" x14ac:dyDescent="0.45"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</row>
    <row r="638" spans="6:41" ht="14.25" customHeight="1" x14ac:dyDescent="0.45"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</row>
    <row r="639" spans="6:41" ht="14.25" customHeight="1" x14ac:dyDescent="0.45"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</row>
    <row r="640" spans="6:41" ht="14.25" customHeight="1" x14ac:dyDescent="0.45"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</row>
    <row r="641" spans="6:41" ht="14.25" customHeight="1" x14ac:dyDescent="0.45"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</row>
    <row r="642" spans="6:41" ht="14.25" customHeight="1" x14ac:dyDescent="0.45"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</row>
    <row r="643" spans="6:41" ht="14.25" customHeight="1" x14ac:dyDescent="0.45"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</row>
    <row r="644" spans="6:41" ht="14.25" customHeight="1" x14ac:dyDescent="0.45"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</row>
    <row r="645" spans="6:41" ht="14.25" customHeight="1" x14ac:dyDescent="0.45"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</row>
    <row r="646" spans="6:41" ht="14.25" customHeight="1" x14ac:dyDescent="0.45"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</row>
    <row r="647" spans="6:41" ht="14.25" customHeight="1" x14ac:dyDescent="0.45"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</row>
    <row r="648" spans="6:41" ht="14.25" customHeight="1" x14ac:dyDescent="0.45"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</row>
    <row r="649" spans="6:41" ht="14.25" customHeight="1" x14ac:dyDescent="0.45"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</row>
    <row r="650" spans="6:41" ht="14.25" customHeight="1" x14ac:dyDescent="0.45"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</row>
    <row r="651" spans="6:41" ht="14.25" customHeight="1" x14ac:dyDescent="0.45"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</row>
    <row r="652" spans="6:41" ht="14.25" customHeight="1" x14ac:dyDescent="0.45"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</row>
    <row r="653" spans="6:41" ht="14.25" customHeight="1" x14ac:dyDescent="0.45"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</row>
    <row r="654" spans="6:41" ht="14.25" customHeight="1" x14ac:dyDescent="0.45"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</row>
    <row r="655" spans="6:41" ht="14.25" customHeight="1" x14ac:dyDescent="0.45"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</row>
    <row r="656" spans="6:41" ht="14.25" customHeight="1" x14ac:dyDescent="0.45"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</row>
    <row r="657" spans="6:41" ht="14.25" customHeight="1" x14ac:dyDescent="0.45"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</row>
    <row r="658" spans="6:41" ht="14.25" customHeight="1" x14ac:dyDescent="0.45"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</row>
    <row r="659" spans="6:41" ht="14.25" customHeight="1" x14ac:dyDescent="0.45"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</row>
    <row r="660" spans="6:41" ht="14.25" customHeight="1" x14ac:dyDescent="0.45"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</row>
    <row r="661" spans="6:41" ht="14.25" customHeight="1" x14ac:dyDescent="0.45"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</row>
    <row r="662" spans="6:41" ht="14.25" customHeight="1" x14ac:dyDescent="0.45"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</row>
    <row r="663" spans="6:41" ht="14.25" customHeight="1" x14ac:dyDescent="0.45"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</row>
    <row r="664" spans="6:41" ht="14.25" customHeight="1" x14ac:dyDescent="0.45"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</row>
    <row r="665" spans="6:41" ht="14.25" customHeight="1" x14ac:dyDescent="0.45"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</row>
    <row r="666" spans="6:41" ht="14.25" customHeight="1" x14ac:dyDescent="0.45"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</row>
    <row r="667" spans="6:41" ht="14.25" customHeight="1" x14ac:dyDescent="0.45"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</row>
    <row r="668" spans="6:41" ht="14.25" customHeight="1" x14ac:dyDescent="0.45"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</row>
    <row r="669" spans="6:41" ht="14.25" customHeight="1" x14ac:dyDescent="0.45"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</row>
    <row r="670" spans="6:41" ht="14.25" customHeight="1" x14ac:dyDescent="0.45"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</row>
    <row r="671" spans="6:41" ht="14.25" customHeight="1" x14ac:dyDescent="0.45"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</row>
    <row r="672" spans="6:41" ht="14.25" customHeight="1" x14ac:dyDescent="0.45"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</row>
    <row r="673" spans="6:41" ht="14.25" customHeight="1" x14ac:dyDescent="0.45"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</row>
    <row r="674" spans="6:41" ht="14.25" customHeight="1" x14ac:dyDescent="0.45"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</row>
    <row r="675" spans="6:41" ht="14.25" customHeight="1" x14ac:dyDescent="0.45"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</row>
    <row r="676" spans="6:41" ht="14.25" customHeight="1" x14ac:dyDescent="0.45"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</row>
    <row r="677" spans="6:41" ht="14.25" customHeight="1" x14ac:dyDescent="0.45"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</row>
    <row r="678" spans="6:41" ht="14.25" customHeight="1" x14ac:dyDescent="0.45"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</row>
    <row r="679" spans="6:41" ht="14.25" customHeight="1" x14ac:dyDescent="0.45"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</row>
    <row r="680" spans="6:41" ht="14.25" customHeight="1" x14ac:dyDescent="0.45"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</row>
    <row r="681" spans="6:41" ht="14.25" customHeight="1" x14ac:dyDescent="0.45"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</row>
    <row r="682" spans="6:41" ht="14.25" customHeight="1" x14ac:dyDescent="0.45"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</row>
    <row r="683" spans="6:41" ht="14.25" customHeight="1" x14ac:dyDescent="0.45"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</row>
    <row r="684" spans="6:41" ht="14.25" customHeight="1" x14ac:dyDescent="0.45"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</row>
    <row r="685" spans="6:41" ht="14.25" customHeight="1" x14ac:dyDescent="0.45"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</row>
    <row r="686" spans="6:41" ht="14.25" customHeight="1" x14ac:dyDescent="0.45"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</row>
    <row r="687" spans="6:41" ht="14.25" customHeight="1" x14ac:dyDescent="0.45"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</row>
    <row r="688" spans="6:41" ht="14.25" customHeight="1" x14ac:dyDescent="0.45"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</row>
    <row r="689" spans="6:41" ht="14.25" customHeight="1" x14ac:dyDescent="0.45"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</row>
    <row r="690" spans="6:41" ht="14.25" customHeight="1" x14ac:dyDescent="0.45"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</row>
    <row r="691" spans="6:41" ht="14.25" customHeight="1" x14ac:dyDescent="0.45"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</row>
    <row r="692" spans="6:41" ht="14.25" customHeight="1" x14ac:dyDescent="0.45"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</row>
    <row r="693" spans="6:41" ht="14.25" customHeight="1" x14ac:dyDescent="0.45"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</row>
    <row r="694" spans="6:41" ht="14.25" customHeight="1" x14ac:dyDescent="0.45"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</row>
    <row r="695" spans="6:41" ht="14.25" customHeight="1" x14ac:dyDescent="0.45"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</row>
    <row r="696" spans="6:41" ht="14.25" customHeight="1" x14ac:dyDescent="0.45"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</row>
    <row r="697" spans="6:41" ht="14.25" customHeight="1" x14ac:dyDescent="0.45"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</row>
    <row r="698" spans="6:41" ht="14.25" customHeight="1" x14ac:dyDescent="0.45"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</row>
    <row r="699" spans="6:41" ht="14.25" customHeight="1" x14ac:dyDescent="0.45"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</row>
    <row r="700" spans="6:41" ht="14.25" customHeight="1" x14ac:dyDescent="0.45"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</row>
    <row r="701" spans="6:41" ht="14.25" customHeight="1" x14ac:dyDescent="0.45"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</row>
    <row r="702" spans="6:41" ht="14.25" customHeight="1" x14ac:dyDescent="0.45"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</row>
    <row r="703" spans="6:41" ht="14.25" customHeight="1" x14ac:dyDescent="0.45"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</row>
    <row r="704" spans="6:41" ht="14.25" customHeight="1" x14ac:dyDescent="0.45"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</row>
    <row r="705" spans="6:41" ht="14.25" customHeight="1" x14ac:dyDescent="0.45"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</row>
    <row r="706" spans="6:41" ht="14.25" customHeight="1" x14ac:dyDescent="0.45"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</row>
    <row r="707" spans="6:41" ht="14.25" customHeight="1" x14ac:dyDescent="0.45"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</row>
    <row r="708" spans="6:41" ht="14.25" customHeight="1" x14ac:dyDescent="0.45"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</row>
    <row r="709" spans="6:41" ht="14.25" customHeight="1" x14ac:dyDescent="0.45"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</row>
    <row r="710" spans="6:41" ht="14.25" customHeight="1" x14ac:dyDescent="0.45"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</row>
    <row r="711" spans="6:41" ht="14.25" customHeight="1" x14ac:dyDescent="0.45"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</row>
    <row r="712" spans="6:41" ht="14.25" customHeight="1" x14ac:dyDescent="0.45"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</row>
    <row r="713" spans="6:41" ht="14.25" customHeight="1" x14ac:dyDescent="0.45"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</row>
    <row r="714" spans="6:41" ht="14.25" customHeight="1" x14ac:dyDescent="0.45"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</row>
    <row r="715" spans="6:41" ht="14.25" customHeight="1" x14ac:dyDescent="0.45"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</row>
    <row r="716" spans="6:41" ht="14.25" customHeight="1" x14ac:dyDescent="0.45"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</row>
    <row r="717" spans="6:41" ht="14.25" customHeight="1" x14ac:dyDescent="0.45"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</row>
    <row r="718" spans="6:41" ht="14.25" customHeight="1" x14ac:dyDescent="0.45"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</row>
    <row r="719" spans="6:41" ht="14.25" customHeight="1" x14ac:dyDescent="0.45"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</row>
    <row r="720" spans="6:41" ht="14.25" customHeight="1" x14ac:dyDescent="0.45"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</row>
    <row r="721" spans="6:41" ht="14.25" customHeight="1" x14ac:dyDescent="0.45"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</row>
    <row r="722" spans="6:41" ht="14.25" customHeight="1" x14ac:dyDescent="0.45"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</row>
    <row r="723" spans="6:41" ht="14.25" customHeight="1" x14ac:dyDescent="0.45"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</row>
    <row r="724" spans="6:41" ht="14.25" customHeight="1" x14ac:dyDescent="0.45"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</row>
    <row r="725" spans="6:41" ht="14.25" customHeight="1" x14ac:dyDescent="0.45"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</row>
    <row r="726" spans="6:41" ht="14.25" customHeight="1" x14ac:dyDescent="0.45"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</row>
    <row r="727" spans="6:41" ht="14.25" customHeight="1" x14ac:dyDescent="0.45"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</row>
    <row r="728" spans="6:41" ht="14.25" customHeight="1" x14ac:dyDescent="0.45"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</row>
    <row r="729" spans="6:41" ht="14.25" customHeight="1" x14ac:dyDescent="0.45"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</row>
    <row r="730" spans="6:41" ht="14.25" customHeight="1" x14ac:dyDescent="0.45"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</row>
    <row r="731" spans="6:41" ht="14.25" customHeight="1" x14ac:dyDescent="0.45"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</row>
    <row r="732" spans="6:41" ht="14.25" customHeight="1" x14ac:dyDescent="0.45"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</row>
    <row r="733" spans="6:41" ht="14.25" customHeight="1" x14ac:dyDescent="0.45"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</row>
    <row r="734" spans="6:41" ht="14.25" customHeight="1" x14ac:dyDescent="0.45"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</row>
    <row r="735" spans="6:41" ht="14.25" customHeight="1" x14ac:dyDescent="0.45"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</row>
    <row r="736" spans="6:41" ht="14.25" customHeight="1" x14ac:dyDescent="0.45"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</row>
    <row r="737" spans="6:41" ht="14.25" customHeight="1" x14ac:dyDescent="0.45"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</row>
    <row r="738" spans="6:41" ht="14.25" customHeight="1" x14ac:dyDescent="0.45"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</row>
    <row r="739" spans="6:41" ht="14.25" customHeight="1" x14ac:dyDescent="0.45"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</row>
    <row r="740" spans="6:41" ht="14.25" customHeight="1" x14ac:dyDescent="0.45"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</row>
    <row r="741" spans="6:41" ht="14.25" customHeight="1" x14ac:dyDescent="0.45"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</row>
    <row r="742" spans="6:41" ht="14.25" customHeight="1" x14ac:dyDescent="0.45"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</row>
    <row r="743" spans="6:41" ht="14.25" customHeight="1" x14ac:dyDescent="0.45"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</row>
    <row r="744" spans="6:41" ht="14.25" customHeight="1" x14ac:dyDescent="0.45"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</row>
    <row r="745" spans="6:41" ht="14.25" customHeight="1" x14ac:dyDescent="0.45"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</row>
    <row r="746" spans="6:41" ht="14.25" customHeight="1" x14ac:dyDescent="0.45"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</row>
    <row r="747" spans="6:41" ht="14.25" customHeight="1" x14ac:dyDescent="0.45"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</row>
    <row r="748" spans="6:41" ht="14.25" customHeight="1" x14ac:dyDescent="0.45"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</row>
    <row r="749" spans="6:41" ht="14.25" customHeight="1" x14ac:dyDescent="0.45"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</row>
    <row r="750" spans="6:41" ht="14.25" customHeight="1" x14ac:dyDescent="0.45"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</row>
    <row r="751" spans="6:41" ht="14.25" customHeight="1" x14ac:dyDescent="0.45"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</row>
    <row r="752" spans="6:41" ht="14.25" customHeight="1" x14ac:dyDescent="0.45"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</row>
    <row r="753" spans="6:41" ht="14.25" customHeight="1" x14ac:dyDescent="0.45"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</row>
    <row r="754" spans="6:41" ht="14.25" customHeight="1" x14ac:dyDescent="0.45"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</row>
    <row r="755" spans="6:41" ht="14.25" customHeight="1" x14ac:dyDescent="0.45"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</row>
    <row r="756" spans="6:41" ht="14.25" customHeight="1" x14ac:dyDescent="0.45"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</row>
    <row r="757" spans="6:41" ht="14.25" customHeight="1" x14ac:dyDescent="0.45"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</row>
    <row r="758" spans="6:41" ht="14.25" customHeight="1" x14ac:dyDescent="0.45"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</row>
    <row r="759" spans="6:41" ht="14.25" customHeight="1" x14ac:dyDescent="0.45"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</row>
    <row r="760" spans="6:41" ht="14.25" customHeight="1" x14ac:dyDescent="0.45"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</row>
    <row r="761" spans="6:41" ht="14.25" customHeight="1" x14ac:dyDescent="0.45"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</row>
    <row r="762" spans="6:41" ht="14.25" customHeight="1" x14ac:dyDescent="0.45"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</row>
    <row r="763" spans="6:41" ht="14.25" customHeight="1" x14ac:dyDescent="0.45"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</row>
    <row r="764" spans="6:41" ht="14.25" customHeight="1" x14ac:dyDescent="0.45"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</row>
    <row r="765" spans="6:41" ht="14.25" customHeight="1" x14ac:dyDescent="0.45"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</row>
    <row r="766" spans="6:41" ht="14.25" customHeight="1" x14ac:dyDescent="0.45"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</row>
    <row r="767" spans="6:41" ht="14.25" customHeight="1" x14ac:dyDescent="0.45"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</row>
    <row r="768" spans="6:41" ht="14.25" customHeight="1" x14ac:dyDescent="0.45"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</row>
    <row r="769" spans="6:41" ht="14.25" customHeight="1" x14ac:dyDescent="0.45"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</row>
    <row r="770" spans="6:41" ht="14.25" customHeight="1" x14ac:dyDescent="0.45"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</row>
    <row r="771" spans="6:41" ht="14.25" customHeight="1" x14ac:dyDescent="0.45"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</row>
    <row r="772" spans="6:41" ht="14.25" customHeight="1" x14ac:dyDescent="0.45"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</row>
    <row r="773" spans="6:41" ht="14.25" customHeight="1" x14ac:dyDescent="0.45"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</row>
    <row r="774" spans="6:41" ht="14.25" customHeight="1" x14ac:dyDescent="0.45"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</row>
    <row r="775" spans="6:41" ht="14.25" customHeight="1" x14ac:dyDescent="0.45"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</row>
    <row r="776" spans="6:41" ht="14.25" customHeight="1" x14ac:dyDescent="0.45"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</row>
    <row r="777" spans="6:41" ht="14.25" customHeight="1" x14ac:dyDescent="0.45"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</row>
    <row r="778" spans="6:41" ht="14.25" customHeight="1" x14ac:dyDescent="0.45"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</row>
    <row r="779" spans="6:41" ht="14.25" customHeight="1" x14ac:dyDescent="0.45"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</row>
    <row r="780" spans="6:41" ht="14.25" customHeight="1" x14ac:dyDescent="0.45"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</row>
    <row r="781" spans="6:41" ht="14.25" customHeight="1" x14ac:dyDescent="0.45"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</row>
    <row r="782" spans="6:41" ht="14.25" customHeight="1" x14ac:dyDescent="0.45"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</row>
    <row r="783" spans="6:41" ht="14.25" customHeight="1" x14ac:dyDescent="0.45"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</row>
    <row r="784" spans="6:41" ht="14.25" customHeight="1" x14ac:dyDescent="0.45"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</row>
    <row r="785" spans="6:41" ht="14.25" customHeight="1" x14ac:dyDescent="0.45"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</row>
    <row r="786" spans="6:41" ht="14.25" customHeight="1" x14ac:dyDescent="0.45"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</row>
    <row r="787" spans="6:41" ht="14.25" customHeight="1" x14ac:dyDescent="0.45"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</row>
    <row r="788" spans="6:41" ht="14.25" customHeight="1" x14ac:dyDescent="0.45"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</row>
    <row r="789" spans="6:41" ht="14.25" customHeight="1" x14ac:dyDescent="0.45"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</row>
    <row r="790" spans="6:41" ht="14.25" customHeight="1" x14ac:dyDescent="0.45"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</row>
    <row r="791" spans="6:41" ht="14.25" customHeight="1" x14ac:dyDescent="0.45"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</row>
    <row r="792" spans="6:41" ht="14.25" customHeight="1" x14ac:dyDescent="0.45"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</row>
    <row r="793" spans="6:41" ht="14.25" customHeight="1" x14ac:dyDescent="0.45"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</row>
    <row r="794" spans="6:41" ht="14.25" customHeight="1" x14ac:dyDescent="0.45"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</row>
    <row r="795" spans="6:41" ht="14.25" customHeight="1" x14ac:dyDescent="0.45"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</row>
    <row r="796" spans="6:41" ht="14.25" customHeight="1" x14ac:dyDescent="0.45"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</row>
    <row r="797" spans="6:41" ht="14.25" customHeight="1" x14ac:dyDescent="0.45"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</row>
    <row r="798" spans="6:41" ht="14.25" customHeight="1" x14ac:dyDescent="0.45"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</row>
    <row r="799" spans="6:41" ht="14.25" customHeight="1" x14ac:dyDescent="0.45"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</row>
    <row r="800" spans="6:41" ht="14.25" customHeight="1" x14ac:dyDescent="0.45"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</row>
    <row r="801" spans="6:41" ht="14.25" customHeight="1" x14ac:dyDescent="0.45"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</row>
    <row r="802" spans="6:41" ht="14.25" customHeight="1" x14ac:dyDescent="0.45"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</row>
    <row r="803" spans="6:41" ht="14.25" customHeight="1" x14ac:dyDescent="0.45"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</row>
    <row r="804" spans="6:41" ht="14.25" customHeight="1" x14ac:dyDescent="0.45"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</row>
    <row r="805" spans="6:41" ht="14.25" customHeight="1" x14ac:dyDescent="0.45"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</row>
    <row r="806" spans="6:41" ht="14.25" customHeight="1" x14ac:dyDescent="0.45"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</row>
    <row r="807" spans="6:41" ht="14.25" customHeight="1" x14ac:dyDescent="0.45"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</row>
    <row r="808" spans="6:41" ht="14.25" customHeight="1" x14ac:dyDescent="0.45"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</row>
    <row r="809" spans="6:41" ht="14.25" customHeight="1" x14ac:dyDescent="0.45"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</row>
    <row r="810" spans="6:41" ht="14.25" customHeight="1" x14ac:dyDescent="0.45"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</row>
    <row r="811" spans="6:41" ht="14.25" customHeight="1" x14ac:dyDescent="0.45"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</row>
    <row r="812" spans="6:41" ht="14.25" customHeight="1" x14ac:dyDescent="0.45"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</row>
    <row r="813" spans="6:41" ht="14.25" customHeight="1" x14ac:dyDescent="0.45"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</row>
    <row r="814" spans="6:41" ht="14.25" customHeight="1" x14ac:dyDescent="0.45"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</row>
    <row r="815" spans="6:41" ht="14.25" customHeight="1" x14ac:dyDescent="0.45"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</row>
    <row r="816" spans="6:41" ht="14.25" customHeight="1" x14ac:dyDescent="0.45"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</row>
    <row r="817" spans="6:41" ht="14.25" customHeight="1" x14ac:dyDescent="0.45"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</row>
    <row r="818" spans="6:41" ht="14.25" customHeight="1" x14ac:dyDescent="0.45"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</row>
    <row r="819" spans="6:41" ht="14.25" customHeight="1" x14ac:dyDescent="0.45"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</row>
    <row r="820" spans="6:41" ht="14.25" customHeight="1" x14ac:dyDescent="0.45"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</row>
    <row r="821" spans="6:41" ht="14.25" customHeight="1" x14ac:dyDescent="0.45"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</row>
    <row r="822" spans="6:41" ht="14.25" customHeight="1" x14ac:dyDescent="0.45"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</row>
    <row r="823" spans="6:41" ht="14.25" customHeight="1" x14ac:dyDescent="0.45"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</row>
    <row r="824" spans="6:41" ht="14.25" customHeight="1" x14ac:dyDescent="0.45"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</row>
    <row r="825" spans="6:41" ht="14.25" customHeight="1" x14ac:dyDescent="0.45"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</row>
    <row r="826" spans="6:41" ht="14.25" customHeight="1" x14ac:dyDescent="0.45"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</row>
    <row r="827" spans="6:41" ht="14.25" customHeight="1" x14ac:dyDescent="0.45"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</row>
    <row r="828" spans="6:41" ht="14.25" customHeight="1" x14ac:dyDescent="0.45"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</row>
    <row r="829" spans="6:41" ht="14.25" customHeight="1" x14ac:dyDescent="0.45"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</row>
    <row r="830" spans="6:41" ht="14.25" customHeight="1" x14ac:dyDescent="0.45"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</row>
    <row r="831" spans="6:41" ht="14.25" customHeight="1" x14ac:dyDescent="0.45"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</row>
    <row r="832" spans="6:41" ht="14.25" customHeight="1" x14ac:dyDescent="0.45"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</row>
    <row r="833" spans="6:41" ht="14.25" customHeight="1" x14ac:dyDescent="0.45"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</row>
    <row r="834" spans="6:41" ht="14.25" customHeight="1" x14ac:dyDescent="0.45"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</row>
    <row r="835" spans="6:41" ht="14.25" customHeight="1" x14ac:dyDescent="0.45"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</row>
    <row r="836" spans="6:41" ht="14.25" customHeight="1" x14ac:dyDescent="0.45"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</row>
    <row r="837" spans="6:41" ht="14.25" customHeight="1" x14ac:dyDescent="0.45"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</row>
    <row r="838" spans="6:41" ht="14.25" customHeight="1" x14ac:dyDescent="0.45"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</row>
    <row r="839" spans="6:41" ht="14.25" customHeight="1" x14ac:dyDescent="0.45"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</row>
    <row r="840" spans="6:41" ht="14.25" customHeight="1" x14ac:dyDescent="0.45"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</row>
    <row r="841" spans="6:41" ht="14.25" customHeight="1" x14ac:dyDescent="0.45"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</row>
    <row r="842" spans="6:41" ht="14.25" customHeight="1" x14ac:dyDescent="0.45"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</row>
    <row r="843" spans="6:41" ht="14.25" customHeight="1" x14ac:dyDescent="0.45"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</row>
    <row r="844" spans="6:41" ht="14.25" customHeight="1" x14ac:dyDescent="0.45"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</row>
    <row r="845" spans="6:41" ht="14.25" customHeight="1" x14ac:dyDescent="0.45"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</row>
    <row r="846" spans="6:41" ht="14.25" customHeight="1" x14ac:dyDescent="0.45"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</row>
    <row r="847" spans="6:41" ht="14.25" customHeight="1" x14ac:dyDescent="0.45"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</row>
    <row r="848" spans="6:41" ht="14.25" customHeight="1" x14ac:dyDescent="0.45"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</row>
    <row r="849" spans="6:41" ht="14.25" customHeight="1" x14ac:dyDescent="0.45"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</row>
    <row r="850" spans="6:41" ht="14.25" customHeight="1" x14ac:dyDescent="0.45"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</row>
    <row r="851" spans="6:41" ht="14.25" customHeight="1" x14ac:dyDescent="0.45"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</row>
    <row r="852" spans="6:41" ht="14.25" customHeight="1" x14ac:dyDescent="0.45"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</row>
    <row r="853" spans="6:41" ht="14.25" customHeight="1" x14ac:dyDescent="0.45"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</row>
    <row r="854" spans="6:41" ht="14.25" customHeight="1" x14ac:dyDescent="0.45"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</row>
    <row r="855" spans="6:41" ht="14.25" customHeight="1" x14ac:dyDescent="0.45"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</row>
    <row r="856" spans="6:41" ht="14.25" customHeight="1" x14ac:dyDescent="0.45"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</row>
    <row r="857" spans="6:41" ht="14.25" customHeight="1" x14ac:dyDescent="0.45"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</row>
    <row r="858" spans="6:41" ht="14.25" customHeight="1" x14ac:dyDescent="0.45"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</row>
    <row r="859" spans="6:41" ht="14.25" customHeight="1" x14ac:dyDescent="0.45"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</row>
    <row r="860" spans="6:41" ht="14.25" customHeight="1" x14ac:dyDescent="0.45"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</row>
    <row r="861" spans="6:41" ht="14.25" customHeight="1" x14ac:dyDescent="0.45"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</row>
    <row r="862" spans="6:41" ht="14.25" customHeight="1" x14ac:dyDescent="0.45"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</row>
    <row r="863" spans="6:41" ht="14.25" customHeight="1" x14ac:dyDescent="0.45"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</row>
    <row r="864" spans="6:41" ht="14.25" customHeight="1" x14ac:dyDescent="0.45"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</row>
    <row r="865" spans="6:41" ht="14.25" customHeight="1" x14ac:dyDescent="0.45"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</row>
    <row r="866" spans="6:41" ht="14.25" customHeight="1" x14ac:dyDescent="0.45"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</row>
    <row r="867" spans="6:41" ht="14.25" customHeight="1" x14ac:dyDescent="0.45"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</row>
    <row r="868" spans="6:41" ht="14.25" customHeight="1" x14ac:dyDescent="0.45"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</row>
    <row r="869" spans="6:41" ht="14.25" customHeight="1" x14ac:dyDescent="0.45"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</row>
    <row r="870" spans="6:41" ht="14.25" customHeight="1" x14ac:dyDescent="0.45"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</row>
    <row r="871" spans="6:41" ht="14.25" customHeight="1" x14ac:dyDescent="0.45"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</row>
    <row r="872" spans="6:41" ht="14.25" customHeight="1" x14ac:dyDescent="0.45"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</row>
    <row r="873" spans="6:41" ht="14.25" customHeight="1" x14ac:dyDescent="0.45"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</row>
    <row r="874" spans="6:41" ht="14.25" customHeight="1" x14ac:dyDescent="0.45"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</row>
    <row r="875" spans="6:41" ht="14.25" customHeight="1" x14ac:dyDescent="0.45"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</row>
    <row r="876" spans="6:41" ht="14.25" customHeight="1" x14ac:dyDescent="0.45"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</row>
    <row r="877" spans="6:41" ht="14.25" customHeight="1" x14ac:dyDescent="0.45"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</row>
    <row r="878" spans="6:41" ht="14.25" customHeight="1" x14ac:dyDescent="0.45"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</row>
    <row r="879" spans="6:41" ht="14.25" customHeight="1" x14ac:dyDescent="0.45"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</row>
    <row r="880" spans="6:41" ht="14.25" customHeight="1" x14ac:dyDescent="0.45"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</row>
    <row r="881" spans="6:41" ht="14.25" customHeight="1" x14ac:dyDescent="0.45"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</row>
    <row r="882" spans="6:41" ht="14.25" customHeight="1" x14ac:dyDescent="0.45"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</row>
    <row r="883" spans="6:41" ht="14.25" customHeight="1" x14ac:dyDescent="0.45"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</row>
    <row r="884" spans="6:41" ht="14.25" customHeight="1" x14ac:dyDescent="0.45"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</row>
    <row r="885" spans="6:41" ht="14.25" customHeight="1" x14ac:dyDescent="0.45"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</row>
    <row r="886" spans="6:41" ht="14.25" customHeight="1" x14ac:dyDescent="0.45"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</row>
    <row r="887" spans="6:41" ht="14.25" customHeight="1" x14ac:dyDescent="0.45"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</row>
    <row r="888" spans="6:41" ht="14.25" customHeight="1" x14ac:dyDescent="0.45"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</row>
    <row r="889" spans="6:41" ht="14.25" customHeight="1" x14ac:dyDescent="0.45"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</row>
    <row r="890" spans="6:41" ht="14.25" customHeight="1" x14ac:dyDescent="0.45"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</row>
    <row r="891" spans="6:41" ht="14.25" customHeight="1" x14ac:dyDescent="0.45"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</row>
    <row r="892" spans="6:41" ht="14.25" customHeight="1" x14ac:dyDescent="0.45"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</row>
    <row r="893" spans="6:41" ht="14.25" customHeight="1" x14ac:dyDescent="0.45"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</row>
    <row r="894" spans="6:41" ht="14.25" customHeight="1" x14ac:dyDescent="0.45"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</row>
    <row r="895" spans="6:41" ht="14.25" customHeight="1" x14ac:dyDescent="0.45"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</row>
    <row r="896" spans="6:41" ht="14.25" customHeight="1" x14ac:dyDescent="0.45"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</row>
    <row r="897" spans="6:41" ht="14.25" customHeight="1" x14ac:dyDescent="0.45"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</row>
    <row r="898" spans="6:41" ht="14.25" customHeight="1" x14ac:dyDescent="0.45"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</row>
    <row r="899" spans="6:41" ht="14.25" customHeight="1" x14ac:dyDescent="0.45"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</row>
    <row r="900" spans="6:41" ht="14.25" customHeight="1" x14ac:dyDescent="0.45"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</row>
    <row r="901" spans="6:41" ht="14.25" customHeight="1" x14ac:dyDescent="0.45"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</row>
    <row r="902" spans="6:41" ht="14.25" customHeight="1" x14ac:dyDescent="0.45"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</row>
    <row r="903" spans="6:41" ht="14.25" customHeight="1" x14ac:dyDescent="0.45"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</row>
    <row r="904" spans="6:41" ht="14.25" customHeight="1" x14ac:dyDescent="0.45"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</row>
    <row r="905" spans="6:41" ht="14.25" customHeight="1" x14ac:dyDescent="0.45"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</row>
    <row r="906" spans="6:41" ht="14.25" customHeight="1" x14ac:dyDescent="0.45"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</row>
    <row r="907" spans="6:41" ht="14.25" customHeight="1" x14ac:dyDescent="0.45"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</row>
    <row r="908" spans="6:41" ht="14.25" customHeight="1" x14ac:dyDescent="0.45"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</row>
    <row r="909" spans="6:41" ht="14.25" customHeight="1" x14ac:dyDescent="0.45"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</row>
    <row r="910" spans="6:41" ht="14.25" customHeight="1" x14ac:dyDescent="0.45"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</row>
    <row r="911" spans="6:41" ht="14.25" customHeight="1" x14ac:dyDescent="0.45"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</row>
    <row r="912" spans="6:41" ht="14.25" customHeight="1" x14ac:dyDescent="0.45"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</row>
    <row r="913" spans="6:41" ht="14.25" customHeight="1" x14ac:dyDescent="0.45"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</row>
    <row r="914" spans="6:41" ht="14.25" customHeight="1" x14ac:dyDescent="0.45"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</row>
    <row r="915" spans="6:41" ht="14.25" customHeight="1" x14ac:dyDescent="0.45"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</row>
    <row r="916" spans="6:41" ht="14.25" customHeight="1" x14ac:dyDescent="0.45"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</row>
    <row r="917" spans="6:41" ht="14.25" customHeight="1" x14ac:dyDescent="0.45"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</row>
    <row r="918" spans="6:41" ht="14.25" customHeight="1" x14ac:dyDescent="0.45"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</row>
    <row r="919" spans="6:41" ht="14.25" customHeight="1" x14ac:dyDescent="0.45"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</row>
    <row r="920" spans="6:41" ht="14.25" customHeight="1" x14ac:dyDescent="0.45"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</row>
    <row r="921" spans="6:41" ht="14.25" customHeight="1" x14ac:dyDescent="0.45"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</row>
    <row r="922" spans="6:41" ht="14.25" customHeight="1" x14ac:dyDescent="0.45"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</row>
    <row r="923" spans="6:41" ht="14.25" customHeight="1" x14ac:dyDescent="0.45"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</row>
    <row r="924" spans="6:41" ht="14.25" customHeight="1" x14ac:dyDescent="0.45"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</row>
    <row r="925" spans="6:41" ht="14.25" customHeight="1" x14ac:dyDescent="0.45"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</row>
    <row r="926" spans="6:41" ht="14.25" customHeight="1" x14ac:dyDescent="0.45"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</row>
    <row r="927" spans="6:41" ht="14.25" customHeight="1" x14ac:dyDescent="0.45"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</row>
    <row r="928" spans="6:41" ht="14.25" customHeight="1" x14ac:dyDescent="0.45"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</row>
    <row r="929" spans="6:41" ht="14.25" customHeight="1" x14ac:dyDescent="0.45"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</row>
    <row r="930" spans="6:41" ht="14.25" customHeight="1" x14ac:dyDescent="0.45"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</row>
    <row r="931" spans="6:41" ht="14.25" customHeight="1" x14ac:dyDescent="0.45"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</row>
    <row r="932" spans="6:41" ht="14.25" customHeight="1" x14ac:dyDescent="0.45"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</row>
    <row r="933" spans="6:41" ht="14.25" customHeight="1" x14ac:dyDescent="0.45"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</row>
    <row r="934" spans="6:41" ht="14.25" customHeight="1" x14ac:dyDescent="0.45"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</row>
    <row r="935" spans="6:41" ht="14.25" customHeight="1" x14ac:dyDescent="0.45"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</row>
    <row r="936" spans="6:41" ht="14.25" customHeight="1" x14ac:dyDescent="0.45"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</row>
    <row r="937" spans="6:41" ht="14.25" customHeight="1" x14ac:dyDescent="0.45"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</row>
    <row r="938" spans="6:41" ht="14.25" customHeight="1" x14ac:dyDescent="0.45"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</row>
    <row r="939" spans="6:41" ht="14.25" customHeight="1" x14ac:dyDescent="0.45"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</row>
    <row r="940" spans="6:41" ht="14.25" customHeight="1" x14ac:dyDescent="0.45"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</row>
    <row r="941" spans="6:41" ht="14.25" customHeight="1" x14ac:dyDescent="0.45"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</row>
    <row r="942" spans="6:41" ht="14.25" customHeight="1" x14ac:dyDescent="0.45"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</row>
    <row r="943" spans="6:41" ht="14.25" customHeight="1" x14ac:dyDescent="0.45"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</row>
    <row r="944" spans="6:41" ht="14.25" customHeight="1" x14ac:dyDescent="0.45"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</row>
    <row r="945" spans="6:41" ht="14.25" customHeight="1" x14ac:dyDescent="0.45"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</row>
    <row r="946" spans="6:41" ht="14.25" customHeight="1" x14ac:dyDescent="0.45"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</row>
    <row r="947" spans="6:41" ht="14.25" customHeight="1" x14ac:dyDescent="0.45"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</row>
    <row r="948" spans="6:41" ht="14.25" customHeight="1" x14ac:dyDescent="0.45"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</row>
    <row r="949" spans="6:41" ht="14.25" customHeight="1" x14ac:dyDescent="0.45"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</row>
    <row r="950" spans="6:41" ht="14.25" customHeight="1" x14ac:dyDescent="0.45"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</row>
    <row r="951" spans="6:41" ht="14.25" customHeight="1" x14ac:dyDescent="0.45"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</row>
    <row r="952" spans="6:41" ht="14.25" customHeight="1" x14ac:dyDescent="0.45"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</row>
    <row r="953" spans="6:41" ht="14.25" customHeight="1" x14ac:dyDescent="0.45"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</row>
    <row r="954" spans="6:41" ht="14.25" customHeight="1" x14ac:dyDescent="0.45"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</row>
    <row r="955" spans="6:41" ht="14.25" customHeight="1" x14ac:dyDescent="0.45"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</row>
    <row r="956" spans="6:41" ht="14.25" customHeight="1" x14ac:dyDescent="0.45"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</row>
    <row r="957" spans="6:41" ht="14.25" customHeight="1" x14ac:dyDescent="0.45"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</row>
    <row r="958" spans="6:41" ht="14.25" customHeight="1" x14ac:dyDescent="0.45"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</row>
    <row r="959" spans="6:41" ht="14.25" customHeight="1" x14ac:dyDescent="0.45"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</row>
    <row r="960" spans="6:41" ht="14.25" customHeight="1" x14ac:dyDescent="0.45"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</row>
    <row r="961" spans="6:41" ht="14.25" customHeight="1" x14ac:dyDescent="0.45"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</row>
    <row r="962" spans="6:41" ht="14.25" customHeight="1" x14ac:dyDescent="0.45"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</row>
    <row r="963" spans="6:41" ht="14.25" customHeight="1" x14ac:dyDescent="0.45"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</row>
    <row r="964" spans="6:41" ht="14.25" customHeight="1" x14ac:dyDescent="0.45"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</row>
    <row r="965" spans="6:41" ht="14.25" customHeight="1" x14ac:dyDescent="0.45"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</row>
    <row r="966" spans="6:41" ht="14.25" customHeight="1" x14ac:dyDescent="0.45"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</row>
    <row r="967" spans="6:41" ht="14.25" customHeight="1" x14ac:dyDescent="0.45"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</row>
    <row r="968" spans="6:41" ht="14.25" customHeight="1" x14ac:dyDescent="0.45"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</row>
    <row r="969" spans="6:41" ht="14.25" customHeight="1" x14ac:dyDescent="0.45"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</row>
    <row r="970" spans="6:41" ht="14.25" customHeight="1" x14ac:dyDescent="0.45"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</row>
    <row r="971" spans="6:41" ht="14.25" customHeight="1" x14ac:dyDescent="0.45"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</row>
    <row r="972" spans="6:41" ht="14.25" customHeight="1" x14ac:dyDescent="0.45"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</row>
    <row r="973" spans="6:41" ht="14.25" customHeight="1" x14ac:dyDescent="0.45"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</row>
    <row r="974" spans="6:41" ht="14.25" customHeight="1" x14ac:dyDescent="0.45"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</row>
    <row r="975" spans="6:41" ht="14.25" customHeight="1" x14ac:dyDescent="0.45"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</row>
    <row r="976" spans="6:41" ht="14.25" customHeight="1" x14ac:dyDescent="0.45"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</row>
    <row r="977" spans="6:41" ht="14.25" customHeight="1" x14ac:dyDescent="0.45"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</row>
    <row r="978" spans="6:41" ht="14.25" customHeight="1" x14ac:dyDescent="0.45"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</row>
    <row r="979" spans="6:41" ht="14.25" customHeight="1" x14ac:dyDescent="0.45"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</row>
    <row r="980" spans="6:41" ht="14.25" customHeight="1" x14ac:dyDescent="0.45"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</row>
    <row r="981" spans="6:41" ht="14.25" customHeight="1" x14ac:dyDescent="0.45"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</row>
    <row r="982" spans="6:41" ht="14.25" customHeight="1" x14ac:dyDescent="0.45"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</row>
    <row r="983" spans="6:41" ht="14.25" customHeight="1" x14ac:dyDescent="0.45"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</row>
    <row r="984" spans="6:41" ht="14.25" customHeight="1" x14ac:dyDescent="0.45"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</row>
    <row r="985" spans="6:41" ht="14.25" customHeight="1" x14ac:dyDescent="0.45"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</row>
    <row r="986" spans="6:41" ht="14.25" customHeight="1" x14ac:dyDescent="0.45"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</row>
    <row r="987" spans="6:41" ht="14.25" customHeight="1" x14ac:dyDescent="0.45"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</row>
    <row r="988" spans="6:41" ht="14.25" customHeight="1" x14ac:dyDescent="0.45"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</row>
    <row r="989" spans="6:41" ht="14.25" customHeight="1" x14ac:dyDescent="0.45"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</row>
    <row r="990" spans="6:41" ht="14.25" customHeight="1" x14ac:dyDescent="0.45"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</row>
    <row r="991" spans="6:41" ht="14.25" customHeight="1" x14ac:dyDescent="0.45"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</row>
    <row r="992" spans="6:41" ht="14.25" customHeight="1" x14ac:dyDescent="0.45"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</row>
    <row r="993" spans="6:41" ht="14.25" customHeight="1" x14ac:dyDescent="0.45"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</row>
    <row r="994" spans="6:41" ht="14.25" customHeight="1" x14ac:dyDescent="0.45"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</row>
    <row r="995" spans="6:41" ht="14.25" customHeight="1" x14ac:dyDescent="0.45"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</row>
    <row r="996" spans="6:41" ht="14.25" customHeight="1" x14ac:dyDescent="0.45"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</row>
    <row r="997" spans="6:41" ht="14.25" customHeight="1" x14ac:dyDescent="0.45"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</row>
    <row r="998" spans="6:41" ht="14.25" customHeight="1" x14ac:dyDescent="0.45"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</row>
    <row r="999" spans="6:41" ht="14.25" customHeight="1" x14ac:dyDescent="0.45"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</row>
    <row r="1000" spans="6:41" ht="14.25" customHeight="1" x14ac:dyDescent="0.45"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</row>
  </sheetData>
  <mergeCells count="3">
    <mergeCell ref="F3:Q3"/>
    <mergeCell ref="R3:AC3"/>
    <mergeCell ref="AD3:AO3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AO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C37" sqref="C37"/>
    </sheetView>
  </sheetViews>
  <sheetFormatPr defaultColWidth="14.3984375" defaultRowHeight="15" customHeight="1" x14ac:dyDescent="0.45"/>
  <cols>
    <col min="1" max="1" width="9.3984375" customWidth="1"/>
    <col min="2" max="2" width="30.73046875" customWidth="1"/>
    <col min="3" max="3" width="13.265625" customWidth="1"/>
    <col min="4" max="4" width="13.3984375" customWidth="1"/>
    <col min="5" max="5" width="7.73046875" customWidth="1"/>
    <col min="6" max="41" width="8.3984375" customWidth="1"/>
  </cols>
  <sheetData>
    <row r="1" spans="2:41" ht="14.25" customHeight="1" x14ac:dyDescent="0.45"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spans="2:41" ht="14.25" customHeight="1" x14ac:dyDescent="0.45">
      <c r="B2" s="2" t="s">
        <v>33</v>
      </c>
      <c r="C2" s="2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</row>
    <row r="3" spans="2:41" ht="14.25" customHeight="1" x14ac:dyDescent="0.45">
      <c r="F3" s="235" t="s">
        <v>83</v>
      </c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90"/>
      <c r="R3" s="238" t="s">
        <v>84</v>
      </c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90"/>
      <c r="AD3" s="237" t="s">
        <v>85</v>
      </c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90"/>
    </row>
    <row r="4" spans="2:41" ht="14.25" customHeight="1" x14ac:dyDescent="0.45">
      <c r="F4" s="52" t="s">
        <v>14</v>
      </c>
      <c r="G4" s="52" t="s">
        <v>15</v>
      </c>
      <c r="H4" s="52" t="s">
        <v>16</v>
      </c>
      <c r="I4" s="52" t="s">
        <v>17</v>
      </c>
      <c r="J4" s="52" t="s">
        <v>18</v>
      </c>
      <c r="K4" s="52" t="s">
        <v>19</v>
      </c>
      <c r="L4" s="52" t="s">
        <v>20</v>
      </c>
      <c r="M4" s="52" t="s">
        <v>21</v>
      </c>
      <c r="N4" s="52" t="s">
        <v>22</v>
      </c>
      <c r="O4" s="52" t="s">
        <v>23</v>
      </c>
      <c r="P4" s="52" t="s">
        <v>24</v>
      </c>
      <c r="Q4" s="52" t="s">
        <v>25</v>
      </c>
      <c r="R4" s="53" t="s">
        <v>14</v>
      </c>
      <c r="S4" s="53" t="s">
        <v>15</v>
      </c>
      <c r="T4" s="53" t="s">
        <v>16</v>
      </c>
      <c r="U4" s="53" t="s">
        <v>17</v>
      </c>
      <c r="V4" s="53" t="s">
        <v>18</v>
      </c>
      <c r="W4" s="53" t="s">
        <v>19</v>
      </c>
      <c r="X4" s="53" t="s">
        <v>20</v>
      </c>
      <c r="Y4" s="53" t="s">
        <v>21</v>
      </c>
      <c r="Z4" s="53" t="s">
        <v>22</v>
      </c>
      <c r="AA4" s="53" t="s">
        <v>23</v>
      </c>
      <c r="AB4" s="53" t="s">
        <v>24</v>
      </c>
      <c r="AC4" s="53" t="s">
        <v>25</v>
      </c>
      <c r="AD4" s="54" t="s">
        <v>14</v>
      </c>
      <c r="AE4" s="54" t="s">
        <v>15</v>
      </c>
      <c r="AF4" s="54" t="s">
        <v>16</v>
      </c>
      <c r="AG4" s="54" t="s">
        <v>17</v>
      </c>
      <c r="AH4" s="54" t="s">
        <v>18</v>
      </c>
      <c r="AI4" s="54" t="s">
        <v>19</v>
      </c>
      <c r="AJ4" s="54" t="s">
        <v>20</v>
      </c>
      <c r="AK4" s="54" t="s">
        <v>21</v>
      </c>
      <c r="AL4" s="54" t="s">
        <v>22</v>
      </c>
      <c r="AM4" s="54" t="s">
        <v>23</v>
      </c>
      <c r="AN4" s="54" t="s">
        <v>24</v>
      </c>
      <c r="AO4" s="54" t="s">
        <v>25</v>
      </c>
    </row>
    <row r="5" spans="2:41" ht="14.25" customHeight="1" x14ac:dyDescent="0.5">
      <c r="B5" s="35" t="s">
        <v>35</v>
      </c>
      <c r="C5" s="35" t="s">
        <v>3</v>
      </c>
      <c r="D5" s="1" t="s">
        <v>90</v>
      </c>
      <c r="F5" s="47"/>
      <c r="G5" s="47"/>
      <c r="H5" s="47"/>
      <c r="I5" s="47"/>
      <c r="J5" s="47"/>
      <c r="K5" s="47"/>
      <c r="L5" s="47">
        <f>Customer!K6</f>
        <v>200</v>
      </c>
      <c r="M5" s="47">
        <f>Customer!L6</f>
        <v>220</v>
      </c>
      <c r="N5" s="47">
        <f>Customer!M6</f>
        <v>242</v>
      </c>
      <c r="O5" s="47">
        <f>Customer!N6</f>
        <v>266</v>
      </c>
      <c r="P5" s="47">
        <f>Customer!O6</f>
        <v>293</v>
      </c>
      <c r="Q5" s="47">
        <f>Customer!P6</f>
        <v>322</v>
      </c>
      <c r="R5" s="47">
        <f>Customer!Q6</f>
        <v>354</v>
      </c>
      <c r="S5" s="47">
        <f>Customer!R6</f>
        <v>389</v>
      </c>
      <c r="T5" s="47">
        <f>Customer!S6</f>
        <v>428</v>
      </c>
      <c r="U5" s="47">
        <f>Customer!T6</f>
        <v>471</v>
      </c>
      <c r="V5" s="47">
        <f>Customer!U6</f>
        <v>518</v>
      </c>
      <c r="W5" s="47">
        <f>Customer!V6</f>
        <v>570</v>
      </c>
      <c r="X5" s="47">
        <f>Customer!W6</f>
        <v>627</v>
      </c>
      <c r="Y5" s="47">
        <f>Customer!X6</f>
        <v>690</v>
      </c>
      <c r="Z5" s="47">
        <f>Customer!Y6</f>
        <v>759</v>
      </c>
      <c r="AA5" s="47">
        <f>Customer!Z6</f>
        <v>835</v>
      </c>
      <c r="AB5" s="47">
        <f>Customer!AA6</f>
        <v>919</v>
      </c>
      <c r="AC5" s="47">
        <f>Customer!AB6</f>
        <v>1011</v>
      </c>
      <c r="AD5" s="47">
        <f>Customer!AC6</f>
        <v>1112</v>
      </c>
      <c r="AE5" s="47">
        <f>Customer!AD6</f>
        <v>1223</v>
      </c>
      <c r="AF5" s="47">
        <f>Customer!AE6</f>
        <v>1345</v>
      </c>
      <c r="AG5" s="47">
        <f>Customer!AF6</f>
        <v>1480</v>
      </c>
      <c r="AH5" s="47">
        <f>Customer!AG6</f>
        <v>1628</v>
      </c>
      <c r="AI5" s="47">
        <f>Customer!AH6</f>
        <v>1791</v>
      </c>
      <c r="AJ5" s="47">
        <f>Customer!AI6</f>
        <v>1970</v>
      </c>
      <c r="AK5" s="47">
        <f>Customer!AJ6</f>
        <v>2167</v>
      </c>
      <c r="AL5" s="47">
        <f>Customer!AK6</f>
        <v>2384</v>
      </c>
      <c r="AM5" s="47">
        <f>Customer!AL6</f>
        <v>2622</v>
      </c>
      <c r="AN5" s="47">
        <f>Customer!AM6</f>
        <v>2884</v>
      </c>
      <c r="AO5" s="47">
        <f>Customer!AN6</f>
        <v>3172</v>
      </c>
    </row>
    <row r="6" spans="2:41" ht="14.25" customHeight="1" x14ac:dyDescent="0.45">
      <c r="B6" s="2" t="s">
        <v>86</v>
      </c>
      <c r="C6" s="2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</row>
    <row r="7" spans="2:41" ht="14.25" customHeight="1" x14ac:dyDescent="0.45"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</row>
    <row r="8" spans="2:41" ht="14.25" customHeight="1" x14ac:dyDescent="0.45">
      <c r="B8" s="2"/>
      <c r="C8" s="2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spans="2:41" ht="14.25" customHeight="1" x14ac:dyDescent="0.45">
      <c r="B9" s="2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spans="2:41" ht="14.25" customHeight="1" x14ac:dyDescent="0.45"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spans="2:41" ht="14.25" customHeight="1" x14ac:dyDescent="0.45">
      <c r="B11" s="2" t="s">
        <v>135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spans="2:41" ht="14.25" customHeight="1" x14ac:dyDescent="0.45">
      <c r="B12" s="1" t="s">
        <v>136</v>
      </c>
      <c r="C12" s="62">
        <v>40000</v>
      </c>
      <c r="D12" s="3">
        <f t="shared" ref="D12:D16" si="0">C12*12</f>
        <v>480000</v>
      </c>
      <c r="F12" s="34">
        <f>HEADCOUNT!F12*SalaryOld!$C12</f>
        <v>40000</v>
      </c>
      <c r="G12" s="34">
        <f>HEADCOUNT!G12*SalaryOld!$C12</f>
        <v>40000</v>
      </c>
      <c r="H12" s="34">
        <f>HEADCOUNT!H12*SalaryOld!$C12</f>
        <v>40000</v>
      </c>
      <c r="I12" s="34">
        <f>HEADCOUNT!I12*SalaryOld!$C12</f>
        <v>40000</v>
      </c>
      <c r="J12" s="34">
        <f>HEADCOUNT!J12*SalaryOld!$C12</f>
        <v>40000</v>
      </c>
      <c r="K12" s="34">
        <f>HEADCOUNT!K12*SalaryOld!$C12</f>
        <v>40000</v>
      </c>
      <c r="L12" s="34">
        <f>HEADCOUNT!L12*SalaryOld!$C12</f>
        <v>40000</v>
      </c>
      <c r="M12" s="34">
        <f>HEADCOUNT!M12*SalaryOld!$C12</f>
        <v>40000</v>
      </c>
      <c r="N12" s="34">
        <f>HEADCOUNT!N12*SalaryOld!$C12</f>
        <v>40000</v>
      </c>
      <c r="O12" s="34">
        <f>HEADCOUNT!O12*SalaryOld!$C12</f>
        <v>40000</v>
      </c>
      <c r="P12" s="34">
        <f>HEADCOUNT!P12*SalaryOld!$C12</f>
        <v>40000</v>
      </c>
      <c r="Q12" s="34">
        <f>HEADCOUNT!Q12*SalaryOld!$C12</f>
        <v>40000</v>
      </c>
      <c r="R12" s="34">
        <f>HEADCOUNT!R12*SalaryOld!$C12</f>
        <v>40000</v>
      </c>
      <c r="S12" s="34">
        <f>HEADCOUNT!S12*SalaryOld!$C12</f>
        <v>40000</v>
      </c>
      <c r="T12" s="34">
        <f>HEADCOUNT!T12*SalaryOld!$C12</f>
        <v>40000</v>
      </c>
      <c r="U12" s="34">
        <f>HEADCOUNT!U12*SalaryOld!$C12</f>
        <v>40000</v>
      </c>
      <c r="V12" s="34">
        <f>HEADCOUNT!V12*SalaryOld!$C12</f>
        <v>40000</v>
      </c>
      <c r="W12" s="34">
        <f>HEADCOUNT!W12*SalaryOld!$C12</f>
        <v>40000</v>
      </c>
      <c r="X12" s="34">
        <f>HEADCOUNT!X12*SalaryOld!$C12</f>
        <v>40000</v>
      </c>
      <c r="Y12" s="34">
        <f>HEADCOUNT!Y12*SalaryOld!$C12</f>
        <v>40000</v>
      </c>
      <c r="Z12" s="34">
        <f>HEADCOUNT!Z12*SalaryOld!$C12</f>
        <v>40000</v>
      </c>
      <c r="AA12" s="34">
        <f>HEADCOUNT!AA12*SalaryOld!$C12</f>
        <v>40000</v>
      </c>
      <c r="AB12" s="34">
        <f>HEADCOUNT!AB12*SalaryOld!$C12</f>
        <v>40000</v>
      </c>
      <c r="AC12" s="34">
        <f>HEADCOUNT!AC12*SalaryOld!$C12</f>
        <v>40000</v>
      </c>
      <c r="AD12" s="34">
        <f>HEADCOUNT!AD12*SalaryOld!$C12</f>
        <v>40000</v>
      </c>
      <c r="AE12" s="34">
        <f>HEADCOUNT!AE12*SalaryOld!$C12</f>
        <v>40000</v>
      </c>
      <c r="AF12" s="34">
        <f>HEADCOUNT!AF12*SalaryOld!$C12</f>
        <v>40000</v>
      </c>
      <c r="AG12" s="34">
        <f>HEADCOUNT!AG12*SalaryOld!$C12</f>
        <v>40000</v>
      </c>
      <c r="AH12" s="34">
        <f>HEADCOUNT!AH12*SalaryOld!$C12</f>
        <v>40000</v>
      </c>
      <c r="AI12" s="34">
        <f>HEADCOUNT!AI12*SalaryOld!$C12</f>
        <v>40000</v>
      </c>
      <c r="AJ12" s="34">
        <f>HEADCOUNT!AJ12*SalaryOld!$C12</f>
        <v>40000</v>
      </c>
      <c r="AK12" s="34">
        <f>HEADCOUNT!AK12*SalaryOld!$C12</f>
        <v>40000</v>
      </c>
      <c r="AL12" s="34">
        <f>HEADCOUNT!AL12*SalaryOld!$C12</f>
        <v>40000</v>
      </c>
      <c r="AM12" s="34">
        <f>HEADCOUNT!AM12*SalaryOld!$C12</f>
        <v>40000</v>
      </c>
      <c r="AN12" s="34">
        <f>HEADCOUNT!AN12*SalaryOld!$C12</f>
        <v>40000</v>
      </c>
      <c r="AO12" s="34">
        <f>HEADCOUNT!AO12*SalaryOld!$C12</f>
        <v>40000</v>
      </c>
    </row>
    <row r="13" spans="2:41" ht="14.25" customHeight="1" x14ac:dyDescent="0.45">
      <c r="B13" s="1" t="s">
        <v>137</v>
      </c>
      <c r="C13" s="62">
        <v>35000</v>
      </c>
      <c r="D13" s="3">
        <f t="shared" si="0"/>
        <v>420000</v>
      </c>
      <c r="F13" s="34">
        <f>HEADCOUNT!F13*SalaryOld!$C13</f>
        <v>0</v>
      </c>
      <c r="G13" s="34">
        <f>HEADCOUNT!G13*SalaryOld!$C13</f>
        <v>0</v>
      </c>
      <c r="H13" s="34">
        <f>HEADCOUNT!H13*SalaryOld!$C13</f>
        <v>0</v>
      </c>
      <c r="I13" s="34">
        <f>HEADCOUNT!I13*SalaryOld!$C13</f>
        <v>0</v>
      </c>
      <c r="J13" s="34">
        <f>HEADCOUNT!J13*SalaryOld!$C13</f>
        <v>0</v>
      </c>
      <c r="K13" s="34">
        <f>HEADCOUNT!K13*SalaryOld!$C13</f>
        <v>0</v>
      </c>
      <c r="L13" s="34">
        <f>HEADCOUNT!L13*SalaryOld!$C13</f>
        <v>0</v>
      </c>
      <c r="M13" s="34">
        <f>HEADCOUNT!M13*SalaryOld!$C13</f>
        <v>0</v>
      </c>
      <c r="N13" s="34">
        <f>HEADCOUNT!N13*SalaryOld!$C13</f>
        <v>0</v>
      </c>
      <c r="O13" s="34">
        <f>HEADCOUNT!O13*SalaryOld!$C13</f>
        <v>0</v>
      </c>
      <c r="P13" s="34">
        <f>HEADCOUNT!P13*SalaryOld!$C13</f>
        <v>0</v>
      </c>
      <c r="Q13" s="34">
        <f>HEADCOUNT!Q13*SalaryOld!$C13</f>
        <v>0</v>
      </c>
      <c r="R13" s="34">
        <f>HEADCOUNT!R13*SalaryOld!$C13</f>
        <v>35000</v>
      </c>
      <c r="S13" s="34">
        <f>HEADCOUNT!S13*SalaryOld!$C13</f>
        <v>35000</v>
      </c>
      <c r="T13" s="34">
        <f>HEADCOUNT!T13*SalaryOld!$C13</f>
        <v>35000</v>
      </c>
      <c r="U13" s="34">
        <f>HEADCOUNT!U13*SalaryOld!$C13</f>
        <v>35000</v>
      </c>
      <c r="V13" s="34">
        <f>HEADCOUNT!V13*SalaryOld!$C13</f>
        <v>35000</v>
      </c>
      <c r="W13" s="34">
        <f>HEADCOUNT!W13*SalaryOld!$C13</f>
        <v>35000</v>
      </c>
      <c r="X13" s="34">
        <f>HEADCOUNT!X13*SalaryOld!$C13</f>
        <v>35000</v>
      </c>
      <c r="Y13" s="34">
        <f>HEADCOUNT!Y13*SalaryOld!$C13</f>
        <v>35000</v>
      </c>
      <c r="Z13" s="34">
        <f>HEADCOUNT!Z13*SalaryOld!$C13</f>
        <v>35000</v>
      </c>
      <c r="AA13" s="34">
        <f>HEADCOUNT!AA13*SalaryOld!$C13</f>
        <v>35000</v>
      </c>
      <c r="AB13" s="34">
        <f>HEADCOUNT!AB13*SalaryOld!$C13</f>
        <v>35000</v>
      </c>
      <c r="AC13" s="34">
        <f>HEADCOUNT!AC13*SalaryOld!$C13</f>
        <v>35000</v>
      </c>
      <c r="AD13" s="34">
        <f>HEADCOUNT!AD13*SalaryOld!$C13</f>
        <v>35000</v>
      </c>
      <c r="AE13" s="34">
        <f>HEADCOUNT!AE13*SalaryOld!$C13</f>
        <v>35000</v>
      </c>
      <c r="AF13" s="34">
        <f>HEADCOUNT!AF13*SalaryOld!$C13</f>
        <v>35000</v>
      </c>
      <c r="AG13" s="34">
        <f>HEADCOUNT!AG13*SalaryOld!$C13</f>
        <v>35000</v>
      </c>
      <c r="AH13" s="34">
        <f>HEADCOUNT!AH13*SalaryOld!$C13</f>
        <v>35000</v>
      </c>
      <c r="AI13" s="34">
        <f>HEADCOUNT!AI13*SalaryOld!$C13</f>
        <v>35000</v>
      </c>
      <c r="AJ13" s="34">
        <f>HEADCOUNT!AJ13*SalaryOld!$C13</f>
        <v>35000</v>
      </c>
      <c r="AK13" s="34">
        <f>HEADCOUNT!AK13*SalaryOld!$C13</f>
        <v>35000</v>
      </c>
      <c r="AL13" s="34">
        <f>HEADCOUNT!AL13*SalaryOld!$C13</f>
        <v>35000</v>
      </c>
      <c r="AM13" s="34">
        <f>HEADCOUNT!AM13*SalaryOld!$C13</f>
        <v>35000</v>
      </c>
      <c r="AN13" s="34">
        <f>HEADCOUNT!AN13*SalaryOld!$C13</f>
        <v>35000</v>
      </c>
      <c r="AO13" s="34">
        <f>HEADCOUNT!AO13*SalaryOld!$C13</f>
        <v>35000</v>
      </c>
    </row>
    <row r="14" spans="2:41" ht="14.25" customHeight="1" x14ac:dyDescent="0.45">
      <c r="B14" s="1" t="s">
        <v>138</v>
      </c>
      <c r="C14" s="62">
        <v>35000</v>
      </c>
      <c r="D14" s="3">
        <f t="shared" si="0"/>
        <v>420000</v>
      </c>
      <c r="F14" s="34">
        <f>HEADCOUNT!F14*SalaryOld!$C14</f>
        <v>0</v>
      </c>
      <c r="G14" s="34">
        <f>HEADCOUNT!G14*SalaryOld!$C14</f>
        <v>0</v>
      </c>
      <c r="H14" s="34">
        <f>HEADCOUNT!H14*SalaryOld!$C14</f>
        <v>0</v>
      </c>
      <c r="I14" s="34">
        <f>HEADCOUNT!I14*SalaryOld!$C14</f>
        <v>0</v>
      </c>
      <c r="J14" s="34">
        <f>HEADCOUNT!J14*SalaryOld!$C14</f>
        <v>0</v>
      </c>
      <c r="K14" s="34">
        <f>HEADCOUNT!K14*SalaryOld!$C14</f>
        <v>0</v>
      </c>
      <c r="L14" s="34">
        <f>HEADCOUNT!L14*SalaryOld!$C14</f>
        <v>35000</v>
      </c>
      <c r="M14" s="34">
        <f>HEADCOUNT!M14*SalaryOld!$C14</f>
        <v>35000</v>
      </c>
      <c r="N14" s="34">
        <f>HEADCOUNT!N14*SalaryOld!$C14</f>
        <v>35000</v>
      </c>
      <c r="O14" s="34">
        <f>HEADCOUNT!O14*SalaryOld!$C14</f>
        <v>35000</v>
      </c>
      <c r="P14" s="34">
        <f>HEADCOUNT!P14*SalaryOld!$C14</f>
        <v>35000</v>
      </c>
      <c r="Q14" s="34">
        <f>HEADCOUNT!Q14*SalaryOld!$C14</f>
        <v>35000</v>
      </c>
      <c r="R14" s="34">
        <f>HEADCOUNT!R14*SalaryOld!$C14</f>
        <v>35000</v>
      </c>
      <c r="S14" s="34">
        <f>HEADCOUNT!S14*SalaryOld!$C14</f>
        <v>35000</v>
      </c>
      <c r="T14" s="34">
        <f>HEADCOUNT!T14*SalaryOld!$C14</f>
        <v>35000</v>
      </c>
      <c r="U14" s="34">
        <f>HEADCOUNT!U14*SalaryOld!$C14</f>
        <v>35000</v>
      </c>
      <c r="V14" s="34">
        <f>HEADCOUNT!V14*SalaryOld!$C14</f>
        <v>35000</v>
      </c>
      <c r="W14" s="34">
        <f>HEADCOUNT!W14*SalaryOld!$C14</f>
        <v>35000</v>
      </c>
      <c r="X14" s="34">
        <f>HEADCOUNT!X14*SalaryOld!$C14</f>
        <v>35000</v>
      </c>
      <c r="Y14" s="34">
        <f>HEADCOUNT!Y14*SalaryOld!$C14</f>
        <v>35000</v>
      </c>
      <c r="Z14" s="34">
        <f>HEADCOUNT!Z14*SalaryOld!$C14</f>
        <v>35000</v>
      </c>
      <c r="AA14" s="34">
        <f>HEADCOUNT!AA14*SalaryOld!$C14</f>
        <v>35000</v>
      </c>
      <c r="AB14" s="34">
        <f>HEADCOUNT!AB14*SalaryOld!$C14</f>
        <v>35000</v>
      </c>
      <c r="AC14" s="34">
        <f>HEADCOUNT!AC14*SalaryOld!$C14</f>
        <v>35000</v>
      </c>
      <c r="AD14" s="34">
        <f>HEADCOUNT!AD14*SalaryOld!$C14</f>
        <v>35000</v>
      </c>
      <c r="AE14" s="34">
        <f>HEADCOUNT!AE14*SalaryOld!$C14</f>
        <v>35000</v>
      </c>
      <c r="AF14" s="34">
        <f>HEADCOUNT!AF14*SalaryOld!$C14</f>
        <v>35000</v>
      </c>
      <c r="AG14" s="34">
        <f>HEADCOUNT!AG14*SalaryOld!$C14</f>
        <v>35000</v>
      </c>
      <c r="AH14" s="34">
        <f>HEADCOUNT!AH14*SalaryOld!$C14</f>
        <v>35000</v>
      </c>
      <c r="AI14" s="34">
        <f>HEADCOUNT!AI14*SalaryOld!$C14</f>
        <v>35000</v>
      </c>
      <c r="AJ14" s="34">
        <f>HEADCOUNT!AJ14*SalaryOld!$C14</f>
        <v>35000</v>
      </c>
      <c r="AK14" s="34">
        <f>HEADCOUNT!AK14*SalaryOld!$C14</f>
        <v>35000</v>
      </c>
      <c r="AL14" s="34">
        <f>HEADCOUNT!AL14*SalaryOld!$C14</f>
        <v>35000</v>
      </c>
      <c r="AM14" s="34">
        <f>HEADCOUNT!AM14*SalaryOld!$C14</f>
        <v>35000</v>
      </c>
      <c r="AN14" s="34">
        <f>HEADCOUNT!AN14*SalaryOld!$C14</f>
        <v>35000</v>
      </c>
      <c r="AO14" s="34">
        <f>HEADCOUNT!AO14*SalaryOld!$C14</f>
        <v>35000</v>
      </c>
    </row>
    <row r="15" spans="2:41" ht="14.25" customHeight="1" x14ac:dyDescent="0.45">
      <c r="B15" s="1" t="s">
        <v>139</v>
      </c>
      <c r="C15" s="62">
        <v>35000</v>
      </c>
      <c r="D15" s="3">
        <f t="shared" si="0"/>
        <v>420000</v>
      </c>
      <c r="F15" s="34">
        <f>HEADCOUNT!F15*SalaryOld!$C15</f>
        <v>0</v>
      </c>
      <c r="G15" s="34">
        <f>HEADCOUNT!G15*SalaryOld!$C15</f>
        <v>0</v>
      </c>
      <c r="H15" s="34">
        <f>HEADCOUNT!H15*SalaryOld!$C15</f>
        <v>0</v>
      </c>
      <c r="I15" s="34">
        <f>HEADCOUNT!I15*SalaryOld!$C15</f>
        <v>0</v>
      </c>
      <c r="J15" s="34">
        <f>HEADCOUNT!J15*SalaryOld!$C15</f>
        <v>0</v>
      </c>
      <c r="K15" s="34">
        <f>HEADCOUNT!K15*SalaryOld!$C15</f>
        <v>0</v>
      </c>
      <c r="L15" s="34">
        <f>HEADCOUNT!L15*SalaryOld!$C15</f>
        <v>0</v>
      </c>
      <c r="M15" s="34">
        <f>HEADCOUNT!M15*SalaryOld!$C15</f>
        <v>0</v>
      </c>
      <c r="N15" s="34">
        <f>HEADCOUNT!N15*SalaryOld!$C15</f>
        <v>0</v>
      </c>
      <c r="O15" s="34">
        <f>HEADCOUNT!O15*SalaryOld!$C15</f>
        <v>0</v>
      </c>
      <c r="P15" s="34">
        <f>HEADCOUNT!P15*SalaryOld!$C15</f>
        <v>0</v>
      </c>
      <c r="Q15" s="34">
        <f>HEADCOUNT!Q15*SalaryOld!$C15</f>
        <v>0</v>
      </c>
      <c r="R15" s="34">
        <f>HEADCOUNT!R15*SalaryOld!$C15</f>
        <v>35000</v>
      </c>
      <c r="S15" s="34">
        <f>HEADCOUNT!S15*SalaryOld!$C15</f>
        <v>35000</v>
      </c>
      <c r="T15" s="34">
        <f>HEADCOUNT!T15*SalaryOld!$C15</f>
        <v>35000</v>
      </c>
      <c r="U15" s="34">
        <f>HEADCOUNT!U15*SalaryOld!$C15</f>
        <v>35000</v>
      </c>
      <c r="V15" s="34">
        <f>HEADCOUNT!V15*SalaryOld!$C15</f>
        <v>35000</v>
      </c>
      <c r="W15" s="34">
        <f>HEADCOUNT!W15*SalaryOld!$C15</f>
        <v>35000</v>
      </c>
      <c r="X15" s="34">
        <f>HEADCOUNT!X15*SalaryOld!$C15</f>
        <v>35000</v>
      </c>
      <c r="Y15" s="34">
        <f>HEADCOUNT!Y15*SalaryOld!$C15</f>
        <v>35000</v>
      </c>
      <c r="Z15" s="34">
        <f>HEADCOUNT!Z15*SalaryOld!$C15</f>
        <v>35000</v>
      </c>
      <c r="AA15" s="34">
        <f>HEADCOUNT!AA15*SalaryOld!$C15</f>
        <v>35000</v>
      </c>
      <c r="AB15" s="34">
        <f>HEADCOUNT!AB15*SalaryOld!$C15</f>
        <v>35000</v>
      </c>
      <c r="AC15" s="34">
        <f>HEADCOUNT!AC15*SalaryOld!$C15</f>
        <v>35000</v>
      </c>
      <c r="AD15" s="34">
        <f>HEADCOUNT!AD15*SalaryOld!$C15</f>
        <v>35000</v>
      </c>
      <c r="AE15" s="34">
        <f>HEADCOUNT!AE15*SalaryOld!$C15</f>
        <v>35000</v>
      </c>
      <c r="AF15" s="34">
        <f>HEADCOUNT!AF15*SalaryOld!$C15</f>
        <v>35000</v>
      </c>
      <c r="AG15" s="34">
        <f>HEADCOUNT!AG15*SalaryOld!$C15</f>
        <v>35000</v>
      </c>
      <c r="AH15" s="34">
        <f>HEADCOUNT!AH15*SalaryOld!$C15</f>
        <v>35000</v>
      </c>
      <c r="AI15" s="34">
        <f>HEADCOUNT!AI15*SalaryOld!$C15</f>
        <v>35000</v>
      </c>
      <c r="AJ15" s="34">
        <f>HEADCOUNT!AJ15*SalaryOld!$C15</f>
        <v>35000</v>
      </c>
      <c r="AK15" s="34">
        <f>HEADCOUNT!AK15*SalaryOld!$C15</f>
        <v>35000</v>
      </c>
      <c r="AL15" s="34">
        <f>HEADCOUNT!AL15*SalaryOld!$C15</f>
        <v>35000</v>
      </c>
      <c r="AM15" s="34">
        <f>HEADCOUNT!AM15*SalaryOld!$C15</f>
        <v>35000</v>
      </c>
      <c r="AN15" s="34">
        <f>HEADCOUNT!AN15*SalaryOld!$C15</f>
        <v>35000</v>
      </c>
      <c r="AO15" s="34">
        <f>HEADCOUNT!AO15*SalaryOld!$C15</f>
        <v>35000</v>
      </c>
    </row>
    <row r="16" spans="2:41" ht="14.25" customHeight="1" x14ac:dyDescent="0.45">
      <c r="B16" s="1" t="s">
        <v>140</v>
      </c>
      <c r="C16" s="62">
        <v>35000</v>
      </c>
      <c r="D16" s="3">
        <f t="shared" si="0"/>
        <v>420000</v>
      </c>
      <c r="F16" s="34">
        <f>HEADCOUNT!F16*SalaryOld!$C16</f>
        <v>0</v>
      </c>
      <c r="G16" s="34">
        <f>HEADCOUNT!G16*SalaryOld!$C16</f>
        <v>0</v>
      </c>
      <c r="H16" s="34">
        <f>HEADCOUNT!H16*SalaryOld!$C16</f>
        <v>0</v>
      </c>
      <c r="I16" s="34">
        <f>HEADCOUNT!I16*SalaryOld!$C16</f>
        <v>0</v>
      </c>
      <c r="J16" s="34">
        <f>HEADCOUNT!J16*SalaryOld!$C16</f>
        <v>0</v>
      </c>
      <c r="K16" s="34">
        <f>HEADCOUNT!K16*SalaryOld!$C16</f>
        <v>0</v>
      </c>
      <c r="L16" s="34">
        <f>HEADCOUNT!L16*SalaryOld!$C16</f>
        <v>0</v>
      </c>
      <c r="M16" s="34">
        <f>HEADCOUNT!M16*SalaryOld!$C16</f>
        <v>0</v>
      </c>
      <c r="N16" s="34">
        <f>HEADCOUNT!N16*SalaryOld!$C16</f>
        <v>0</v>
      </c>
      <c r="O16" s="34">
        <f>HEADCOUNT!O16*SalaryOld!$C16</f>
        <v>0</v>
      </c>
      <c r="P16" s="34">
        <f>HEADCOUNT!P16*SalaryOld!$C16</f>
        <v>0</v>
      </c>
      <c r="Q16" s="34">
        <f>HEADCOUNT!Q16*SalaryOld!$C16</f>
        <v>0</v>
      </c>
      <c r="R16" s="34">
        <f>HEADCOUNT!R16*SalaryOld!$C16</f>
        <v>35000</v>
      </c>
      <c r="S16" s="34">
        <f>HEADCOUNT!S16*SalaryOld!$C16</f>
        <v>35000</v>
      </c>
      <c r="T16" s="34">
        <f>HEADCOUNT!T16*SalaryOld!$C16</f>
        <v>35000</v>
      </c>
      <c r="U16" s="34">
        <f>HEADCOUNT!U16*SalaryOld!$C16</f>
        <v>35000</v>
      </c>
      <c r="V16" s="34">
        <f>HEADCOUNT!V16*SalaryOld!$C16</f>
        <v>35000</v>
      </c>
      <c r="W16" s="34">
        <f>HEADCOUNT!W16*SalaryOld!$C16</f>
        <v>35000</v>
      </c>
      <c r="X16" s="34">
        <f>HEADCOUNT!X16*SalaryOld!$C16</f>
        <v>35000</v>
      </c>
      <c r="Y16" s="34">
        <f>HEADCOUNT!Y16*SalaryOld!$C16</f>
        <v>35000</v>
      </c>
      <c r="Z16" s="34">
        <f>HEADCOUNT!Z16*SalaryOld!$C16</f>
        <v>35000</v>
      </c>
      <c r="AA16" s="34">
        <f>HEADCOUNT!AA16*SalaryOld!$C16</f>
        <v>35000</v>
      </c>
      <c r="AB16" s="34">
        <f>HEADCOUNT!AB16*SalaryOld!$C16</f>
        <v>35000</v>
      </c>
      <c r="AC16" s="34">
        <f>HEADCOUNT!AC16*SalaryOld!$C16</f>
        <v>35000</v>
      </c>
      <c r="AD16" s="34">
        <f>HEADCOUNT!AD16*SalaryOld!$C16</f>
        <v>35000</v>
      </c>
      <c r="AE16" s="34">
        <f>HEADCOUNT!AE16*SalaryOld!$C16</f>
        <v>35000</v>
      </c>
      <c r="AF16" s="34">
        <f>HEADCOUNT!AF16*SalaryOld!$C16</f>
        <v>35000</v>
      </c>
      <c r="AG16" s="34">
        <f>HEADCOUNT!AG16*SalaryOld!$C16</f>
        <v>35000</v>
      </c>
      <c r="AH16" s="34">
        <f>HEADCOUNT!AH16*SalaryOld!$C16</f>
        <v>35000</v>
      </c>
      <c r="AI16" s="34">
        <f>HEADCOUNT!AI16*SalaryOld!$C16</f>
        <v>35000</v>
      </c>
      <c r="AJ16" s="34">
        <f>HEADCOUNT!AJ16*SalaryOld!$C16</f>
        <v>35000</v>
      </c>
      <c r="AK16" s="34">
        <f>HEADCOUNT!AK16*SalaryOld!$C16</f>
        <v>35000</v>
      </c>
      <c r="AL16" s="34">
        <f>HEADCOUNT!AL16*SalaryOld!$C16</f>
        <v>35000</v>
      </c>
      <c r="AM16" s="34">
        <f>HEADCOUNT!AM16*SalaryOld!$C16</f>
        <v>35000</v>
      </c>
      <c r="AN16" s="34">
        <f>HEADCOUNT!AN16*SalaryOld!$C16</f>
        <v>35000</v>
      </c>
      <c r="AO16" s="34">
        <f>HEADCOUNT!AO16*SalaryOld!$C16</f>
        <v>35000</v>
      </c>
    </row>
    <row r="17" spans="2:41" ht="14.25" customHeight="1" x14ac:dyDescent="0.45"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</row>
    <row r="18" spans="2:41" ht="14.25" customHeight="1" x14ac:dyDescent="0.45">
      <c r="B18" s="2" t="s">
        <v>141</v>
      </c>
      <c r="D18" s="3">
        <f>SUM(D12:D16)</f>
        <v>2160000</v>
      </c>
      <c r="F18" s="34">
        <f t="shared" ref="F18:AO18" si="1">SUM(F12:F16)</f>
        <v>40000</v>
      </c>
      <c r="G18" s="34">
        <f t="shared" si="1"/>
        <v>40000</v>
      </c>
      <c r="H18" s="34">
        <f t="shared" si="1"/>
        <v>40000</v>
      </c>
      <c r="I18" s="34">
        <f t="shared" si="1"/>
        <v>40000</v>
      </c>
      <c r="J18" s="34">
        <f t="shared" si="1"/>
        <v>40000</v>
      </c>
      <c r="K18" s="34">
        <f t="shared" si="1"/>
        <v>40000</v>
      </c>
      <c r="L18" s="34">
        <f t="shared" si="1"/>
        <v>75000</v>
      </c>
      <c r="M18" s="34">
        <f t="shared" si="1"/>
        <v>75000</v>
      </c>
      <c r="N18" s="34">
        <f t="shared" si="1"/>
        <v>75000</v>
      </c>
      <c r="O18" s="34">
        <f t="shared" si="1"/>
        <v>75000</v>
      </c>
      <c r="P18" s="34">
        <f t="shared" si="1"/>
        <v>75000</v>
      </c>
      <c r="Q18" s="34">
        <f t="shared" si="1"/>
        <v>75000</v>
      </c>
      <c r="R18" s="34">
        <f t="shared" si="1"/>
        <v>180000</v>
      </c>
      <c r="S18" s="34">
        <f t="shared" si="1"/>
        <v>180000</v>
      </c>
      <c r="T18" s="34">
        <f t="shared" si="1"/>
        <v>180000</v>
      </c>
      <c r="U18" s="34">
        <f t="shared" si="1"/>
        <v>180000</v>
      </c>
      <c r="V18" s="34">
        <f t="shared" si="1"/>
        <v>180000</v>
      </c>
      <c r="W18" s="34">
        <f t="shared" si="1"/>
        <v>180000</v>
      </c>
      <c r="X18" s="34">
        <f t="shared" si="1"/>
        <v>180000</v>
      </c>
      <c r="Y18" s="34">
        <f t="shared" si="1"/>
        <v>180000</v>
      </c>
      <c r="Z18" s="34">
        <f t="shared" si="1"/>
        <v>180000</v>
      </c>
      <c r="AA18" s="34">
        <f t="shared" si="1"/>
        <v>180000</v>
      </c>
      <c r="AB18" s="34">
        <f t="shared" si="1"/>
        <v>180000</v>
      </c>
      <c r="AC18" s="34">
        <f t="shared" si="1"/>
        <v>180000</v>
      </c>
      <c r="AD18" s="34">
        <f t="shared" si="1"/>
        <v>180000</v>
      </c>
      <c r="AE18" s="34">
        <f t="shared" si="1"/>
        <v>180000</v>
      </c>
      <c r="AF18" s="34">
        <f t="shared" si="1"/>
        <v>180000</v>
      </c>
      <c r="AG18" s="34">
        <f t="shared" si="1"/>
        <v>180000</v>
      </c>
      <c r="AH18" s="34">
        <f t="shared" si="1"/>
        <v>180000</v>
      </c>
      <c r="AI18" s="34">
        <f t="shared" si="1"/>
        <v>180000</v>
      </c>
      <c r="AJ18" s="34">
        <f t="shared" si="1"/>
        <v>180000</v>
      </c>
      <c r="AK18" s="34">
        <f t="shared" si="1"/>
        <v>180000</v>
      </c>
      <c r="AL18" s="34">
        <f t="shared" si="1"/>
        <v>180000</v>
      </c>
      <c r="AM18" s="34">
        <f t="shared" si="1"/>
        <v>180000</v>
      </c>
      <c r="AN18" s="34">
        <f t="shared" si="1"/>
        <v>180000</v>
      </c>
      <c r="AO18" s="34">
        <f t="shared" si="1"/>
        <v>180000</v>
      </c>
    </row>
    <row r="19" spans="2:41" ht="14.25" customHeight="1" x14ac:dyDescent="0.45"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</row>
    <row r="20" spans="2:41" ht="14.25" customHeight="1" x14ac:dyDescent="0.45"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</row>
    <row r="21" spans="2:41" ht="14.25" customHeight="1" x14ac:dyDescent="0.45">
      <c r="B21" s="82" t="s">
        <v>260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</row>
    <row r="22" spans="2:41" ht="14.25" customHeight="1" x14ac:dyDescent="0.45">
      <c r="B22" s="1" t="s">
        <v>261</v>
      </c>
      <c r="C22" s="1">
        <v>0</v>
      </c>
      <c r="F22" s="34">
        <f>HEADCOUNT!F22*SalaryOld!$C22</f>
        <v>0</v>
      </c>
      <c r="G22" s="34">
        <f>HEADCOUNT!G22*SalaryOld!$C22</f>
        <v>0</v>
      </c>
      <c r="H22" s="34">
        <f>HEADCOUNT!H22*SalaryOld!$C22</f>
        <v>0</v>
      </c>
      <c r="I22" s="34">
        <f>HEADCOUNT!I22*SalaryOld!$C22</f>
        <v>0</v>
      </c>
      <c r="J22" s="34">
        <f>HEADCOUNT!J22*SalaryOld!$C22</f>
        <v>0</v>
      </c>
      <c r="K22" s="34">
        <f>HEADCOUNT!K22*SalaryOld!$C22</f>
        <v>0</v>
      </c>
      <c r="L22" s="34">
        <f>HEADCOUNT!L22*SalaryOld!$C22</f>
        <v>0</v>
      </c>
      <c r="M22" s="34">
        <f>HEADCOUNT!M22*SalaryOld!$C22</f>
        <v>0</v>
      </c>
      <c r="N22" s="34">
        <f>HEADCOUNT!N22*SalaryOld!$C22</f>
        <v>0</v>
      </c>
      <c r="O22" s="34">
        <f>HEADCOUNT!O22*SalaryOld!$C22</f>
        <v>0</v>
      </c>
      <c r="P22" s="34">
        <f>HEADCOUNT!P22*SalaryOld!$C22</f>
        <v>0</v>
      </c>
      <c r="Q22" s="34">
        <f>HEADCOUNT!Q22*SalaryOld!$C22</f>
        <v>0</v>
      </c>
      <c r="R22" s="34">
        <f>HEADCOUNT!R22*SalaryOld!$C22</f>
        <v>0</v>
      </c>
      <c r="S22" s="34">
        <f>HEADCOUNT!S22*SalaryOld!$C22</f>
        <v>0</v>
      </c>
      <c r="T22" s="34">
        <f>HEADCOUNT!T22*SalaryOld!$C22</f>
        <v>0</v>
      </c>
      <c r="U22" s="34">
        <f>HEADCOUNT!U22*SalaryOld!$C22</f>
        <v>0</v>
      </c>
      <c r="V22" s="34">
        <f>HEADCOUNT!V22*SalaryOld!$C22</f>
        <v>0</v>
      </c>
      <c r="W22" s="34">
        <f>HEADCOUNT!W22*SalaryOld!$C22</f>
        <v>0</v>
      </c>
      <c r="X22" s="34">
        <f>HEADCOUNT!X22*SalaryOld!$C22</f>
        <v>0</v>
      </c>
      <c r="Y22" s="34">
        <f>HEADCOUNT!Y22*SalaryOld!$C22</f>
        <v>0</v>
      </c>
      <c r="Z22" s="34">
        <f>HEADCOUNT!Z22*SalaryOld!$C22</f>
        <v>0</v>
      </c>
      <c r="AA22" s="34">
        <f>HEADCOUNT!AA22*SalaryOld!$C22</f>
        <v>0</v>
      </c>
      <c r="AB22" s="34">
        <f>HEADCOUNT!AB22*SalaryOld!$C22</f>
        <v>0</v>
      </c>
      <c r="AC22" s="34">
        <f>HEADCOUNT!AC22*SalaryOld!$C22</f>
        <v>0</v>
      </c>
      <c r="AD22" s="34">
        <f>HEADCOUNT!AD22*SalaryOld!$C22</f>
        <v>0</v>
      </c>
      <c r="AE22" s="34">
        <f>HEADCOUNT!AE22*SalaryOld!$C22</f>
        <v>0</v>
      </c>
      <c r="AF22" s="34">
        <f>HEADCOUNT!AF22*SalaryOld!$C22</f>
        <v>0</v>
      </c>
      <c r="AG22" s="34">
        <f>HEADCOUNT!AG22*SalaryOld!$C22</f>
        <v>0</v>
      </c>
      <c r="AH22" s="34">
        <f>HEADCOUNT!AH22*SalaryOld!$C22</f>
        <v>0</v>
      </c>
      <c r="AI22" s="34">
        <f>HEADCOUNT!AI22*SalaryOld!$C22</f>
        <v>0</v>
      </c>
      <c r="AJ22" s="34">
        <f>HEADCOUNT!AJ22*SalaryOld!$C22</f>
        <v>0</v>
      </c>
      <c r="AK22" s="34">
        <f>HEADCOUNT!AK22*SalaryOld!$C22</f>
        <v>0</v>
      </c>
      <c r="AL22" s="34">
        <f>HEADCOUNT!AL22*SalaryOld!$C22</f>
        <v>0</v>
      </c>
      <c r="AM22" s="34">
        <f>HEADCOUNT!AM22*SalaryOld!$C22</f>
        <v>0</v>
      </c>
      <c r="AN22" s="34">
        <f>HEADCOUNT!AN22*SalaryOld!$C22</f>
        <v>0</v>
      </c>
      <c r="AO22" s="34">
        <f>HEADCOUNT!AO22*SalaryOld!$C22</f>
        <v>0</v>
      </c>
    </row>
    <row r="23" spans="2:41" ht="14.25" customHeight="1" x14ac:dyDescent="0.45">
      <c r="B23" s="1" t="s">
        <v>262</v>
      </c>
      <c r="C23" s="1">
        <v>5000</v>
      </c>
      <c r="F23" s="34">
        <f>HEADCOUNT!F23*SalaryOld!$C23</f>
        <v>0</v>
      </c>
      <c r="G23" s="34">
        <f>HEADCOUNT!G23*SalaryOld!$C23</f>
        <v>0</v>
      </c>
      <c r="H23" s="34">
        <f>HEADCOUNT!H23*SalaryOld!$C23</f>
        <v>5000</v>
      </c>
      <c r="I23" s="34">
        <f>HEADCOUNT!I23*SalaryOld!$C23</f>
        <v>5000</v>
      </c>
      <c r="J23" s="34">
        <f>HEADCOUNT!J23*SalaryOld!$C23</f>
        <v>5000</v>
      </c>
      <c r="K23" s="34">
        <f>HEADCOUNT!K23*SalaryOld!$C23</f>
        <v>5000</v>
      </c>
      <c r="L23" s="34">
        <f>HEADCOUNT!L23*SalaryOld!$C23</f>
        <v>5000</v>
      </c>
      <c r="M23" s="34">
        <f>HEADCOUNT!M23*SalaryOld!$C23</f>
        <v>5000</v>
      </c>
      <c r="N23" s="34">
        <f>HEADCOUNT!N23*SalaryOld!$C23</f>
        <v>5000</v>
      </c>
      <c r="O23" s="34">
        <f>HEADCOUNT!O23*SalaryOld!$C23</f>
        <v>5000</v>
      </c>
      <c r="P23" s="34">
        <f>HEADCOUNT!P23*SalaryOld!$C23</f>
        <v>5000</v>
      </c>
      <c r="Q23" s="34">
        <f>HEADCOUNT!Q23*SalaryOld!$C23</f>
        <v>5000</v>
      </c>
      <c r="R23" s="34">
        <f>HEADCOUNT!R23*SalaryOld!$C23</f>
        <v>10000</v>
      </c>
      <c r="S23" s="34">
        <f>HEADCOUNT!S23*SalaryOld!$C23</f>
        <v>10000</v>
      </c>
      <c r="T23" s="34">
        <f>HEADCOUNT!T23*SalaryOld!$C23</f>
        <v>10000</v>
      </c>
      <c r="U23" s="34">
        <f>HEADCOUNT!U23*SalaryOld!$C23</f>
        <v>10000</v>
      </c>
      <c r="V23" s="34">
        <f>HEADCOUNT!V23*SalaryOld!$C23</f>
        <v>10000</v>
      </c>
      <c r="W23" s="34">
        <f>HEADCOUNT!W23*SalaryOld!$C23</f>
        <v>10000</v>
      </c>
      <c r="X23" s="34">
        <f>HEADCOUNT!X23*SalaryOld!$C23</f>
        <v>10000</v>
      </c>
      <c r="Y23" s="34">
        <f>HEADCOUNT!Y23*SalaryOld!$C23</f>
        <v>10000</v>
      </c>
      <c r="Z23" s="34">
        <f>HEADCOUNT!Z23*SalaryOld!$C23</f>
        <v>10000</v>
      </c>
      <c r="AA23" s="34">
        <f>HEADCOUNT!AA23*SalaryOld!$C23</f>
        <v>10000</v>
      </c>
      <c r="AB23" s="34">
        <f>HEADCOUNT!AB23*SalaryOld!$C23</f>
        <v>10000</v>
      </c>
      <c r="AC23" s="34">
        <f>HEADCOUNT!AC23*SalaryOld!$C23</f>
        <v>10000</v>
      </c>
      <c r="AD23" s="34">
        <f>HEADCOUNT!AD23*SalaryOld!$C23</f>
        <v>10000</v>
      </c>
      <c r="AE23" s="34">
        <f>HEADCOUNT!AE23*SalaryOld!$C23</f>
        <v>10000</v>
      </c>
      <c r="AF23" s="34">
        <f>HEADCOUNT!AF23*SalaryOld!$C23</f>
        <v>10000</v>
      </c>
      <c r="AG23" s="34">
        <f>HEADCOUNT!AG23*SalaryOld!$C23</f>
        <v>10000</v>
      </c>
      <c r="AH23" s="34">
        <f>HEADCOUNT!AH23*SalaryOld!$C23</f>
        <v>10000</v>
      </c>
      <c r="AI23" s="34">
        <f>HEADCOUNT!AI23*SalaryOld!$C23</f>
        <v>10000</v>
      </c>
      <c r="AJ23" s="34">
        <f>HEADCOUNT!AJ23*SalaryOld!$C23</f>
        <v>10000</v>
      </c>
      <c r="AK23" s="34">
        <f>HEADCOUNT!AK23*SalaryOld!$C23</f>
        <v>10000</v>
      </c>
      <c r="AL23" s="34">
        <f>HEADCOUNT!AL23*SalaryOld!$C23</f>
        <v>10000</v>
      </c>
      <c r="AM23" s="34">
        <f>HEADCOUNT!AM23*SalaryOld!$C23</f>
        <v>10000</v>
      </c>
      <c r="AN23" s="34">
        <f>HEADCOUNT!AN23*SalaryOld!$C23</f>
        <v>10000</v>
      </c>
      <c r="AO23" s="34">
        <f>HEADCOUNT!AO23*SalaryOld!$C23</f>
        <v>10000</v>
      </c>
    </row>
    <row r="24" spans="2:41" ht="14.25" customHeight="1" x14ac:dyDescent="0.45">
      <c r="B24" s="1" t="s">
        <v>263</v>
      </c>
      <c r="C24" s="1">
        <v>5000</v>
      </c>
      <c r="F24" s="34">
        <f>HEADCOUNT!F24*SalaryOld!$C24</f>
        <v>0</v>
      </c>
      <c r="G24" s="34">
        <f>HEADCOUNT!G24*SalaryOld!$C24</f>
        <v>0</v>
      </c>
      <c r="H24" s="34">
        <f>HEADCOUNT!H24*SalaryOld!$C24</f>
        <v>5000</v>
      </c>
      <c r="I24" s="34">
        <f>HEADCOUNT!I24*SalaryOld!$C24</f>
        <v>5000</v>
      </c>
      <c r="J24" s="34">
        <f>HEADCOUNT!J24*SalaryOld!$C24</f>
        <v>5000</v>
      </c>
      <c r="K24" s="34">
        <f>HEADCOUNT!K24*SalaryOld!$C24</f>
        <v>5000</v>
      </c>
      <c r="L24" s="34">
        <f>HEADCOUNT!L24*SalaryOld!$C24</f>
        <v>5000</v>
      </c>
      <c r="M24" s="34">
        <f>HEADCOUNT!M24*SalaryOld!$C24</f>
        <v>5000</v>
      </c>
      <c r="N24" s="34">
        <f>HEADCOUNT!N24*SalaryOld!$C24</f>
        <v>5000</v>
      </c>
      <c r="O24" s="34">
        <f>HEADCOUNT!O24*SalaryOld!$C24</f>
        <v>5000</v>
      </c>
      <c r="P24" s="34">
        <f>HEADCOUNT!P24*SalaryOld!$C24</f>
        <v>5000</v>
      </c>
      <c r="Q24" s="34">
        <f>HEADCOUNT!Q24*SalaryOld!$C24</f>
        <v>5000</v>
      </c>
      <c r="R24" s="34">
        <f>HEADCOUNT!R24*SalaryOld!$C24</f>
        <v>5000</v>
      </c>
      <c r="S24" s="34">
        <f>HEADCOUNT!S24*SalaryOld!$C24</f>
        <v>5000</v>
      </c>
      <c r="T24" s="34">
        <f>HEADCOUNT!T24*SalaryOld!$C24</f>
        <v>5000</v>
      </c>
      <c r="U24" s="34">
        <f>HEADCOUNT!U24*SalaryOld!$C24</f>
        <v>5000</v>
      </c>
      <c r="V24" s="34">
        <f>HEADCOUNT!V24*SalaryOld!$C24</f>
        <v>5000</v>
      </c>
      <c r="W24" s="34">
        <f>HEADCOUNT!W24*SalaryOld!$C24</f>
        <v>5000</v>
      </c>
      <c r="X24" s="34">
        <f>HEADCOUNT!X24*SalaryOld!$C24</f>
        <v>5000</v>
      </c>
      <c r="Y24" s="34">
        <f>HEADCOUNT!Y24*SalaryOld!$C24</f>
        <v>5000</v>
      </c>
      <c r="Z24" s="34">
        <f>HEADCOUNT!Z24*SalaryOld!$C24</f>
        <v>5000</v>
      </c>
      <c r="AA24" s="34">
        <f>HEADCOUNT!AA24*SalaryOld!$C24</f>
        <v>5000</v>
      </c>
      <c r="AB24" s="34">
        <f>HEADCOUNT!AB24*SalaryOld!$C24</f>
        <v>5000</v>
      </c>
      <c r="AC24" s="34">
        <f>HEADCOUNT!AC24*SalaryOld!$C24</f>
        <v>5000</v>
      </c>
      <c r="AD24" s="34">
        <f>HEADCOUNT!AD24*SalaryOld!$C24</f>
        <v>10000</v>
      </c>
      <c r="AE24" s="34">
        <f>HEADCOUNT!AE24*SalaryOld!$C24</f>
        <v>10000</v>
      </c>
      <c r="AF24" s="34">
        <f>HEADCOUNT!AF24*SalaryOld!$C24</f>
        <v>10000</v>
      </c>
      <c r="AG24" s="34">
        <f>HEADCOUNT!AG24*SalaryOld!$C24</f>
        <v>10000</v>
      </c>
      <c r="AH24" s="34">
        <f>HEADCOUNT!AH24*SalaryOld!$C24</f>
        <v>10000</v>
      </c>
      <c r="AI24" s="34">
        <f>HEADCOUNT!AI24*SalaryOld!$C24</f>
        <v>10000</v>
      </c>
      <c r="AJ24" s="34">
        <f>HEADCOUNT!AJ24*SalaryOld!$C24</f>
        <v>10000</v>
      </c>
      <c r="AK24" s="34">
        <f>HEADCOUNT!AK24*SalaryOld!$C24</f>
        <v>10000</v>
      </c>
      <c r="AL24" s="34">
        <f>HEADCOUNT!AL24*SalaryOld!$C24</f>
        <v>10000</v>
      </c>
      <c r="AM24" s="34">
        <f>HEADCOUNT!AM24*SalaryOld!$C24</f>
        <v>10000</v>
      </c>
      <c r="AN24" s="34">
        <f>HEADCOUNT!AN24*SalaryOld!$C24</f>
        <v>10000</v>
      </c>
      <c r="AO24" s="34">
        <f>HEADCOUNT!AO24*SalaryOld!$C24</f>
        <v>10000</v>
      </c>
    </row>
    <row r="25" spans="2:41" ht="14.25" customHeight="1" x14ac:dyDescent="0.45">
      <c r="B25" s="1" t="s">
        <v>271</v>
      </c>
      <c r="C25" s="1">
        <v>8000</v>
      </c>
      <c r="F25" s="34">
        <f>HEADCOUNT!F25*SalaryOld!$C25</f>
        <v>0</v>
      </c>
      <c r="G25" s="34">
        <f>HEADCOUNT!G25*SalaryOld!$C25</f>
        <v>0</v>
      </c>
      <c r="H25" s="34">
        <f>HEADCOUNT!H25*SalaryOld!$C25</f>
        <v>8000</v>
      </c>
      <c r="I25" s="34">
        <f>HEADCOUNT!I25*SalaryOld!$C25</f>
        <v>8000</v>
      </c>
      <c r="J25" s="34">
        <f>HEADCOUNT!J25*SalaryOld!$C25</f>
        <v>8000</v>
      </c>
      <c r="K25" s="34">
        <f>HEADCOUNT!K25*SalaryOld!$C25</f>
        <v>8000</v>
      </c>
      <c r="L25" s="34">
        <f>HEADCOUNT!L25*SalaryOld!$C25</f>
        <v>8000</v>
      </c>
      <c r="M25" s="34">
        <f>HEADCOUNT!M25*SalaryOld!$C25</f>
        <v>8000</v>
      </c>
      <c r="N25" s="34">
        <f>HEADCOUNT!N25*SalaryOld!$C25</f>
        <v>8000</v>
      </c>
      <c r="O25" s="34">
        <f>HEADCOUNT!O25*SalaryOld!$C25</f>
        <v>8000</v>
      </c>
      <c r="P25" s="34">
        <f>HEADCOUNT!P25*SalaryOld!$C25</f>
        <v>8000</v>
      </c>
      <c r="Q25" s="34">
        <f>HEADCOUNT!Q25*SalaryOld!$C25</f>
        <v>8000</v>
      </c>
      <c r="R25" s="34">
        <f>HEADCOUNT!R25*SalaryOld!$C25</f>
        <v>16000</v>
      </c>
      <c r="S25" s="34">
        <f>HEADCOUNT!S25*SalaryOld!$C25</f>
        <v>16000</v>
      </c>
      <c r="T25" s="34">
        <f>HEADCOUNT!T25*SalaryOld!$C25</f>
        <v>16000</v>
      </c>
      <c r="U25" s="34">
        <f>HEADCOUNT!U25*SalaryOld!$C25</f>
        <v>16000</v>
      </c>
      <c r="V25" s="34">
        <f>HEADCOUNT!V25*SalaryOld!$C25</f>
        <v>16000</v>
      </c>
      <c r="W25" s="34">
        <f>HEADCOUNT!W25*SalaryOld!$C25</f>
        <v>16000</v>
      </c>
      <c r="X25" s="34">
        <f>HEADCOUNT!X25*SalaryOld!$C25</f>
        <v>16000</v>
      </c>
      <c r="Y25" s="34">
        <f>HEADCOUNT!Y25*SalaryOld!$C25</f>
        <v>16000</v>
      </c>
      <c r="Z25" s="34">
        <f>HEADCOUNT!Z25*SalaryOld!$C25</f>
        <v>16000</v>
      </c>
      <c r="AA25" s="34">
        <f>HEADCOUNT!AA25*SalaryOld!$C25</f>
        <v>16000</v>
      </c>
      <c r="AB25" s="34">
        <f>HEADCOUNT!AB25*SalaryOld!$C25</f>
        <v>16000</v>
      </c>
      <c r="AC25" s="34">
        <f>HEADCOUNT!AC25*SalaryOld!$C25</f>
        <v>16000</v>
      </c>
      <c r="AD25" s="34">
        <f>HEADCOUNT!AD25*SalaryOld!$C25</f>
        <v>16000</v>
      </c>
      <c r="AE25" s="34">
        <f>HEADCOUNT!AE25*SalaryOld!$C25</f>
        <v>16000</v>
      </c>
      <c r="AF25" s="34">
        <f>HEADCOUNT!AF25*SalaryOld!$C25</f>
        <v>16000</v>
      </c>
      <c r="AG25" s="34">
        <f>HEADCOUNT!AG25*SalaryOld!$C25</f>
        <v>16000</v>
      </c>
      <c r="AH25" s="34">
        <f>HEADCOUNT!AH25*SalaryOld!$C25</f>
        <v>16000</v>
      </c>
      <c r="AI25" s="34">
        <f>HEADCOUNT!AI25*SalaryOld!$C25</f>
        <v>16000</v>
      </c>
      <c r="AJ25" s="34">
        <f>HEADCOUNT!AJ25*SalaryOld!$C25</f>
        <v>16000</v>
      </c>
      <c r="AK25" s="34">
        <f>HEADCOUNT!AK25*SalaryOld!$C25</f>
        <v>16000</v>
      </c>
      <c r="AL25" s="34">
        <f>HEADCOUNT!AL25*SalaryOld!$C25</f>
        <v>16000</v>
      </c>
      <c r="AM25" s="34">
        <f>HEADCOUNT!AM25*SalaryOld!$C25</f>
        <v>16000</v>
      </c>
      <c r="AN25" s="34">
        <f>HEADCOUNT!AN25*SalaryOld!$C25</f>
        <v>16000</v>
      </c>
      <c r="AO25" s="34">
        <f>HEADCOUNT!AO25*SalaryOld!$C25</f>
        <v>16000</v>
      </c>
    </row>
    <row r="26" spans="2:41" ht="14.25" customHeight="1" x14ac:dyDescent="0.45">
      <c r="B26" s="1" t="s">
        <v>265</v>
      </c>
      <c r="C26" s="1">
        <v>0</v>
      </c>
      <c r="F26" s="34">
        <f>HEADCOUNT!F26*SalaryOld!$C26</f>
        <v>0</v>
      </c>
      <c r="G26" s="34">
        <f>HEADCOUNT!G26*SalaryOld!$C26</f>
        <v>0</v>
      </c>
      <c r="H26" s="34">
        <f>HEADCOUNT!H26*SalaryOld!$C26</f>
        <v>0</v>
      </c>
      <c r="I26" s="34">
        <f>HEADCOUNT!I26*SalaryOld!$C26</f>
        <v>0</v>
      </c>
      <c r="J26" s="34">
        <f>HEADCOUNT!J26*SalaryOld!$C26</f>
        <v>0</v>
      </c>
      <c r="K26" s="34">
        <f>HEADCOUNT!K26*SalaryOld!$C26</f>
        <v>0</v>
      </c>
      <c r="L26" s="34">
        <f>HEADCOUNT!L26*SalaryOld!$C26</f>
        <v>0</v>
      </c>
      <c r="M26" s="34">
        <f>HEADCOUNT!M26*SalaryOld!$C26</f>
        <v>0</v>
      </c>
      <c r="N26" s="34">
        <f>HEADCOUNT!N26*SalaryOld!$C26</f>
        <v>0</v>
      </c>
      <c r="O26" s="34">
        <f>HEADCOUNT!O26*SalaryOld!$C26</f>
        <v>0</v>
      </c>
      <c r="P26" s="34">
        <f>HEADCOUNT!P26*SalaryOld!$C26</f>
        <v>0</v>
      </c>
      <c r="Q26" s="34">
        <f>HEADCOUNT!Q26*SalaryOld!$C26</f>
        <v>0</v>
      </c>
      <c r="R26" s="34">
        <f>HEADCOUNT!R26*SalaryOld!$C26</f>
        <v>0</v>
      </c>
      <c r="S26" s="34">
        <f>HEADCOUNT!S26*SalaryOld!$C26</f>
        <v>0</v>
      </c>
      <c r="T26" s="34">
        <f>HEADCOUNT!T26*SalaryOld!$C26</f>
        <v>0</v>
      </c>
      <c r="U26" s="34">
        <f>HEADCOUNT!U26*SalaryOld!$C26</f>
        <v>0</v>
      </c>
      <c r="V26" s="34">
        <f>HEADCOUNT!V26*SalaryOld!$C26</f>
        <v>0</v>
      </c>
      <c r="W26" s="34">
        <f>HEADCOUNT!W26*SalaryOld!$C26</f>
        <v>0</v>
      </c>
      <c r="X26" s="34">
        <f>HEADCOUNT!X26*SalaryOld!$C26</f>
        <v>0</v>
      </c>
      <c r="Y26" s="34">
        <f>HEADCOUNT!Y26*SalaryOld!$C26</f>
        <v>0</v>
      </c>
      <c r="Z26" s="34">
        <f>HEADCOUNT!Z26*SalaryOld!$C26</f>
        <v>0</v>
      </c>
      <c r="AA26" s="34">
        <f>HEADCOUNT!AA26*SalaryOld!$C26</f>
        <v>0</v>
      </c>
      <c r="AB26" s="34">
        <f>HEADCOUNT!AB26*SalaryOld!$C26</f>
        <v>0</v>
      </c>
      <c r="AC26" s="34">
        <f>HEADCOUNT!AC26*SalaryOld!$C26</f>
        <v>0</v>
      </c>
      <c r="AD26" s="34">
        <f>HEADCOUNT!AD26*SalaryOld!$C26</f>
        <v>0</v>
      </c>
      <c r="AE26" s="34">
        <f>HEADCOUNT!AE26*SalaryOld!$C26</f>
        <v>0</v>
      </c>
      <c r="AF26" s="34">
        <f>HEADCOUNT!AF26*SalaryOld!$C26</f>
        <v>0</v>
      </c>
      <c r="AG26" s="34">
        <f>HEADCOUNT!AG26*SalaryOld!$C26</f>
        <v>0</v>
      </c>
      <c r="AH26" s="34">
        <f>HEADCOUNT!AH26*SalaryOld!$C26</f>
        <v>0</v>
      </c>
      <c r="AI26" s="34">
        <f>HEADCOUNT!AI26*SalaryOld!$C26</f>
        <v>0</v>
      </c>
      <c r="AJ26" s="34">
        <f>HEADCOUNT!AJ26*SalaryOld!$C26</f>
        <v>0</v>
      </c>
      <c r="AK26" s="34">
        <f>HEADCOUNT!AK26*SalaryOld!$C26</f>
        <v>0</v>
      </c>
      <c r="AL26" s="34">
        <f>HEADCOUNT!AL26*SalaryOld!$C26</f>
        <v>0</v>
      </c>
      <c r="AM26" s="34">
        <f>HEADCOUNT!AM26*SalaryOld!$C26</f>
        <v>0</v>
      </c>
      <c r="AN26" s="34">
        <f>HEADCOUNT!AN26*SalaryOld!$C26</f>
        <v>0</v>
      </c>
      <c r="AO26" s="34">
        <f>HEADCOUNT!AO26*SalaryOld!$C26</f>
        <v>0</v>
      </c>
    </row>
    <row r="27" spans="2:41" ht="14.25" customHeight="1" x14ac:dyDescent="0.45">
      <c r="B27" s="1" t="s">
        <v>266</v>
      </c>
      <c r="C27" s="1">
        <v>0</v>
      </c>
      <c r="F27" s="34">
        <f>HEADCOUNT!F27*SalaryOld!$C27</f>
        <v>0</v>
      </c>
      <c r="G27" s="34">
        <f>HEADCOUNT!G27*SalaryOld!$C27</f>
        <v>0</v>
      </c>
      <c r="H27" s="34">
        <f>HEADCOUNT!H27*SalaryOld!$C27</f>
        <v>0</v>
      </c>
      <c r="I27" s="34">
        <f>HEADCOUNT!I27*SalaryOld!$C27</f>
        <v>0</v>
      </c>
      <c r="J27" s="34">
        <f>HEADCOUNT!J27*SalaryOld!$C27</f>
        <v>0</v>
      </c>
      <c r="K27" s="34">
        <f>HEADCOUNT!K27*SalaryOld!$C27</f>
        <v>0</v>
      </c>
      <c r="L27" s="34">
        <f>HEADCOUNT!L27*SalaryOld!$C27</f>
        <v>0</v>
      </c>
      <c r="M27" s="34">
        <f>HEADCOUNT!M27*SalaryOld!$C27</f>
        <v>0</v>
      </c>
      <c r="N27" s="34">
        <f>HEADCOUNT!N27*SalaryOld!$C27</f>
        <v>0</v>
      </c>
      <c r="O27" s="34">
        <f>HEADCOUNT!O27*SalaryOld!$C27</f>
        <v>0</v>
      </c>
      <c r="P27" s="34">
        <f>HEADCOUNT!P27*SalaryOld!$C27</f>
        <v>0</v>
      </c>
      <c r="Q27" s="34">
        <f>HEADCOUNT!Q27*SalaryOld!$C27</f>
        <v>0</v>
      </c>
      <c r="R27" s="34">
        <f>HEADCOUNT!R27*SalaryOld!$C27</f>
        <v>0</v>
      </c>
      <c r="S27" s="34">
        <f>HEADCOUNT!S27*SalaryOld!$C27</f>
        <v>0</v>
      </c>
      <c r="T27" s="34">
        <f>HEADCOUNT!T27*SalaryOld!$C27</f>
        <v>0</v>
      </c>
      <c r="U27" s="34">
        <f>HEADCOUNT!U27*SalaryOld!$C27</f>
        <v>0</v>
      </c>
      <c r="V27" s="34">
        <f>HEADCOUNT!V27*SalaryOld!$C27</f>
        <v>0</v>
      </c>
      <c r="W27" s="34">
        <f>HEADCOUNT!W27*SalaryOld!$C27</f>
        <v>0</v>
      </c>
      <c r="X27" s="34">
        <f>HEADCOUNT!X27*SalaryOld!$C27</f>
        <v>0</v>
      </c>
      <c r="Y27" s="34">
        <f>HEADCOUNT!Y27*SalaryOld!$C27</f>
        <v>0</v>
      </c>
      <c r="Z27" s="34">
        <f>HEADCOUNT!Z27*SalaryOld!$C27</f>
        <v>0</v>
      </c>
      <c r="AA27" s="34">
        <f>HEADCOUNT!AA27*SalaryOld!$C27</f>
        <v>0</v>
      </c>
      <c r="AB27" s="34">
        <f>HEADCOUNT!AB27*SalaryOld!$C27</f>
        <v>0</v>
      </c>
      <c r="AC27" s="34">
        <f>HEADCOUNT!AC27*SalaryOld!$C27</f>
        <v>0</v>
      </c>
      <c r="AD27" s="34">
        <f>HEADCOUNT!AD27*SalaryOld!$C27</f>
        <v>0</v>
      </c>
      <c r="AE27" s="34">
        <f>HEADCOUNT!AE27*SalaryOld!$C27</f>
        <v>0</v>
      </c>
      <c r="AF27" s="34">
        <f>HEADCOUNT!AF27*SalaryOld!$C27</f>
        <v>0</v>
      </c>
      <c r="AG27" s="34">
        <f>HEADCOUNT!AG27*SalaryOld!$C27</f>
        <v>0</v>
      </c>
      <c r="AH27" s="34">
        <f>HEADCOUNT!AH27*SalaryOld!$C27</f>
        <v>0</v>
      </c>
      <c r="AI27" s="34">
        <f>HEADCOUNT!AI27*SalaryOld!$C27</f>
        <v>0</v>
      </c>
      <c r="AJ27" s="34">
        <f>HEADCOUNT!AJ27*SalaryOld!$C27</f>
        <v>0</v>
      </c>
      <c r="AK27" s="34">
        <f>HEADCOUNT!AK27*SalaryOld!$C27</f>
        <v>0</v>
      </c>
      <c r="AL27" s="34">
        <f>HEADCOUNT!AL27*SalaryOld!$C27</f>
        <v>0</v>
      </c>
      <c r="AM27" s="34">
        <f>HEADCOUNT!AM27*SalaryOld!$C27</f>
        <v>0</v>
      </c>
      <c r="AN27" s="34">
        <f>HEADCOUNT!AN27*SalaryOld!$C27</f>
        <v>0</v>
      </c>
      <c r="AO27" s="34">
        <f>HEADCOUNT!AO27*SalaryOld!$C27</f>
        <v>0</v>
      </c>
    </row>
    <row r="28" spans="2:41" ht="14.25" customHeight="1" x14ac:dyDescent="0.45">
      <c r="B28" s="1" t="s">
        <v>267</v>
      </c>
      <c r="C28" s="1">
        <v>0</v>
      </c>
      <c r="F28" s="34">
        <f>HEADCOUNT!F28*SalaryOld!$C28</f>
        <v>0</v>
      </c>
      <c r="G28" s="34">
        <f>HEADCOUNT!G28*SalaryOld!$C28</f>
        <v>0</v>
      </c>
      <c r="H28" s="34">
        <f>HEADCOUNT!H28*SalaryOld!$C28</f>
        <v>0</v>
      </c>
      <c r="I28" s="34">
        <f>HEADCOUNT!I28*SalaryOld!$C28</f>
        <v>0</v>
      </c>
      <c r="J28" s="34">
        <f>HEADCOUNT!J28*SalaryOld!$C28</f>
        <v>0</v>
      </c>
      <c r="K28" s="34">
        <f>HEADCOUNT!K28*SalaryOld!$C28</f>
        <v>0</v>
      </c>
      <c r="L28" s="34">
        <f>HEADCOUNT!L28*SalaryOld!$C28</f>
        <v>0</v>
      </c>
      <c r="M28" s="34">
        <f>HEADCOUNT!M28*SalaryOld!$C28</f>
        <v>0</v>
      </c>
      <c r="N28" s="34">
        <f>HEADCOUNT!N28*SalaryOld!$C28</f>
        <v>0</v>
      </c>
      <c r="O28" s="34">
        <f>HEADCOUNT!O28*SalaryOld!$C28</f>
        <v>0</v>
      </c>
      <c r="P28" s="34">
        <f>HEADCOUNT!P28*SalaryOld!$C28</f>
        <v>0</v>
      </c>
      <c r="Q28" s="34">
        <f>HEADCOUNT!Q28*SalaryOld!$C28</f>
        <v>0</v>
      </c>
      <c r="R28" s="34">
        <f>HEADCOUNT!R28*SalaryOld!$C28</f>
        <v>0</v>
      </c>
      <c r="S28" s="34">
        <f>HEADCOUNT!S28*SalaryOld!$C28</f>
        <v>0</v>
      </c>
      <c r="T28" s="34">
        <f>HEADCOUNT!T28*SalaryOld!$C28</f>
        <v>0</v>
      </c>
      <c r="U28" s="34">
        <f>HEADCOUNT!U28*SalaryOld!$C28</f>
        <v>0</v>
      </c>
      <c r="V28" s="34">
        <f>HEADCOUNT!V28*SalaryOld!$C28</f>
        <v>0</v>
      </c>
      <c r="W28" s="34">
        <f>HEADCOUNT!W28*SalaryOld!$C28</f>
        <v>0</v>
      </c>
      <c r="X28" s="34">
        <f>HEADCOUNT!X28*SalaryOld!$C28</f>
        <v>0</v>
      </c>
      <c r="Y28" s="34">
        <f>HEADCOUNT!Y28*SalaryOld!$C28</f>
        <v>0</v>
      </c>
      <c r="Z28" s="34">
        <f>HEADCOUNT!Z28*SalaryOld!$C28</f>
        <v>0</v>
      </c>
      <c r="AA28" s="34">
        <f>HEADCOUNT!AA28*SalaryOld!$C28</f>
        <v>0</v>
      </c>
      <c r="AB28" s="34">
        <f>HEADCOUNT!AB28*SalaryOld!$C28</f>
        <v>0</v>
      </c>
      <c r="AC28" s="34">
        <f>HEADCOUNT!AC28*SalaryOld!$C28</f>
        <v>0</v>
      </c>
      <c r="AD28" s="34">
        <f>HEADCOUNT!AD28*SalaryOld!$C28</f>
        <v>0</v>
      </c>
      <c r="AE28" s="34">
        <f>HEADCOUNT!AE28*SalaryOld!$C28</f>
        <v>0</v>
      </c>
      <c r="AF28" s="34">
        <f>HEADCOUNT!AF28*SalaryOld!$C28</f>
        <v>0</v>
      </c>
      <c r="AG28" s="34">
        <f>HEADCOUNT!AG28*SalaryOld!$C28</f>
        <v>0</v>
      </c>
      <c r="AH28" s="34">
        <f>HEADCOUNT!AH28*SalaryOld!$C28</f>
        <v>0</v>
      </c>
      <c r="AI28" s="34">
        <f>HEADCOUNT!AI28*SalaryOld!$C28</f>
        <v>0</v>
      </c>
      <c r="AJ28" s="34">
        <f>HEADCOUNT!AJ28*SalaryOld!$C28</f>
        <v>0</v>
      </c>
      <c r="AK28" s="34">
        <f>HEADCOUNT!AK28*SalaryOld!$C28</f>
        <v>0</v>
      </c>
      <c r="AL28" s="34">
        <f>HEADCOUNT!AL28*SalaryOld!$C28</f>
        <v>0</v>
      </c>
      <c r="AM28" s="34">
        <f>HEADCOUNT!AM28*SalaryOld!$C28</f>
        <v>0</v>
      </c>
      <c r="AN28" s="34">
        <f>HEADCOUNT!AN28*SalaryOld!$C28</f>
        <v>0</v>
      </c>
      <c r="AO28" s="34">
        <f>HEADCOUNT!AO28*SalaryOld!$C28</f>
        <v>0</v>
      </c>
    </row>
    <row r="29" spans="2:41" ht="14.25" customHeight="1" x14ac:dyDescent="0.45"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spans="2:41" ht="14.25" customHeight="1" x14ac:dyDescent="0.45">
      <c r="B30" s="1" t="s">
        <v>268</v>
      </c>
      <c r="F30" s="39">
        <f t="shared" ref="F30:AO30" si="2">SUM(F22:F28)</f>
        <v>0</v>
      </c>
      <c r="G30" s="39">
        <f t="shared" si="2"/>
        <v>0</v>
      </c>
      <c r="H30" s="39">
        <f t="shared" si="2"/>
        <v>18000</v>
      </c>
      <c r="I30" s="39">
        <f t="shared" si="2"/>
        <v>18000</v>
      </c>
      <c r="J30" s="39">
        <f t="shared" si="2"/>
        <v>18000</v>
      </c>
      <c r="K30" s="39">
        <f t="shared" si="2"/>
        <v>18000</v>
      </c>
      <c r="L30" s="39">
        <f t="shared" si="2"/>
        <v>18000</v>
      </c>
      <c r="M30" s="39">
        <f t="shared" si="2"/>
        <v>18000</v>
      </c>
      <c r="N30" s="39">
        <f t="shared" si="2"/>
        <v>18000</v>
      </c>
      <c r="O30" s="39">
        <f t="shared" si="2"/>
        <v>18000</v>
      </c>
      <c r="P30" s="39">
        <f t="shared" si="2"/>
        <v>18000</v>
      </c>
      <c r="Q30" s="39">
        <f t="shared" si="2"/>
        <v>18000</v>
      </c>
      <c r="R30" s="39">
        <f t="shared" si="2"/>
        <v>31000</v>
      </c>
      <c r="S30" s="39">
        <f t="shared" si="2"/>
        <v>31000</v>
      </c>
      <c r="T30" s="39">
        <f t="shared" si="2"/>
        <v>31000</v>
      </c>
      <c r="U30" s="39">
        <f t="shared" si="2"/>
        <v>31000</v>
      </c>
      <c r="V30" s="39">
        <f t="shared" si="2"/>
        <v>31000</v>
      </c>
      <c r="W30" s="39">
        <f t="shared" si="2"/>
        <v>31000</v>
      </c>
      <c r="X30" s="39">
        <f t="shared" si="2"/>
        <v>31000</v>
      </c>
      <c r="Y30" s="39">
        <f t="shared" si="2"/>
        <v>31000</v>
      </c>
      <c r="Z30" s="39">
        <f t="shared" si="2"/>
        <v>31000</v>
      </c>
      <c r="AA30" s="39">
        <f t="shared" si="2"/>
        <v>31000</v>
      </c>
      <c r="AB30" s="39">
        <f t="shared" si="2"/>
        <v>31000</v>
      </c>
      <c r="AC30" s="39">
        <f t="shared" si="2"/>
        <v>31000</v>
      </c>
      <c r="AD30" s="39">
        <f t="shared" si="2"/>
        <v>36000</v>
      </c>
      <c r="AE30" s="39">
        <f t="shared" si="2"/>
        <v>36000</v>
      </c>
      <c r="AF30" s="39">
        <f t="shared" si="2"/>
        <v>36000</v>
      </c>
      <c r="AG30" s="39">
        <f t="shared" si="2"/>
        <v>36000</v>
      </c>
      <c r="AH30" s="39">
        <f t="shared" si="2"/>
        <v>36000</v>
      </c>
      <c r="AI30" s="39">
        <f t="shared" si="2"/>
        <v>36000</v>
      </c>
      <c r="AJ30" s="39">
        <f t="shared" si="2"/>
        <v>36000</v>
      </c>
      <c r="AK30" s="39">
        <f t="shared" si="2"/>
        <v>36000</v>
      </c>
      <c r="AL30" s="39">
        <f t="shared" si="2"/>
        <v>36000</v>
      </c>
      <c r="AM30" s="39">
        <f t="shared" si="2"/>
        <v>36000</v>
      </c>
      <c r="AN30" s="39">
        <f t="shared" si="2"/>
        <v>36000</v>
      </c>
      <c r="AO30" s="39">
        <f t="shared" si="2"/>
        <v>36000</v>
      </c>
    </row>
    <row r="31" spans="2:41" ht="14.25" customHeight="1" x14ac:dyDescent="0.45"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spans="2:41" ht="14.25" customHeight="1" x14ac:dyDescent="0.45"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spans="2:41" ht="14.25" customHeight="1" x14ac:dyDescent="0.45">
      <c r="B33" s="2" t="s">
        <v>269</v>
      </c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spans="2:41" ht="14.25" customHeight="1" x14ac:dyDescent="0.45">
      <c r="B34" s="1" t="s">
        <v>261</v>
      </c>
      <c r="C34" s="1">
        <v>4000</v>
      </c>
      <c r="F34" s="34">
        <f>HEADCOUNT!F34*SalaryOld!$C34</f>
        <v>0</v>
      </c>
      <c r="G34" s="34">
        <f>HEADCOUNT!G34*SalaryOld!$C34</f>
        <v>0</v>
      </c>
      <c r="H34" s="34">
        <f>HEADCOUNT!H34*SalaryOld!$C34</f>
        <v>0</v>
      </c>
      <c r="I34" s="34">
        <f>HEADCOUNT!I34*SalaryOld!$C34</f>
        <v>4000</v>
      </c>
      <c r="J34" s="34">
        <f>HEADCOUNT!J34*SalaryOld!$C34</f>
        <v>4000</v>
      </c>
      <c r="K34" s="34">
        <f>HEADCOUNT!K34*SalaryOld!$C34</f>
        <v>4000</v>
      </c>
      <c r="L34" s="34">
        <f>HEADCOUNT!L34*SalaryOld!$C34</f>
        <v>4000</v>
      </c>
      <c r="M34" s="34">
        <f>HEADCOUNT!M34*SalaryOld!$C34</f>
        <v>4000</v>
      </c>
      <c r="N34" s="34">
        <f>HEADCOUNT!N34*SalaryOld!$C34</f>
        <v>4000</v>
      </c>
      <c r="O34" s="34">
        <f>HEADCOUNT!O34*SalaryOld!$C34</f>
        <v>4000</v>
      </c>
      <c r="P34" s="34">
        <f>HEADCOUNT!P34*SalaryOld!$C34</f>
        <v>4000</v>
      </c>
      <c r="Q34" s="34">
        <f>HEADCOUNT!Q34*SalaryOld!$C34</f>
        <v>4000</v>
      </c>
      <c r="R34" s="34">
        <f>HEADCOUNT!R34*SalaryOld!$C34</f>
        <v>4000</v>
      </c>
      <c r="S34" s="34">
        <f>HEADCOUNT!S34*SalaryOld!$C34</f>
        <v>4000</v>
      </c>
      <c r="T34" s="34">
        <f>HEADCOUNT!T34*SalaryOld!$C34</f>
        <v>4000</v>
      </c>
      <c r="U34" s="34">
        <f>HEADCOUNT!U34*SalaryOld!$C34</f>
        <v>4000</v>
      </c>
      <c r="V34" s="34">
        <f>HEADCOUNT!V34*SalaryOld!$C34</f>
        <v>4000</v>
      </c>
      <c r="W34" s="34">
        <f>HEADCOUNT!W34*SalaryOld!$C34</f>
        <v>4000</v>
      </c>
      <c r="X34" s="34">
        <f>HEADCOUNT!X34*SalaryOld!$C34</f>
        <v>4000</v>
      </c>
      <c r="Y34" s="34">
        <f>HEADCOUNT!Y34*SalaryOld!$C34</f>
        <v>4000</v>
      </c>
      <c r="Z34" s="34">
        <f>HEADCOUNT!Z34*SalaryOld!$C34</f>
        <v>4000</v>
      </c>
      <c r="AA34" s="34">
        <f>HEADCOUNT!AA34*SalaryOld!$C34</f>
        <v>4000</v>
      </c>
      <c r="AB34" s="34">
        <f>HEADCOUNT!AB34*SalaryOld!$C34</f>
        <v>4000</v>
      </c>
      <c r="AC34" s="34">
        <f>HEADCOUNT!AC34*SalaryOld!$C34</f>
        <v>4000</v>
      </c>
      <c r="AD34" s="34">
        <f>HEADCOUNT!AD34*SalaryOld!$C34</f>
        <v>4000</v>
      </c>
      <c r="AE34" s="34">
        <f>HEADCOUNT!AE34*SalaryOld!$C34</f>
        <v>4000</v>
      </c>
      <c r="AF34" s="34">
        <f>HEADCOUNT!AF34*SalaryOld!$C34</f>
        <v>4000</v>
      </c>
      <c r="AG34" s="34">
        <f>HEADCOUNT!AG34*SalaryOld!$C34</f>
        <v>4000</v>
      </c>
      <c r="AH34" s="34">
        <f>HEADCOUNT!AH34*SalaryOld!$C34</f>
        <v>4000</v>
      </c>
      <c r="AI34" s="34">
        <f>HEADCOUNT!AI34*SalaryOld!$C34</f>
        <v>4000</v>
      </c>
      <c r="AJ34" s="34">
        <f>HEADCOUNT!AJ34*SalaryOld!$C34</f>
        <v>4000</v>
      </c>
      <c r="AK34" s="34">
        <f>HEADCOUNT!AK34*SalaryOld!$C34</f>
        <v>4000</v>
      </c>
      <c r="AL34" s="34">
        <f>HEADCOUNT!AL34*SalaryOld!$C34</f>
        <v>4000</v>
      </c>
      <c r="AM34" s="34">
        <f>HEADCOUNT!AM34*SalaryOld!$C34</f>
        <v>4000</v>
      </c>
      <c r="AN34" s="34">
        <f>HEADCOUNT!AN34*SalaryOld!$C34</f>
        <v>4000</v>
      </c>
      <c r="AO34" s="34">
        <f>HEADCOUNT!AO34*SalaryOld!$C34</f>
        <v>4000</v>
      </c>
    </row>
    <row r="35" spans="2:41" ht="14.25" customHeight="1" x14ac:dyDescent="0.45">
      <c r="B35" s="1" t="s">
        <v>262</v>
      </c>
      <c r="C35" s="1">
        <v>3000</v>
      </c>
      <c r="F35" s="34">
        <f>HEADCOUNT!F35*SalaryOld!$C35</f>
        <v>0</v>
      </c>
      <c r="G35" s="34">
        <f>HEADCOUNT!G35*SalaryOld!$C35</f>
        <v>0</v>
      </c>
      <c r="H35" s="34">
        <f>HEADCOUNT!H35*SalaryOld!$C35</f>
        <v>0</v>
      </c>
      <c r="I35" s="34">
        <f>HEADCOUNT!I35*SalaryOld!$C35</f>
        <v>0</v>
      </c>
      <c r="J35" s="34">
        <f>HEADCOUNT!J35*SalaryOld!$C35</f>
        <v>0</v>
      </c>
      <c r="K35" s="34">
        <f>HEADCOUNT!K35*SalaryOld!$C35</f>
        <v>3000</v>
      </c>
      <c r="L35" s="34">
        <f>HEADCOUNT!L35*SalaryOld!$C35</f>
        <v>30000</v>
      </c>
      <c r="M35" s="34">
        <f>HEADCOUNT!M35*SalaryOld!$C35</f>
        <v>30000</v>
      </c>
      <c r="N35" s="34">
        <f>HEADCOUNT!N35*SalaryOld!$C35</f>
        <v>30000</v>
      </c>
      <c r="O35" s="34">
        <f>HEADCOUNT!O35*SalaryOld!$C35</f>
        <v>30000</v>
      </c>
      <c r="P35" s="34">
        <f>HEADCOUNT!P35*SalaryOld!$C35</f>
        <v>30000</v>
      </c>
      <c r="Q35" s="34">
        <f>HEADCOUNT!Q35*SalaryOld!$C35</f>
        <v>30000</v>
      </c>
      <c r="R35" s="34">
        <f>HEADCOUNT!R35*SalaryOld!$C35</f>
        <v>30000</v>
      </c>
      <c r="S35" s="34">
        <f>HEADCOUNT!S35*SalaryOld!$C35</f>
        <v>30000</v>
      </c>
      <c r="T35" s="34">
        <f>HEADCOUNT!T35*SalaryOld!$C35</f>
        <v>30000</v>
      </c>
      <c r="U35" s="34">
        <f>HEADCOUNT!U35*SalaryOld!$C35</f>
        <v>33000</v>
      </c>
      <c r="V35" s="34">
        <f>HEADCOUNT!V35*SalaryOld!$C35</f>
        <v>33000</v>
      </c>
      <c r="W35" s="34">
        <f>HEADCOUNT!W35*SalaryOld!$C35</f>
        <v>33000</v>
      </c>
      <c r="X35" s="34">
        <f>HEADCOUNT!X35*SalaryOld!$C35</f>
        <v>33000</v>
      </c>
      <c r="Y35" s="34">
        <f>HEADCOUNT!Y35*SalaryOld!$C35</f>
        <v>33000</v>
      </c>
      <c r="Z35" s="34">
        <f>HEADCOUNT!Z35*SalaryOld!$C35</f>
        <v>36000</v>
      </c>
      <c r="AA35" s="34">
        <f>HEADCOUNT!AA35*SalaryOld!$C35</f>
        <v>36000</v>
      </c>
      <c r="AB35" s="34">
        <f>HEADCOUNT!AB35*SalaryOld!$C35</f>
        <v>36000</v>
      </c>
      <c r="AC35" s="34">
        <f>HEADCOUNT!AC35*SalaryOld!$C35</f>
        <v>36000</v>
      </c>
      <c r="AD35" s="34">
        <f>HEADCOUNT!AD35*SalaryOld!$C35</f>
        <v>42000</v>
      </c>
      <c r="AE35" s="34">
        <f>HEADCOUNT!AE35*SalaryOld!$C35</f>
        <v>42000</v>
      </c>
      <c r="AF35" s="34">
        <f>HEADCOUNT!AF35*SalaryOld!$C35</f>
        <v>42000</v>
      </c>
      <c r="AG35" s="34">
        <f>HEADCOUNT!AG35*SalaryOld!$C35</f>
        <v>42000</v>
      </c>
      <c r="AH35" s="34">
        <f>HEADCOUNT!AH35*SalaryOld!$C35</f>
        <v>42000</v>
      </c>
      <c r="AI35" s="34">
        <f>HEADCOUNT!AI35*SalaryOld!$C35</f>
        <v>48000</v>
      </c>
      <c r="AJ35" s="34">
        <f>HEADCOUNT!AJ35*SalaryOld!$C35</f>
        <v>48000</v>
      </c>
      <c r="AK35" s="34">
        <f>HEADCOUNT!AK35*SalaryOld!$C35</f>
        <v>48000</v>
      </c>
      <c r="AL35" s="34">
        <f>HEADCOUNT!AL35*SalaryOld!$C35</f>
        <v>48000</v>
      </c>
      <c r="AM35" s="34">
        <f>HEADCOUNT!AM35*SalaryOld!$C35</f>
        <v>48000</v>
      </c>
      <c r="AN35" s="34">
        <f>HEADCOUNT!AN35*SalaryOld!$C35</f>
        <v>48000</v>
      </c>
      <c r="AO35" s="34">
        <f>HEADCOUNT!AO35*SalaryOld!$C35</f>
        <v>48000</v>
      </c>
    </row>
    <row r="36" spans="2:41" ht="14.25" customHeight="1" x14ac:dyDescent="0.45">
      <c r="B36" s="1" t="s">
        <v>263</v>
      </c>
      <c r="C36" s="1">
        <v>3000</v>
      </c>
      <c r="F36" s="34">
        <f>HEADCOUNT!F36*SalaryOld!$C36</f>
        <v>0</v>
      </c>
      <c r="G36" s="34">
        <f>HEADCOUNT!G36*SalaryOld!$C36</f>
        <v>0</v>
      </c>
      <c r="H36" s="34">
        <f>HEADCOUNT!H36*SalaryOld!$C36</f>
        <v>0</v>
      </c>
      <c r="I36" s="34">
        <f>HEADCOUNT!I36*SalaryOld!$C36</f>
        <v>0</v>
      </c>
      <c r="J36" s="34">
        <f>HEADCOUNT!J36*SalaryOld!$C36</f>
        <v>0</v>
      </c>
      <c r="K36" s="34">
        <f>HEADCOUNT!K36*SalaryOld!$C36</f>
        <v>3000</v>
      </c>
      <c r="L36" s="34">
        <f>HEADCOUNT!L36*SalaryOld!$C36</f>
        <v>30000</v>
      </c>
      <c r="M36" s="34">
        <f>HEADCOUNT!M36*SalaryOld!$C36</f>
        <v>30000</v>
      </c>
      <c r="N36" s="34">
        <f>HEADCOUNT!N36*SalaryOld!$C36</f>
        <v>30000</v>
      </c>
      <c r="O36" s="34">
        <f>HEADCOUNT!O36*SalaryOld!$C36</f>
        <v>30000</v>
      </c>
      <c r="P36" s="34">
        <f>HEADCOUNT!P36*SalaryOld!$C36</f>
        <v>30000</v>
      </c>
      <c r="Q36" s="34">
        <f>HEADCOUNT!Q36*SalaryOld!$C36</f>
        <v>30000</v>
      </c>
      <c r="R36" s="34">
        <f>HEADCOUNT!R36*SalaryOld!$C36</f>
        <v>30000</v>
      </c>
      <c r="S36" s="34">
        <f>HEADCOUNT!S36*SalaryOld!$C36</f>
        <v>30000</v>
      </c>
      <c r="T36" s="34">
        <f>HEADCOUNT!T36*SalaryOld!$C36</f>
        <v>30000</v>
      </c>
      <c r="U36" s="34">
        <f>HEADCOUNT!U36*SalaryOld!$C36</f>
        <v>33000</v>
      </c>
      <c r="V36" s="34">
        <f>HEADCOUNT!V36*SalaryOld!$C36</f>
        <v>33000</v>
      </c>
      <c r="W36" s="34">
        <f>HEADCOUNT!W36*SalaryOld!$C36</f>
        <v>33000</v>
      </c>
      <c r="X36" s="34">
        <f>HEADCOUNT!X36*SalaryOld!$C36</f>
        <v>33000</v>
      </c>
      <c r="Y36" s="34">
        <f>HEADCOUNT!Y36*SalaryOld!$C36</f>
        <v>33000</v>
      </c>
      <c r="Z36" s="34">
        <f>HEADCOUNT!Z36*SalaryOld!$C36</f>
        <v>36000</v>
      </c>
      <c r="AA36" s="34">
        <f>HEADCOUNT!AA36*SalaryOld!$C36</f>
        <v>36000</v>
      </c>
      <c r="AB36" s="34">
        <f>HEADCOUNT!AB36*SalaryOld!$C36</f>
        <v>36000</v>
      </c>
      <c r="AC36" s="34">
        <f>HEADCOUNT!AC36*SalaryOld!$C36</f>
        <v>36000</v>
      </c>
      <c r="AD36" s="34">
        <f>HEADCOUNT!AD36*SalaryOld!$C36</f>
        <v>42000</v>
      </c>
      <c r="AE36" s="34">
        <f>HEADCOUNT!AE36*SalaryOld!$C36</f>
        <v>42000</v>
      </c>
      <c r="AF36" s="34">
        <f>HEADCOUNT!AF36*SalaryOld!$C36</f>
        <v>42000</v>
      </c>
      <c r="AG36" s="34">
        <f>HEADCOUNT!AG36*SalaryOld!$C36</f>
        <v>42000</v>
      </c>
      <c r="AH36" s="34">
        <f>HEADCOUNT!AH36*SalaryOld!$C36</f>
        <v>42000</v>
      </c>
      <c r="AI36" s="34">
        <f>HEADCOUNT!AI36*SalaryOld!$C36</f>
        <v>48000</v>
      </c>
      <c r="AJ36" s="34">
        <f>HEADCOUNT!AJ36*SalaryOld!$C36</f>
        <v>48000</v>
      </c>
      <c r="AK36" s="34">
        <f>HEADCOUNT!AK36*SalaryOld!$C36</f>
        <v>48000</v>
      </c>
      <c r="AL36" s="34">
        <f>HEADCOUNT!AL36*SalaryOld!$C36</f>
        <v>48000</v>
      </c>
      <c r="AM36" s="34">
        <f>HEADCOUNT!AM36*SalaryOld!$C36</f>
        <v>48000</v>
      </c>
      <c r="AN36" s="34">
        <f>HEADCOUNT!AN36*SalaryOld!$C36</f>
        <v>48000</v>
      </c>
      <c r="AO36" s="34">
        <f>HEADCOUNT!AO36*SalaryOld!$C36</f>
        <v>48000</v>
      </c>
    </row>
    <row r="37" spans="2:41" ht="14.25" customHeight="1" x14ac:dyDescent="0.45">
      <c r="B37" s="1" t="s">
        <v>270</v>
      </c>
      <c r="C37" s="1">
        <v>7000</v>
      </c>
      <c r="F37" s="34">
        <f>HEADCOUNT!F37*SalaryOld!$C37</f>
        <v>0</v>
      </c>
      <c r="G37" s="34">
        <f>HEADCOUNT!G37*SalaryOld!$C37</f>
        <v>0</v>
      </c>
      <c r="H37" s="34">
        <f>HEADCOUNT!H37*SalaryOld!$C37</f>
        <v>0</v>
      </c>
      <c r="I37" s="34">
        <f>HEADCOUNT!I37*SalaryOld!$C37</f>
        <v>0</v>
      </c>
      <c r="J37" s="34">
        <f>HEADCOUNT!J37*SalaryOld!$C37</f>
        <v>0</v>
      </c>
      <c r="K37" s="34">
        <f>HEADCOUNT!K37*SalaryOld!$C37</f>
        <v>7000</v>
      </c>
      <c r="L37" s="34">
        <f>HEADCOUNT!L37*SalaryOld!$C37</f>
        <v>7000</v>
      </c>
      <c r="M37" s="34">
        <f>HEADCOUNT!M37*SalaryOld!$C37</f>
        <v>7000</v>
      </c>
      <c r="N37" s="34">
        <f>HEADCOUNT!N37*SalaryOld!$C37</f>
        <v>7000</v>
      </c>
      <c r="O37" s="34">
        <f>HEADCOUNT!O37*SalaryOld!$C37</f>
        <v>7000</v>
      </c>
      <c r="P37" s="34">
        <f>HEADCOUNT!P37*SalaryOld!$C37</f>
        <v>7000</v>
      </c>
      <c r="Q37" s="34">
        <f>HEADCOUNT!Q37*SalaryOld!$C37</f>
        <v>7000</v>
      </c>
      <c r="R37" s="34">
        <f>HEADCOUNT!R37*SalaryOld!$C37</f>
        <v>14000</v>
      </c>
      <c r="S37" s="34">
        <f>HEADCOUNT!S37*SalaryOld!$C37</f>
        <v>14000</v>
      </c>
      <c r="T37" s="34">
        <f>HEADCOUNT!T37*SalaryOld!$C37</f>
        <v>14000</v>
      </c>
      <c r="U37" s="34">
        <f>HEADCOUNT!U37*SalaryOld!$C37</f>
        <v>14000</v>
      </c>
      <c r="V37" s="34">
        <f>HEADCOUNT!V37*SalaryOld!$C37</f>
        <v>14000</v>
      </c>
      <c r="W37" s="34">
        <f>HEADCOUNT!W37*SalaryOld!$C37</f>
        <v>14000</v>
      </c>
      <c r="X37" s="34">
        <f>HEADCOUNT!X37*SalaryOld!$C37</f>
        <v>14000</v>
      </c>
      <c r="Y37" s="34">
        <f>HEADCOUNT!Y37*SalaryOld!$C37</f>
        <v>14000</v>
      </c>
      <c r="Z37" s="34">
        <f>HEADCOUNT!Z37*SalaryOld!$C37</f>
        <v>14000</v>
      </c>
      <c r="AA37" s="34">
        <f>HEADCOUNT!AA37*SalaryOld!$C37</f>
        <v>14000</v>
      </c>
      <c r="AB37" s="34">
        <f>HEADCOUNT!AB37*SalaryOld!$C37</f>
        <v>14000</v>
      </c>
      <c r="AC37" s="34">
        <f>HEADCOUNT!AC37*SalaryOld!$C37</f>
        <v>14000</v>
      </c>
      <c r="AD37" s="34">
        <f>HEADCOUNT!AD37*SalaryOld!$C37</f>
        <v>14000</v>
      </c>
      <c r="AE37" s="34">
        <f>HEADCOUNT!AE37*SalaryOld!$C37</f>
        <v>14000</v>
      </c>
      <c r="AF37" s="34">
        <f>HEADCOUNT!AF37*SalaryOld!$C37</f>
        <v>14000</v>
      </c>
      <c r="AG37" s="34">
        <f>HEADCOUNT!AG37*SalaryOld!$C37</f>
        <v>14000</v>
      </c>
      <c r="AH37" s="34">
        <f>HEADCOUNT!AH37*SalaryOld!$C37</f>
        <v>14000</v>
      </c>
      <c r="AI37" s="34">
        <f>HEADCOUNT!AI37*SalaryOld!$C37</f>
        <v>14000</v>
      </c>
      <c r="AJ37" s="34">
        <f>HEADCOUNT!AJ37*SalaryOld!$C37</f>
        <v>14000</v>
      </c>
      <c r="AK37" s="34">
        <f>HEADCOUNT!AK37*SalaryOld!$C37</f>
        <v>14000</v>
      </c>
      <c r="AL37" s="34">
        <f>HEADCOUNT!AL37*SalaryOld!$C37</f>
        <v>14000</v>
      </c>
      <c r="AM37" s="34">
        <f>HEADCOUNT!AM37*SalaryOld!$C37</f>
        <v>14000</v>
      </c>
      <c r="AN37" s="34">
        <f>HEADCOUNT!AN37*SalaryOld!$C37</f>
        <v>14000</v>
      </c>
      <c r="AO37" s="34">
        <f>HEADCOUNT!AO37*SalaryOld!$C37</f>
        <v>14000</v>
      </c>
    </row>
    <row r="38" spans="2:41" ht="14.25" customHeight="1" x14ac:dyDescent="0.45">
      <c r="B38" s="1" t="s">
        <v>264</v>
      </c>
      <c r="C38" s="1">
        <v>7000</v>
      </c>
      <c r="F38" s="34">
        <f>HEADCOUNT!F38*SalaryOld!$C38</f>
        <v>7000</v>
      </c>
      <c r="G38" s="34">
        <f>HEADCOUNT!G38*SalaryOld!$C38</f>
        <v>7000</v>
      </c>
      <c r="H38" s="34">
        <f>HEADCOUNT!H38*SalaryOld!$C38</f>
        <v>7000</v>
      </c>
      <c r="I38" s="34">
        <f>HEADCOUNT!I38*SalaryOld!$C38</f>
        <v>7000</v>
      </c>
      <c r="J38" s="34">
        <f>HEADCOUNT!J38*SalaryOld!$C38</f>
        <v>7000</v>
      </c>
      <c r="K38" s="34">
        <f>HEADCOUNT!K38*SalaryOld!$C38</f>
        <v>7000</v>
      </c>
      <c r="L38" s="34">
        <f>HEADCOUNT!L38*SalaryOld!$C38</f>
        <v>7000</v>
      </c>
      <c r="M38" s="34">
        <f>HEADCOUNT!M38*SalaryOld!$C38</f>
        <v>7000</v>
      </c>
      <c r="N38" s="34">
        <f>HEADCOUNT!N38*SalaryOld!$C38</f>
        <v>7000</v>
      </c>
      <c r="O38" s="34">
        <f>HEADCOUNT!O38*SalaryOld!$C38</f>
        <v>7000</v>
      </c>
      <c r="P38" s="34">
        <f>HEADCOUNT!P38*SalaryOld!$C38</f>
        <v>7000</v>
      </c>
      <c r="Q38" s="34">
        <f>HEADCOUNT!Q38*SalaryOld!$C38</f>
        <v>7000</v>
      </c>
      <c r="R38" s="34">
        <f>HEADCOUNT!R38*SalaryOld!$C38</f>
        <v>14000</v>
      </c>
      <c r="S38" s="34">
        <f>HEADCOUNT!S38*SalaryOld!$C38</f>
        <v>14000</v>
      </c>
      <c r="T38" s="34">
        <f>HEADCOUNT!T38*SalaryOld!$C38</f>
        <v>14000</v>
      </c>
      <c r="U38" s="34">
        <f>HEADCOUNT!U38*SalaryOld!$C38</f>
        <v>14000</v>
      </c>
      <c r="V38" s="34">
        <f>HEADCOUNT!V38*SalaryOld!$C38</f>
        <v>14000</v>
      </c>
      <c r="W38" s="34">
        <f>HEADCOUNT!W38*SalaryOld!$C38</f>
        <v>14000</v>
      </c>
      <c r="X38" s="34">
        <f>HEADCOUNT!X38*SalaryOld!$C38</f>
        <v>14000</v>
      </c>
      <c r="Y38" s="34">
        <f>HEADCOUNT!Y38*SalaryOld!$C38</f>
        <v>14000</v>
      </c>
      <c r="Z38" s="34">
        <f>HEADCOUNT!Z38*SalaryOld!$C38</f>
        <v>14000</v>
      </c>
      <c r="AA38" s="34">
        <f>HEADCOUNT!AA38*SalaryOld!$C38</f>
        <v>14000</v>
      </c>
      <c r="AB38" s="34">
        <f>HEADCOUNT!AB38*SalaryOld!$C38</f>
        <v>14000</v>
      </c>
      <c r="AC38" s="34">
        <f>HEADCOUNT!AC38*SalaryOld!$C38</f>
        <v>14000</v>
      </c>
      <c r="AD38" s="34">
        <f>HEADCOUNT!AD38*SalaryOld!$C38</f>
        <v>14000</v>
      </c>
      <c r="AE38" s="34">
        <f>HEADCOUNT!AE38*SalaryOld!$C38</f>
        <v>14000</v>
      </c>
      <c r="AF38" s="34">
        <f>HEADCOUNT!AF38*SalaryOld!$C38</f>
        <v>14000</v>
      </c>
      <c r="AG38" s="34">
        <f>HEADCOUNT!AG38*SalaryOld!$C38</f>
        <v>14000</v>
      </c>
      <c r="AH38" s="34">
        <f>HEADCOUNT!AH38*SalaryOld!$C38</f>
        <v>14000</v>
      </c>
      <c r="AI38" s="34">
        <f>HEADCOUNT!AI38*SalaryOld!$C38</f>
        <v>14000</v>
      </c>
      <c r="AJ38" s="34">
        <f>HEADCOUNT!AJ38*SalaryOld!$C38</f>
        <v>14000</v>
      </c>
      <c r="AK38" s="34">
        <f>HEADCOUNT!AK38*SalaryOld!$C38</f>
        <v>14000</v>
      </c>
      <c r="AL38" s="34">
        <f>HEADCOUNT!AL38*SalaryOld!$C38</f>
        <v>14000</v>
      </c>
      <c r="AM38" s="34">
        <f>HEADCOUNT!AM38*SalaryOld!$C38</f>
        <v>14000</v>
      </c>
      <c r="AN38" s="34">
        <f>HEADCOUNT!AN38*SalaryOld!$C38</f>
        <v>14000</v>
      </c>
      <c r="AO38" s="34">
        <f>HEADCOUNT!AO38*SalaryOld!$C38</f>
        <v>14000</v>
      </c>
    </row>
    <row r="39" spans="2:41" ht="14.25" customHeight="1" x14ac:dyDescent="0.45">
      <c r="F39" s="34">
        <f>HEADCOUNT!F39*SalaryOld!$C39</f>
        <v>0</v>
      </c>
      <c r="G39" s="34">
        <f>HEADCOUNT!G39*SalaryOld!$C39</f>
        <v>0</v>
      </c>
      <c r="H39" s="34">
        <f>HEADCOUNT!H39*SalaryOld!$C39</f>
        <v>0</v>
      </c>
      <c r="I39" s="34">
        <f>HEADCOUNT!I39*SalaryOld!$C39</f>
        <v>0</v>
      </c>
      <c r="J39" s="34">
        <f>HEADCOUNT!J39*SalaryOld!$C39</f>
        <v>0</v>
      </c>
      <c r="K39" s="34">
        <f>HEADCOUNT!K39*SalaryOld!$C39</f>
        <v>0</v>
      </c>
      <c r="L39" s="34">
        <f>HEADCOUNT!L39*SalaryOld!$C39</f>
        <v>0</v>
      </c>
      <c r="M39" s="34">
        <f>HEADCOUNT!M39*SalaryOld!$C39</f>
        <v>0</v>
      </c>
      <c r="N39" s="34">
        <f>HEADCOUNT!N39*SalaryOld!$C39</f>
        <v>0</v>
      </c>
      <c r="O39" s="34">
        <f>HEADCOUNT!O39*SalaryOld!$C39</f>
        <v>0</v>
      </c>
      <c r="P39" s="34">
        <f>HEADCOUNT!P39*SalaryOld!$C39</f>
        <v>0</v>
      </c>
      <c r="Q39" s="34">
        <f>HEADCOUNT!Q39*SalaryOld!$C39</f>
        <v>0</v>
      </c>
      <c r="R39" s="34">
        <f>HEADCOUNT!R39*SalaryOld!$C39</f>
        <v>0</v>
      </c>
      <c r="S39" s="34">
        <f>HEADCOUNT!S39*SalaryOld!$C39</f>
        <v>0</v>
      </c>
      <c r="T39" s="34">
        <f>HEADCOUNT!T39*SalaryOld!$C39</f>
        <v>0</v>
      </c>
      <c r="U39" s="34">
        <f>HEADCOUNT!U39*SalaryOld!$C39</f>
        <v>0</v>
      </c>
      <c r="V39" s="34">
        <f>HEADCOUNT!V39*SalaryOld!$C39</f>
        <v>0</v>
      </c>
      <c r="W39" s="34">
        <f>HEADCOUNT!W39*SalaryOld!$C39</f>
        <v>0</v>
      </c>
      <c r="X39" s="34">
        <f>HEADCOUNT!X39*SalaryOld!$C39</f>
        <v>0</v>
      </c>
      <c r="Y39" s="34">
        <f>HEADCOUNT!Y39*SalaryOld!$C39</f>
        <v>0</v>
      </c>
      <c r="Z39" s="34">
        <f>HEADCOUNT!Z39*SalaryOld!$C39</f>
        <v>0</v>
      </c>
      <c r="AA39" s="34">
        <f>HEADCOUNT!AA39*SalaryOld!$C39</f>
        <v>0</v>
      </c>
      <c r="AB39" s="34">
        <f>HEADCOUNT!AB39*SalaryOld!$C39</f>
        <v>0</v>
      </c>
      <c r="AC39" s="34">
        <f>HEADCOUNT!AC39*SalaryOld!$C39</f>
        <v>0</v>
      </c>
      <c r="AD39" s="34">
        <f>HEADCOUNT!AD39*SalaryOld!$C39</f>
        <v>0</v>
      </c>
      <c r="AE39" s="34">
        <f>HEADCOUNT!AE39*SalaryOld!$C39</f>
        <v>0</v>
      </c>
      <c r="AF39" s="34">
        <f>HEADCOUNT!AF39*SalaryOld!$C39</f>
        <v>0</v>
      </c>
      <c r="AG39" s="34">
        <f>HEADCOUNT!AG39*SalaryOld!$C39</f>
        <v>0</v>
      </c>
      <c r="AH39" s="34">
        <f>HEADCOUNT!AH39*SalaryOld!$C39</f>
        <v>0</v>
      </c>
      <c r="AI39" s="34">
        <f>HEADCOUNT!AI39*SalaryOld!$C39</f>
        <v>0</v>
      </c>
      <c r="AJ39" s="34">
        <f>HEADCOUNT!AJ39*SalaryOld!$C39</f>
        <v>0</v>
      </c>
      <c r="AK39" s="34">
        <f>HEADCOUNT!AK39*SalaryOld!$C39</f>
        <v>0</v>
      </c>
      <c r="AL39" s="34">
        <f>HEADCOUNT!AL39*SalaryOld!$C39</f>
        <v>0</v>
      </c>
      <c r="AM39" s="34">
        <f>HEADCOUNT!AM39*SalaryOld!$C39</f>
        <v>0</v>
      </c>
      <c r="AN39" s="34">
        <f>HEADCOUNT!AN39*SalaryOld!$C39</f>
        <v>0</v>
      </c>
      <c r="AO39" s="34">
        <f>HEADCOUNT!AO39*SalaryOld!$C39</f>
        <v>0</v>
      </c>
    </row>
    <row r="40" spans="2:41" ht="14.25" customHeight="1" x14ac:dyDescent="0.45">
      <c r="B40" s="1" t="s">
        <v>266</v>
      </c>
      <c r="C40" s="1">
        <v>4000</v>
      </c>
      <c r="F40" s="34">
        <f>HEADCOUNT!F40*SalaryOld!$C40</f>
        <v>4000</v>
      </c>
      <c r="G40" s="34">
        <f>HEADCOUNT!G40*SalaryOld!$C40</f>
        <v>4000</v>
      </c>
      <c r="H40" s="34">
        <f>HEADCOUNT!H40*SalaryOld!$C40</f>
        <v>4000</v>
      </c>
      <c r="I40" s="34">
        <f>HEADCOUNT!I40*SalaryOld!$C40</f>
        <v>4000</v>
      </c>
      <c r="J40" s="34">
        <f>HEADCOUNT!J40*SalaryOld!$C40</f>
        <v>4000</v>
      </c>
      <c r="K40" s="34">
        <f>HEADCOUNT!K40*SalaryOld!$C40</f>
        <v>4000</v>
      </c>
      <c r="L40" s="34">
        <f>HEADCOUNT!L40*SalaryOld!$C40</f>
        <v>4000</v>
      </c>
      <c r="M40" s="34">
        <f>HEADCOUNT!M40*SalaryOld!$C40</f>
        <v>4000</v>
      </c>
      <c r="N40" s="34">
        <f>HEADCOUNT!N40*SalaryOld!$C40</f>
        <v>4000</v>
      </c>
      <c r="O40" s="34">
        <f>HEADCOUNT!O40*SalaryOld!$C40</f>
        <v>8000</v>
      </c>
      <c r="P40" s="34">
        <f>HEADCOUNT!P40*SalaryOld!$C40</f>
        <v>8000</v>
      </c>
      <c r="Q40" s="34">
        <f>HEADCOUNT!Q40*SalaryOld!$C40</f>
        <v>8000</v>
      </c>
      <c r="R40" s="34">
        <f>HEADCOUNT!R40*SalaryOld!$C40</f>
        <v>8000</v>
      </c>
      <c r="S40" s="34">
        <f>HEADCOUNT!S40*SalaryOld!$C40</f>
        <v>8000</v>
      </c>
      <c r="T40" s="34">
        <f>HEADCOUNT!T40*SalaryOld!$C40</f>
        <v>8000</v>
      </c>
      <c r="U40" s="34">
        <f>HEADCOUNT!U40*SalaryOld!$C40</f>
        <v>8000</v>
      </c>
      <c r="V40" s="34">
        <f>HEADCOUNT!V40*SalaryOld!$C40</f>
        <v>4000</v>
      </c>
      <c r="W40" s="34">
        <f>HEADCOUNT!W40*SalaryOld!$C40</f>
        <v>4000</v>
      </c>
      <c r="X40" s="34">
        <f>HEADCOUNT!X40*SalaryOld!$C40</f>
        <v>4000</v>
      </c>
      <c r="Y40" s="34">
        <f>HEADCOUNT!Y40*SalaryOld!$C40</f>
        <v>4000</v>
      </c>
      <c r="Z40" s="34">
        <f>HEADCOUNT!Z40*SalaryOld!$C40</f>
        <v>4000</v>
      </c>
      <c r="AA40" s="34">
        <f>HEADCOUNT!AA40*SalaryOld!$C40</f>
        <v>4000</v>
      </c>
      <c r="AB40" s="34">
        <f>HEADCOUNT!AB40*SalaryOld!$C40</f>
        <v>4000</v>
      </c>
      <c r="AC40" s="34">
        <f>HEADCOUNT!AC40*SalaryOld!$C40</f>
        <v>4000</v>
      </c>
      <c r="AD40" s="34">
        <f>HEADCOUNT!AD40*SalaryOld!$C40</f>
        <v>4000</v>
      </c>
      <c r="AE40" s="34">
        <f>HEADCOUNT!AE40*SalaryOld!$C40</f>
        <v>4000</v>
      </c>
      <c r="AF40" s="34">
        <f>HEADCOUNT!AF40*SalaryOld!$C40</f>
        <v>4000</v>
      </c>
      <c r="AG40" s="34">
        <f>HEADCOUNT!AG40*SalaryOld!$C40</f>
        <v>4000</v>
      </c>
      <c r="AH40" s="34">
        <f>HEADCOUNT!AH40*SalaryOld!$C40</f>
        <v>4000</v>
      </c>
      <c r="AI40" s="34">
        <f>HEADCOUNT!AI40*SalaryOld!$C40</f>
        <v>4000</v>
      </c>
      <c r="AJ40" s="34">
        <f>HEADCOUNT!AJ40*SalaryOld!$C40</f>
        <v>4000</v>
      </c>
      <c r="AK40" s="34">
        <f>HEADCOUNT!AK40*SalaryOld!$C40</f>
        <v>4000</v>
      </c>
      <c r="AL40" s="34">
        <f>HEADCOUNT!AL40*SalaryOld!$C40</f>
        <v>4000</v>
      </c>
      <c r="AM40" s="34">
        <f>HEADCOUNT!AM40*SalaryOld!$C40</f>
        <v>4000</v>
      </c>
      <c r="AN40" s="34">
        <f>HEADCOUNT!AN40*SalaryOld!$C40</f>
        <v>4000</v>
      </c>
      <c r="AO40" s="34">
        <f>HEADCOUNT!AO40*SalaryOld!$C40</f>
        <v>4000</v>
      </c>
    </row>
    <row r="41" spans="2:41" ht="14.25" customHeight="1" x14ac:dyDescent="0.45">
      <c r="B41" s="1" t="s">
        <v>272</v>
      </c>
      <c r="C41" s="1">
        <v>6000</v>
      </c>
      <c r="F41" s="34">
        <f>HEADCOUNT!F41*SalaryOld!$C41</f>
        <v>48000</v>
      </c>
      <c r="G41" s="34">
        <f>HEADCOUNT!G41*SalaryOld!$C41</f>
        <v>48000</v>
      </c>
      <c r="H41" s="34">
        <f>HEADCOUNT!H41*SalaryOld!$C41</f>
        <v>48000</v>
      </c>
      <c r="I41" s="34">
        <f>HEADCOUNT!I41*SalaryOld!$C41</f>
        <v>48000</v>
      </c>
      <c r="J41" s="34">
        <f>HEADCOUNT!J41*SalaryOld!$C41</f>
        <v>48000</v>
      </c>
      <c r="K41" s="34">
        <f>HEADCOUNT!K41*SalaryOld!$C41</f>
        <v>48000</v>
      </c>
      <c r="L41" s="34">
        <f>HEADCOUNT!L41*SalaryOld!$C41</f>
        <v>60000</v>
      </c>
      <c r="M41" s="34">
        <f>HEADCOUNT!M41*SalaryOld!$C41</f>
        <v>60000</v>
      </c>
      <c r="N41" s="34">
        <f>HEADCOUNT!N41*SalaryOld!$C41</f>
        <v>60000</v>
      </c>
      <c r="O41" s="34">
        <f>HEADCOUNT!O41*SalaryOld!$C41</f>
        <v>60000</v>
      </c>
      <c r="P41" s="34">
        <f>HEADCOUNT!P41*SalaryOld!$C41</f>
        <v>60000</v>
      </c>
      <c r="Q41" s="34">
        <f>HEADCOUNT!Q41*SalaryOld!$C41</f>
        <v>60000</v>
      </c>
      <c r="R41" s="34">
        <f>HEADCOUNT!R41*SalaryOld!$C41</f>
        <v>72000</v>
      </c>
      <c r="S41" s="34">
        <f>HEADCOUNT!S41*SalaryOld!$C41</f>
        <v>72000</v>
      </c>
      <c r="T41" s="34">
        <f>HEADCOUNT!T41*SalaryOld!$C41</f>
        <v>72000</v>
      </c>
      <c r="U41" s="34">
        <f>HEADCOUNT!U41*SalaryOld!$C41</f>
        <v>72000</v>
      </c>
      <c r="V41" s="34">
        <f>HEADCOUNT!V41*SalaryOld!$C41</f>
        <v>72000</v>
      </c>
      <c r="W41" s="34">
        <f>HEADCOUNT!W41*SalaryOld!$C41</f>
        <v>72000</v>
      </c>
      <c r="X41" s="34">
        <f>HEADCOUNT!X41*SalaryOld!$C41</f>
        <v>90000</v>
      </c>
      <c r="Y41" s="34">
        <f>HEADCOUNT!Y41*SalaryOld!$C41</f>
        <v>90000</v>
      </c>
      <c r="Z41" s="34">
        <f>HEADCOUNT!Z41*SalaryOld!$C41</f>
        <v>90000</v>
      </c>
      <c r="AA41" s="34">
        <f>HEADCOUNT!AA41*SalaryOld!$C41</f>
        <v>90000</v>
      </c>
      <c r="AB41" s="34">
        <f>HEADCOUNT!AB41*SalaryOld!$C41</f>
        <v>90000</v>
      </c>
      <c r="AC41" s="34">
        <f>HEADCOUNT!AC41*SalaryOld!$C41</f>
        <v>90000</v>
      </c>
      <c r="AD41" s="34">
        <f>HEADCOUNT!AD41*SalaryOld!$C41</f>
        <v>90000</v>
      </c>
      <c r="AE41" s="34">
        <f>HEADCOUNT!AE41*SalaryOld!$C41</f>
        <v>90000</v>
      </c>
      <c r="AF41" s="34">
        <f>HEADCOUNT!AF41*SalaryOld!$C41</f>
        <v>90000</v>
      </c>
      <c r="AG41" s="34">
        <f>HEADCOUNT!AG41*SalaryOld!$C41</f>
        <v>90000</v>
      </c>
      <c r="AH41" s="34">
        <f>HEADCOUNT!AH41*SalaryOld!$C41</f>
        <v>90000</v>
      </c>
      <c r="AI41" s="34">
        <f>HEADCOUNT!AI41*SalaryOld!$C41</f>
        <v>90000</v>
      </c>
      <c r="AJ41" s="34">
        <f>HEADCOUNT!AJ41*SalaryOld!$C41</f>
        <v>90000</v>
      </c>
      <c r="AK41" s="34">
        <f>HEADCOUNT!AK41*SalaryOld!$C41</f>
        <v>90000</v>
      </c>
      <c r="AL41" s="34">
        <f>HEADCOUNT!AL41*SalaryOld!$C41</f>
        <v>90000</v>
      </c>
      <c r="AM41" s="34">
        <f>HEADCOUNT!AM41*SalaryOld!$C41</f>
        <v>90000</v>
      </c>
      <c r="AN41" s="34">
        <f>HEADCOUNT!AN41*SalaryOld!$C41</f>
        <v>90000</v>
      </c>
      <c r="AO41" s="34">
        <f>HEADCOUNT!AO41*SalaryOld!$C41</f>
        <v>90000</v>
      </c>
    </row>
    <row r="42" spans="2:41" ht="14.25" customHeight="1" x14ac:dyDescent="0.45">
      <c r="B42" s="1" t="s">
        <v>273</v>
      </c>
      <c r="C42" s="1">
        <v>6000</v>
      </c>
      <c r="F42" s="34">
        <f>HEADCOUNT!F42*SalaryOld!$C42</f>
        <v>18000</v>
      </c>
      <c r="G42" s="34">
        <f>HEADCOUNT!G42*SalaryOld!$C42</f>
        <v>18000</v>
      </c>
      <c r="H42" s="34">
        <f>HEADCOUNT!H42*SalaryOld!$C42</f>
        <v>18000</v>
      </c>
      <c r="I42" s="34">
        <f>HEADCOUNT!I42*SalaryOld!$C42</f>
        <v>18000</v>
      </c>
      <c r="J42" s="34">
        <f>HEADCOUNT!J42*SalaryOld!$C42</f>
        <v>18000</v>
      </c>
      <c r="K42" s="34">
        <f>HEADCOUNT!K42*SalaryOld!$C42</f>
        <v>18000</v>
      </c>
      <c r="L42" s="34">
        <f>HEADCOUNT!L42*SalaryOld!$C42</f>
        <v>30000</v>
      </c>
      <c r="M42" s="34">
        <f>HEADCOUNT!M42*SalaryOld!$C42</f>
        <v>30000</v>
      </c>
      <c r="N42" s="34">
        <f>HEADCOUNT!N42*SalaryOld!$C42</f>
        <v>30000</v>
      </c>
      <c r="O42" s="34">
        <f>HEADCOUNT!O42*SalaryOld!$C42</f>
        <v>30000</v>
      </c>
      <c r="P42" s="34">
        <f>HEADCOUNT!P42*SalaryOld!$C42</f>
        <v>30000</v>
      </c>
      <c r="Q42" s="34">
        <f>HEADCOUNT!Q42*SalaryOld!$C42</f>
        <v>30000</v>
      </c>
      <c r="R42" s="34">
        <f>HEADCOUNT!R42*SalaryOld!$C42</f>
        <v>30000</v>
      </c>
      <c r="S42" s="34">
        <f>HEADCOUNT!S42*SalaryOld!$C42</f>
        <v>30000</v>
      </c>
      <c r="T42" s="34">
        <f>HEADCOUNT!T42*SalaryOld!$C42</f>
        <v>30000</v>
      </c>
      <c r="U42" s="34">
        <f>HEADCOUNT!U42*SalaryOld!$C42</f>
        <v>30000</v>
      </c>
      <c r="V42" s="34">
        <f>HEADCOUNT!V42*SalaryOld!$C42</f>
        <v>30000</v>
      </c>
      <c r="W42" s="34">
        <f>HEADCOUNT!W42*SalaryOld!$C42</f>
        <v>30000</v>
      </c>
      <c r="X42" s="34">
        <f>HEADCOUNT!X42*SalaryOld!$C42</f>
        <v>42000</v>
      </c>
      <c r="Y42" s="34">
        <f>HEADCOUNT!Y42*SalaryOld!$C42</f>
        <v>42000</v>
      </c>
      <c r="Z42" s="34">
        <f>HEADCOUNT!Z42*SalaryOld!$C42</f>
        <v>42000</v>
      </c>
      <c r="AA42" s="34">
        <f>HEADCOUNT!AA42*SalaryOld!$C42</f>
        <v>42000</v>
      </c>
      <c r="AB42" s="34">
        <f>HEADCOUNT!AB42*SalaryOld!$C42</f>
        <v>42000</v>
      </c>
      <c r="AC42" s="34">
        <f>HEADCOUNT!AC42*SalaryOld!$C42</f>
        <v>42000</v>
      </c>
      <c r="AD42" s="34">
        <f>HEADCOUNT!AD42*SalaryOld!$C42</f>
        <v>42000</v>
      </c>
      <c r="AE42" s="34">
        <f>HEADCOUNT!AE42*SalaryOld!$C42</f>
        <v>42000</v>
      </c>
      <c r="AF42" s="34">
        <f>HEADCOUNT!AF42*SalaryOld!$C42</f>
        <v>42000</v>
      </c>
      <c r="AG42" s="34">
        <f>HEADCOUNT!AG42*SalaryOld!$C42</f>
        <v>42000</v>
      </c>
      <c r="AH42" s="34">
        <f>HEADCOUNT!AH42*SalaryOld!$C42</f>
        <v>42000</v>
      </c>
      <c r="AI42" s="34">
        <f>HEADCOUNT!AI42*SalaryOld!$C42</f>
        <v>42000</v>
      </c>
      <c r="AJ42" s="34">
        <f>HEADCOUNT!AJ42*SalaryOld!$C42</f>
        <v>42000</v>
      </c>
      <c r="AK42" s="34">
        <f>HEADCOUNT!AK42*SalaryOld!$C42</f>
        <v>42000</v>
      </c>
      <c r="AL42" s="34">
        <f>HEADCOUNT!AL42*SalaryOld!$C42</f>
        <v>42000</v>
      </c>
      <c r="AM42" s="34">
        <f>HEADCOUNT!AM42*SalaryOld!$C42</f>
        <v>42000</v>
      </c>
      <c r="AN42" s="34">
        <f>HEADCOUNT!AN42*SalaryOld!$C42</f>
        <v>42000</v>
      </c>
      <c r="AO42" s="34">
        <f>HEADCOUNT!AO42*SalaryOld!$C42</f>
        <v>42000</v>
      </c>
    </row>
    <row r="43" spans="2:41" ht="14.25" customHeight="1" x14ac:dyDescent="0.45"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</row>
    <row r="44" spans="2:41" ht="14.25" customHeight="1" x14ac:dyDescent="0.45">
      <c r="B44" s="2" t="s">
        <v>274</v>
      </c>
      <c r="F44" s="39">
        <f t="shared" ref="F44:AO44" si="3">SUM(F34:F42)</f>
        <v>77000</v>
      </c>
      <c r="G44" s="39">
        <f t="shared" si="3"/>
        <v>77000</v>
      </c>
      <c r="H44" s="39">
        <f t="shared" si="3"/>
        <v>77000</v>
      </c>
      <c r="I44" s="39">
        <f t="shared" si="3"/>
        <v>81000</v>
      </c>
      <c r="J44" s="39">
        <f t="shared" si="3"/>
        <v>81000</v>
      </c>
      <c r="K44" s="39">
        <f t="shared" si="3"/>
        <v>94000</v>
      </c>
      <c r="L44" s="39">
        <f t="shared" si="3"/>
        <v>172000</v>
      </c>
      <c r="M44" s="39">
        <f t="shared" si="3"/>
        <v>172000</v>
      </c>
      <c r="N44" s="39">
        <f t="shared" si="3"/>
        <v>172000</v>
      </c>
      <c r="O44" s="39">
        <f t="shared" si="3"/>
        <v>176000</v>
      </c>
      <c r="P44" s="39">
        <f t="shared" si="3"/>
        <v>176000</v>
      </c>
      <c r="Q44" s="39">
        <f t="shared" si="3"/>
        <v>176000</v>
      </c>
      <c r="R44" s="39">
        <f t="shared" si="3"/>
        <v>202000</v>
      </c>
      <c r="S44" s="39">
        <f t="shared" si="3"/>
        <v>202000</v>
      </c>
      <c r="T44" s="39">
        <f t="shared" si="3"/>
        <v>202000</v>
      </c>
      <c r="U44" s="39">
        <f t="shared" si="3"/>
        <v>208000</v>
      </c>
      <c r="V44" s="39">
        <f t="shared" si="3"/>
        <v>204000</v>
      </c>
      <c r="W44" s="39">
        <f t="shared" si="3"/>
        <v>204000</v>
      </c>
      <c r="X44" s="39">
        <f t="shared" si="3"/>
        <v>234000</v>
      </c>
      <c r="Y44" s="39">
        <f t="shared" si="3"/>
        <v>234000</v>
      </c>
      <c r="Z44" s="39">
        <f t="shared" si="3"/>
        <v>240000</v>
      </c>
      <c r="AA44" s="39">
        <f t="shared" si="3"/>
        <v>240000</v>
      </c>
      <c r="AB44" s="39">
        <f t="shared" si="3"/>
        <v>240000</v>
      </c>
      <c r="AC44" s="39">
        <f t="shared" si="3"/>
        <v>240000</v>
      </c>
      <c r="AD44" s="39">
        <f t="shared" si="3"/>
        <v>252000</v>
      </c>
      <c r="AE44" s="39">
        <f t="shared" si="3"/>
        <v>252000</v>
      </c>
      <c r="AF44" s="39">
        <f t="shared" si="3"/>
        <v>252000</v>
      </c>
      <c r="AG44" s="39">
        <f t="shared" si="3"/>
        <v>252000</v>
      </c>
      <c r="AH44" s="39">
        <f t="shared" si="3"/>
        <v>252000</v>
      </c>
      <c r="AI44" s="39">
        <f t="shared" si="3"/>
        <v>264000</v>
      </c>
      <c r="AJ44" s="39">
        <f t="shared" si="3"/>
        <v>264000</v>
      </c>
      <c r="AK44" s="39">
        <f t="shared" si="3"/>
        <v>264000</v>
      </c>
      <c r="AL44" s="39">
        <f t="shared" si="3"/>
        <v>264000</v>
      </c>
      <c r="AM44" s="39">
        <f t="shared" si="3"/>
        <v>264000</v>
      </c>
      <c r="AN44" s="39">
        <f t="shared" si="3"/>
        <v>264000</v>
      </c>
      <c r="AO44" s="39">
        <f t="shared" si="3"/>
        <v>264000</v>
      </c>
    </row>
    <row r="45" spans="2:41" ht="14.25" customHeight="1" x14ac:dyDescent="0.45"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</row>
    <row r="46" spans="2:41" ht="14.25" customHeight="1" x14ac:dyDescent="0.45"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</row>
    <row r="47" spans="2:41" ht="14.25" customHeight="1" x14ac:dyDescent="0.45"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</row>
    <row r="48" spans="2:41" ht="14.25" customHeight="1" x14ac:dyDescent="0.45">
      <c r="B48" s="1" t="s">
        <v>275</v>
      </c>
      <c r="F48" s="34">
        <f t="shared" ref="F48:AO48" si="4">F18</f>
        <v>40000</v>
      </c>
      <c r="G48" s="34">
        <f t="shared" si="4"/>
        <v>40000</v>
      </c>
      <c r="H48" s="34">
        <f t="shared" si="4"/>
        <v>40000</v>
      </c>
      <c r="I48" s="34">
        <f t="shared" si="4"/>
        <v>40000</v>
      </c>
      <c r="J48" s="34">
        <f t="shared" si="4"/>
        <v>40000</v>
      </c>
      <c r="K48" s="34">
        <f t="shared" si="4"/>
        <v>40000</v>
      </c>
      <c r="L48" s="34">
        <f t="shared" si="4"/>
        <v>75000</v>
      </c>
      <c r="M48" s="34">
        <f t="shared" si="4"/>
        <v>75000</v>
      </c>
      <c r="N48" s="34">
        <f t="shared" si="4"/>
        <v>75000</v>
      </c>
      <c r="O48" s="34">
        <f t="shared" si="4"/>
        <v>75000</v>
      </c>
      <c r="P48" s="34">
        <f t="shared" si="4"/>
        <v>75000</v>
      </c>
      <c r="Q48" s="34">
        <f t="shared" si="4"/>
        <v>75000</v>
      </c>
      <c r="R48" s="34">
        <f t="shared" si="4"/>
        <v>180000</v>
      </c>
      <c r="S48" s="34">
        <f t="shared" si="4"/>
        <v>180000</v>
      </c>
      <c r="T48" s="34">
        <f t="shared" si="4"/>
        <v>180000</v>
      </c>
      <c r="U48" s="34">
        <f t="shared" si="4"/>
        <v>180000</v>
      </c>
      <c r="V48" s="34">
        <f t="shared" si="4"/>
        <v>180000</v>
      </c>
      <c r="W48" s="34">
        <f t="shared" si="4"/>
        <v>180000</v>
      </c>
      <c r="X48" s="34">
        <f t="shared" si="4"/>
        <v>180000</v>
      </c>
      <c r="Y48" s="34">
        <f t="shared" si="4"/>
        <v>180000</v>
      </c>
      <c r="Z48" s="34">
        <f t="shared" si="4"/>
        <v>180000</v>
      </c>
      <c r="AA48" s="34">
        <f t="shared" si="4"/>
        <v>180000</v>
      </c>
      <c r="AB48" s="34">
        <f t="shared" si="4"/>
        <v>180000</v>
      </c>
      <c r="AC48" s="34">
        <f t="shared" si="4"/>
        <v>180000</v>
      </c>
      <c r="AD48" s="34">
        <f t="shared" si="4"/>
        <v>180000</v>
      </c>
      <c r="AE48" s="34">
        <f t="shared" si="4"/>
        <v>180000</v>
      </c>
      <c r="AF48" s="34">
        <f t="shared" si="4"/>
        <v>180000</v>
      </c>
      <c r="AG48" s="34">
        <f t="shared" si="4"/>
        <v>180000</v>
      </c>
      <c r="AH48" s="34">
        <f t="shared" si="4"/>
        <v>180000</v>
      </c>
      <c r="AI48" s="34">
        <f t="shared" si="4"/>
        <v>180000</v>
      </c>
      <c r="AJ48" s="34">
        <f t="shared" si="4"/>
        <v>180000</v>
      </c>
      <c r="AK48" s="34">
        <f t="shared" si="4"/>
        <v>180000</v>
      </c>
      <c r="AL48" s="34">
        <f t="shared" si="4"/>
        <v>180000</v>
      </c>
      <c r="AM48" s="34">
        <f t="shared" si="4"/>
        <v>180000</v>
      </c>
      <c r="AN48" s="34">
        <f t="shared" si="4"/>
        <v>180000</v>
      </c>
      <c r="AO48" s="34">
        <f t="shared" si="4"/>
        <v>180000</v>
      </c>
    </row>
    <row r="49" spans="2:41" ht="14.25" customHeight="1" x14ac:dyDescent="0.45">
      <c r="B49" s="1" t="s">
        <v>276</v>
      </c>
      <c r="F49" s="34">
        <f t="shared" ref="F49:AO49" si="5">F30</f>
        <v>0</v>
      </c>
      <c r="G49" s="34">
        <f t="shared" si="5"/>
        <v>0</v>
      </c>
      <c r="H49" s="34">
        <f t="shared" si="5"/>
        <v>18000</v>
      </c>
      <c r="I49" s="34">
        <f t="shared" si="5"/>
        <v>18000</v>
      </c>
      <c r="J49" s="34">
        <f t="shared" si="5"/>
        <v>18000</v>
      </c>
      <c r="K49" s="34">
        <f t="shared" si="5"/>
        <v>18000</v>
      </c>
      <c r="L49" s="34">
        <f t="shared" si="5"/>
        <v>18000</v>
      </c>
      <c r="M49" s="34">
        <f t="shared" si="5"/>
        <v>18000</v>
      </c>
      <c r="N49" s="34">
        <f t="shared" si="5"/>
        <v>18000</v>
      </c>
      <c r="O49" s="34">
        <f t="shared" si="5"/>
        <v>18000</v>
      </c>
      <c r="P49" s="34">
        <f t="shared" si="5"/>
        <v>18000</v>
      </c>
      <c r="Q49" s="34">
        <f t="shared" si="5"/>
        <v>18000</v>
      </c>
      <c r="R49" s="34">
        <f t="shared" si="5"/>
        <v>31000</v>
      </c>
      <c r="S49" s="34">
        <f t="shared" si="5"/>
        <v>31000</v>
      </c>
      <c r="T49" s="34">
        <f t="shared" si="5"/>
        <v>31000</v>
      </c>
      <c r="U49" s="34">
        <f t="shared" si="5"/>
        <v>31000</v>
      </c>
      <c r="V49" s="34">
        <f t="shared" si="5"/>
        <v>31000</v>
      </c>
      <c r="W49" s="34">
        <f t="shared" si="5"/>
        <v>31000</v>
      </c>
      <c r="X49" s="34">
        <f t="shared" si="5"/>
        <v>31000</v>
      </c>
      <c r="Y49" s="34">
        <f t="shared" si="5"/>
        <v>31000</v>
      </c>
      <c r="Z49" s="34">
        <f t="shared" si="5"/>
        <v>31000</v>
      </c>
      <c r="AA49" s="34">
        <f t="shared" si="5"/>
        <v>31000</v>
      </c>
      <c r="AB49" s="34">
        <f t="shared" si="5"/>
        <v>31000</v>
      </c>
      <c r="AC49" s="34">
        <f t="shared" si="5"/>
        <v>31000</v>
      </c>
      <c r="AD49" s="34">
        <f t="shared" si="5"/>
        <v>36000</v>
      </c>
      <c r="AE49" s="34">
        <f t="shared" si="5"/>
        <v>36000</v>
      </c>
      <c r="AF49" s="34">
        <f t="shared" si="5"/>
        <v>36000</v>
      </c>
      <c r="AG49" s="34">
        <f t="shared" si="5"/>
        <v>36000</v>
      </c>
      <c r="AH49" s="34">
        <f t="shared" si="5"/>
        <v>36000</v>
      </c>
      <c r="AI49" s="34">
        <f t="shared" si="5"/>
        <v>36000</v>
      </c>
      <c r="AJ49" s="34">
        <f t="shared" si="5"/>
        <v>36000</v>
      </c>
      <c r="AK49" s="34">
        <f t="shared" si="5"/>
        <v>36000</v>
      </c>
      <c r="AL49" s="34">
        <f t="shared" si="5"/>
        <v>36000</v>
      </c>
      <c r="AM49" s="34">
        <f t="shared" si="5"/>
        <v>36000</v>
      </c>
      <c r="AN49" s="34">
        <f t="shared" si="5"/>
        <v>36000</v>
      </c>
      <c r="AO49" s="34">
        <f t="shared" si="5"/>
        <v>36000</v>
      </c>
    </row>
    <row r="50" spans="2:41" ht="14.25" customHeight="1" x14ac:dyDescent="0.45">
      <c r="B50" s="1" t="s">
        <v>57</v>
      </c>
      <c r="F50" s="34">
        <f t="shared" ref="F50:AO50" si="6">F44</f>
        <v>77000</v>
      </c>
      <c r="G50" s="34">
        <f t="shared" si="6"/>
        <v>77000</v>
      </c>
      <c r="H50" s="34">
        <f t="shared" si="6"/>
        <v>77000</v>
      </c>
      <c r="I50" s="34">
        <f t="shared" si="6"/>
        <v>81000</v>
      </c>
      <c r="J50" s="34">
        <f t="shared" si="6"/>
        <v>81000</v>
      </c>
      <c r="K50" s="34">
        <f t="shared" si="6"/>
        <v>94000</v>
      </c>
      <c r="L50" s="34">
        <f t="shared" si="6"/>
        <v>172000</v>
      </c>
      <c r="M50" s="34">
        <f t="shared" si="6"/>
        <v>172000</v>
      </c>
      <c r="N50" s="34">
        <f t="shared" si="6"/>
        <v>172000</v>
      </c>
      <c r="O50" s="34">
        <f t="shared" si="6"/>
        <v>176000</v>
      </c>
      <c r="P50" s="34">
        <f t="shared" si="6"/>
        <v>176000</v>
      </c>
      <c r="Q50" s="34">
        <f t="shared" si="6"/>
        <v>176000</v>
      </c>
      <c r="R50" s="34">
        <f t="shared" si="6"/>
        <v>202000</v>
      </c>
      <c r="S50" s="34">
        <f t="shared" si="6"/>
        <v>202000</v>
      </c>
      <c r="T50" s="34">
        <f t="shared" si="6"/>
        <v>202000</v>
      </c>
      <c r="U50" s="34">
        <f t="shared" si="6"/>
        <v>208000</v>
      </c>
      <c r="V50" s="34">
        <f t="shared" si="6"/>
        <v>204000</v>
      </c>
      <c r="W50" s="34">
        <f t="shared" si="6"/>
        <v>204000</v>
      </c>
      <c r="X50" s="34">
        <f t="shared" si="6"/>
        <v>234000</v>
      </c>
      <c r="Y50" s="34">
        <f t="shared" si="6"/>
        <v>234000</v>
      </c>
      <c r="Z50" s="34">
        <f t="shared" si="6"/>
        <v>240000</v>
      </c>
      <c r="AA50" s="34">
        <f t="shared" si="6"/>
        <v>240000</v>
      </c>
      <c r="AB50" s="34">
        <f t="shared" si="6"/>
        <v>240000</v>
      </c>
      <c r="AC50" s="34">
        <f t="shared" si="6"/>
        <v>240000</v>
      </c>
      <c r="AD50" s="34">
        <f t="shared" si="6"/>
        <v>252000</v>
      </c>
      <c r="AE50" s="34">
        <f t="shared" si="6"/>
        <v>252000</v>
      </c>
      <c r="AF50" s="34">
        <f t="shared" si="6"/>
        <v>252000</v>
      </c>
      <c r="AG50" s="34">
        <f t="shared" si="6"/>
        <v>252000</v>
      </c>
      <c r="AH50" s="34">
        <f t="shared" si="6"/>
        <v>252000</v>
      </c>
      <c r="AI50" s="34">
        <f t="shared" si="6"/>
        <v>264000</v>
      </c>
      <c r="AJ50" s="34">
        <f t="shared" si="6"/>
        <v>264000</v>
      </c>
      <c r="AK50" s="34">
        <f t="shared" si="6"/>
        <v>264000</v>
      </c>
      <c r="AL50" s="34">
        <f t="shared" si="6"/>
        <v>264000</v>
      </c>
      <c r="AM50" s="34">
        <f t="shared" si="6"/>
        <v>264000</v>
      </c>
      <c r="AN50" s="34">
        <f t="shared" si="6"/>
        <v>264000</v>
      </c>
      <c r="AO50" s="34">
        <f t="shared" si="6"/>
        <v>264000</v>
      </c>
    </row>
    <row r="51" spans="2:41" ht="14.25" customHeight="1" x14ac:dyDescent="0.45"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</row>
    <row r="52" spans="2:41" ht="14.25" customHeight="1" x14ac:dyDescent="0.45">
      <c r="B52" s="1" t="s">
        <v>277</v>
      </c>
      <c r="F52" s="83">
        <f t="shared" ref="F52:AO52" si="7">SUM(F48:F50)</f>
        <v>117000</v>
      </c>
      <c r="G52" s="83">
        <f t="shared" si="7"/>
        <v>117000</v>
      </c>
      <c r="H52" s="83">
        <f t="shared" si="7"/>
        <v>135000</v>
      </c>
      <c r="I52" s="83">
        <f t="shared" si="7"/>
        <v>139000</v>
      </c>
      <c r="J52" s="83">
        <f t="shared" si="7"/>
        <v>139000</v>
      </c>
      <c r="K52" s="83">
        <f t="shared" si="7"/>
        <v>152000</v>
      </c>
      <c r="L52" s="83">
        <f t="shared" si="7"/>
        <v>265000</v>
      </c>
      <c r="M52" s="83">
        <f t="shared" si="7"/>
        <v>265000</v>
      </c>
      <c r="N52" s="83">
        <f t="shared" si="7"/>
        <v>265000</v>
      </c>
      <c r="O52" s="83">
        <f t="shared" si="7"/>
        <v>269000</v>
      </c>
      <c r="P52" s="83">
        <f t="shared" si="7"/>
        <v>269000</v>
      </c>
      <c r="Q52" s="83">
        <f t="shared" si="7"/>
        <v>269000</v>
      </c>
      <c r="R52" s="83">
        <f t="shared" si="7"/>
        <v>413000</v>
      </c>
      <c r="S52" s="83">
        <f t="shared" si="7"/>
        <v>413000</v>
      </c>
      <c r="T52" s="83">
        <f t="shared" si="7"/>
        <v>413000</v>
      </c>
      <c r="U52" s="83">
        <f t="shared" si="7"/>
        <v>419000</v>
      </c>
      <c r="V52" s="83">
        <f t="shared" si="7"/>
        <v>415000</v>
      </c>
      <c r="W52" s="83">
        <f t="shared" si="7"/>
        <v>415000</v>
      </c>
      <c r="X52" s="83">
        <f t="shared" si="7"/>
        <v>445000</v>
      </c>
      <c r="Y52" s="83">
        <f t="shared" si="7"/>
        <v>445000</v>
      </c>
      <c r="Z52" s="83">
        <f t="shared" si="7"/>
        <v>451000</v>
      </c>
      <c r="AA52" s="83">
        <f t="shared" si="7"/>
        <v>451000</v>
      </c>
      <c r="AB52" s="83">
        <f t="shared" si="7"/>
        <v>451000</v>
      </c>
      <c r="AC52" s="83">
        <f t="shared" si="7"/>
        <v>451000</v>
      </c>
      <c r="AD52" s="83">
        <f t="shared" si="7"/>
        <v>468000</v>
      </c>
      <c r="AE52" s="83">
        <f t="shared" si="7"/>
        <v>468000</v>
      </c>
      <c r="AF52" s="83">
        <f t="shared" si="7"/>
        <v>468000</v>
      </c>
      <c r="AG52" s="83">
        <f t="shared" si="7"/>
        <v>468000</v>
      </c>
      <c r="AH52" s="83">
        <f t="shared" si="7"/>
        <v>468000</v>
      </c>
      <c r="AI52" s="83">
        <f t="shared" si="7"/>
        <v>480000</v>
      </c>
      <c r="AJ52" s="83">
        <f t="shared" si="7"/>
        <v>480000</v>
      </c>
      <c r="AK52" s="83">
        <f t="shared" si="7"/>
        <v>480000</v>
      </c>
      <c r="AL52" s="83">
        <f t="shared" si="7"/>
        <v>480000</v>
      </c>
      <c r="AM52" s="83">
        <f t="shared" si="7"/>
        <v>480000</v>
      </c>
      <c r="AN52" s="83">
        <f t="shared" si="7"/>
        <v>480000</v>
      </c>
      <c r="AO52" s="83">
        <f t="shared" si="7"/>
        <v>480000</v>
      </c>
    </row>
    <row r="53" spans="2:41" ht="14.25" customHeight="1" x14ac:dyDescent="0.45"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</row>
    <row r="54" spans="2:41" ht="14.25" customHeight="1" x14ac:dyDescent="0.45"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</row>
    <row r="55" spans="2:41" ht="14.25" customHeight="1" x14ac:dyDescent="0.45"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>
        <v>10000</v>
      </c>
      <c r="Q55" s="34">
        <v>10000</v>
      </c>
      <c r="R55" s="34">
        <v>10000</v>
      </c>
      <c r="S55" s="34">
        <v>10000</v>
      </c>
      <c r="T55" s="34">
        <v>10000</v>
      </c>
      <c r="U55" s="34">
        <v>10000</v>
      </c>
      <c r="V55" s="34">
        <v>10000</v>
      </c>
      <c r="W55" s="34">
        <v>10000</v>
      </c>
      <c r="X55" s="34">
        <v>10000</v>
      </c>
      <c r="Y55" s="34">
        <v>10000</v>
      </c>
      <c r="Z55" s="34">
        <v>10000</v>
      </c>
      <c r="AA55" s="34">
        <v>10000</v>
      </c>
      <c r="AB55" s="34">
        <v>10000</v>
      </c>
      <c r="AC55" s="34">
        <v>10000</v>
      </c>
      <c r="AD55" s="34">
        <v>10000</v>
      </c>
      <c r="AE55" s="34">
        <v>10000</v>
      </c>
      <c r="AF55" s="34">
        <v>10000</v>
      </c>
      <c r="AG55" s="34">
        <v>10000</v>
      </c>
      <c r="AH55" s="34">
        <v>10000</v>
      </c>
      <c r="AI55" s="34">
        <v>10000</v>
      </c>
      <c r="AJ55" s="34">
        <v>10000</v>
      </c>
      <c r="AK55" s="34">
        <v>10000</v>
      </c>
      <c r="AL55" s="34">
        <v>10000</v>
      </c>
      <c r="AM55" s="34">
        <v>10000</v>
      </c>
      <c r="AN55" s="34">
        <v>10000</v>
      </c>
      <c r="AO55" s="34">
        <v>10000</v>
      </c>
    </row>
    <row r="56" spans="2:41" ht="14.25" customHeight="1" x14ac:dyDescent="0.45"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</row>
    <row r="57" spans="2:41" ht="14.25" customHeight="1" x14ac:dyDescent="0.45"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</row>
    <row r="58" spans="2:41" ht="14.25" customHeight="1" x14ac:dyDescent="0.45"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</row>
    <row r="59" spans="2:41" ht="14.25" customHeight="1" x14ac:dyDescent="0.45"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</row>
    <row r="60" spans="2:41" ht="14.25" customHeight="1" x14ac:dyDescent="0.45"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</row>
    <row r="61" spans="2:41" ht="14.25" customHeight="1" x14ac:dyDescent="0.45"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</row>
    <row r="62" spans="2:41" ht="14.25" customHeight="1" x14ac:dyDescent="0.45"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</row>
    <row r="63" spans="2:41" ht="14.25" customHeight="1" x14ac:dyDescent="0.45"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</row>
    <row r="64" spans="2:41" ht="14.25" customHeight="1" x14ac:dyDescent="0.45"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</row>
    <row r="65" spans="6:41" ht="14.25" customHeight="1" x14ac:dyDescent="0.45"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</row>
    <row r="66" spans="6:41" ht="14.25" customHeight="1" x14ac:dyDescent="0.45"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</row>
    <row r="67" spans="6:41" ht="14.25" customHeight="1" x14ac:dyDescent="0.45"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</row>
    <row r="68" spans="6:41" ht="14.25" customHeight="1" x14ac:dyDescent="0.45"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</row>
    <row r="69" spans="6:41" ht="14.25" customHeight="1" x14ac:dyDescent="0.45"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</row>
    <row r="70" spans="6:41" ht="14.25" customHeight="1" x14ac:dyDescent="0.45"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</row>
    <row r="71" spans="6:41" ht="14.25" customHeight="1" x14ac:dyDescent="0.45"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</row>
    <row r="72" spans="6:41" ht="14.25" customHeight="1" x14ac:dyDescent="0.45"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</row>
    <row r="73" spans="6:41" ht="14.25" customHeight="1" x14ac:dyDescent="0.45"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</row>
    <row r="74" spans="6:41" ht="14.25" customHeight="1" x14ac:dyDescent="0.45"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</row>
    <row r="75" spans="6:41" ht="14.25" customHeight="1" x14ac:dyDescent="0.45"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</row>
    <row r="76" spans="6:41" ht="14.25" customHeight="1" x14ac:dyDescent="0.45"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</row>
    <row r="77" spans="6:41" ht="14.25" customHeight="1" x14ac:dyDescent="0.45"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</row>
    <row r="78" spans="6:41" ht="14.25" customHeight="1" x14ac:dyDescent="0.45"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</row>
    <row r="79" spans="6:41" ht="14.25" customHeight="1" x14ac:dyDescent="0.45"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</row>
    <row r="80" spans="6:41" ht="14.25" customHeight="1" x14ac:dyDescent="0.45"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</row>
    <row r="81" spans="6:41" ht="14.25" customHeight="1" x14ac:dyDescent="0.45"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</row>
    <row r="82" spans="6:41" ht="14.25" customHeight="1" x14ac:dyDescent="0.45"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</row>
    <row r="83" spans="6:41" ht="14.25" customHeight="1" x14ac:dyDescent="0.45"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</row>
    <row r="84" spans="6:41" ht="14.25" customHeight="1" x14ac:dyDescent="0.45"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</row>
    <row r="85" spans="6:41" ht="14.25" customHeight="1" x14ac:dyDescent="0.45"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</row>
    <row r="86" spans="6:41" ht="14.25" customHeight="1" x14ac:dyDescent="0.45"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</row>
    <row r="87" spans="6:41" ht="14.25" customHeight="1" x14ac:dyDescent="0.45"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</row>
    <row r="88" spans="6:41" ht="14.25" customHeight="1" x14ac:dyDescent="0.45"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</row>
    <row r="89" spans="6:41" ht="14.25" customHeight="1" x14ac:dyDescent="0.45"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</row>
    <row r="90" spans="6:41" ht="14.25" customHeight="1" x14ac:dyDescent="0.45"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</row>
    <row r="91" spans="6:41" ht="14.25" customHeight="1" x14ac:dyDescent="0.45"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</row>
    <row r="92" spans="6:41" ht="14.25" customHeight="1" x14ac:dyDescent="0.45"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</row>
    <row r="93" spans="6:41" ht="14.25" customHeight="1" x14ac:dyDescent="0.45"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</row>
    <row r="94" spans="6:41" ht="14.25" customHeight="1" x14ac:dyDescent="0.45"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</row>
    <row r="95" spans="6:41" ht="14.25" customHeight="1" x14ac:dyDescent="0.45"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</row>
    <row r="96" spans="6:41" ht="14.25" customHeight="1" x14ac:dyDescent="0.45"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</row>
    <row r="97" spans="6:41" ht="14.25" customHeight="1" x14ac:dyDescent="0.45"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</row>
    <row r="98" spans="6:41" ht="14.25" customHeight="1" x14ac:dyDescent="0.45"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</row>
    <row r="99" spans="6:41" ht="14.25" customHeight="1" x14ac:dyDescent="0.45"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</row>
    <row r="100" spans="6:41" ht="14.25" customHeight="1" x14ac:dyDescent="0.45"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</row>
    <row r="101" spans="6:41" ht="14.25" customHeight="1" x14ac:dyDescent="0.45"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</row>
    <row r="102" spans="6:41" ht="14.25" customHeight="1" x14ac:dyDescent="0.45"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</row>
    <row r="103" spans="6:41" ht="14.25" customHeight="1" x14ac:dyDescent="0.45"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</row>
    <row r="104" spans="6:41" ht="14.25" customHeight="1" x14ac:dyDescent="0.45"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</row>
    <row r="105" spans="6:41" ht="14.25" customHeight="1" x14ac:dyDescent="0.45"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</row>
    <row r="106" spans="6:41" ht="14.25" customHeight="1" x14ac:dyDescent="0.45"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</row>
    <row r="107" spans="6:41" ht="14.25" customHeight="1" x14ac:dyDescent="0.45"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</row>
    <row r="108" spans="6:41" ht="14.25" customHeight="1" x14ac:dyDescent="0.45"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</row>
    <row r="109" spans="6:41" ht="14.25" customHeight="1" x14ac:dyDescent="0.45"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</row>
    <row r="110" spans="6:41" ht="14.25" customHeight="1" x14ac:dyDescent="0.45"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</row>
    <row r="111" spans="6:41" ht="14.25" customHeight="1" x14ac:dyDescent="0.45"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</row>
    <row r="112" spans="6:41" ht="14.25" customHeight="1" x14ac:dyDescent="0.45"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</row>
    <row r="113" spans="6:41" ht="14.25" customHeight="1" x14ac:dyDescent="0.45"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6:41" ht="14.25" customHeight="1" x14ac:dyDescent="0.45"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6:41" ht="14.25" customHeight="1" x14ac:dyDescent="0.45"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6:41" ht="14.25" customHeight="1" x14ac:dyDescent="0.45"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6:41" ht="14.25" customHeight="1" x14ac:dyDescent="0.45"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6:41" ht="14.25" customHeight="1" x14ac:dyDescent="0.45"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6:41" ht="14.25" customHeight="1" x14ac:dyDescent="0.45"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6:41" ht="14.25" customHeight="1" x14ac:dyDescent="0.45"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6:41" ht="14.25" customHeight="1" x14ac:dyDescent="0.45"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6:41" ht="14.25" customHeight="1" x14ac:dyDescent="0.45"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6:41" ht="14.25" customHeight="1" x14ac:dyDescent="0.45"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6:41" ht="14.25" customHeight="1" x14ac:dyDescent="0.45"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6:41" ht="14.25" customHeight="1" x14ac:dyDescent="0.45"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6:41" ht="14.25" customHeight="1" x14ac:dyDescent="0.45"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6:41" ht="14.25" customHeight="1" x14ac:dyDescent="0.45"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6:41" ht="14.25" customHeight="1" x14ac:dyDescent="0.45"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6:41" ht="14.25" customHeight="1" x14ac:dyDescent="0.45"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6:41" ht="14.25" customHeight="1" x14ac:dyDescent="0.45"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6:41" ht="14.25" customHeight="1" x14ac:dyDescent="0.45"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6:41" ht="14.25" customHeight="1" x14ac:dyDescent="0.45"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6:41" ht="14.25" customHeight="1" x14ac:dyDescent="0.45"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6:41" ht="14.25" customHeight="1" x14ac:dyDescent="0.45"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6:41" ht="14.25" customHeight="1" x14ac:dyDescent="0.45"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6:41" ht="14.25" customHeight="1" x14ac:dyDescent="0.45"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6:41" ht="14.25" customHeight="1" x14ac:dyDescent="0.45"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6:41" ht="14.25" customHeight="1" x14ac:dyDescent="0.45"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6:41" ht="14.25" customHeight="1" x14ac:dyDescent="0.45"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6:41" ht="14.25" customHeight="1" x14ac:dyDescent="0.45"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6:41" ht="14.25" customHeight="1" x14ac:dyDescent="0.45"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6:41" ht="14.25" customHeight="1" x14ac:dyDescent="0.45"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6:41" ht="14.25" customHeight="1" x14ac:dyDescent="0.45"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6:41" ht="14.25" customHeight="1" x14ac:dyDescent="0.45"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6:41" ht="14.25" customHeight="1" x14ac:dyDescent="0.45"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6:41" ht="14.25" customHeight="1" x14ac:dyDescent="0.45"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6:41" ht="14.25" customHeight="1" x14ac:dyDescent="0.45"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6:41" ht="14.25" customHeight="1" x14ac:dyDescent="0.45"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6:41" ht="14.25" customHeight="1" x14ac:dyDescent="0.45"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6:41" ht="14.25" customHeight="1" x14ac:dyDescent="0.45"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6:41" ht="14.25" customHeight="1" x14ac:dyDescent="0.45"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6:41" ht="14.25" customHeight="1" x14ac:dyDescent="0.45"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6:41" ht="14.25" customHeight="1" x14ac:dyDescent="0.45"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6:41" ht="14.25" customHeight="1" x14ac:dyDescent="0.45"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6:41" ht="14.25" customHeight="1" x14ac:dyDescent="0.45"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  <row r="156" spans="6:41" ht="14.25" customHeight="1" x14ac:dyDescent="0.45"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</row>
    <row r="157" spans="6:41" ht="14.25" customHeight="1" x14ac:dyDescent="0.45"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</row>
    <row r="158" spans="6:41" ht="14.25" customHeight="1" x14ac:dyDescent="0.45"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6:41" ht="14.25" customHeight="1" x14ac:dyDescent="0.45"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</row>
    <row r="160" spans="6:41" ht="14.25" customHeight="1" x14ac:dyDescent="0.45"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</row>
    <row r="161" spans="6:41" ht="14.25" customHeight="1" x14ac:dyDescent="0.45"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</row>
    <row r="162" spans="6:41" ht="14.25" customHeight="1" x14ac:dyDescent="0.45"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</row>
    <row r="163" spans="6:41" ht="14.25" customHeight="1" x14ac:dyDescent="0.45"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</row>
    <row r="164" spans="6:41" ht="14.25" customHeight="1" x14ac:dyDescent="0.45"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</row>
    <row r="165" spans="6:41" ht="14.25" customHeight="1" x14ac:dyDescent="0.45"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</row>
    <row r="166" spans="6:41" ht="14.25" customHeight="1" x14ac:dyDescent="0.45"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</row>
    <row r="167" spans="6:41" ht="14.25" customHeight="1" x14ac:dyDescent="0.45"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</row>
    <row r="168" spans="6:41" ht="14.25" customHeight="1" x14ac:dyDescent="0.45"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</row>
    <row r="169" spans="6:41" ht="14.25" customHeight="1" x14ac:dyDescent="0.45"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</row>
    <row r="170" spans="6:41" ht="14.25" customHeight="1" x14ac:dyDescent="0.45"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</row>
    <row r="171" spans="6:41" ht="14.25" customHeight="1" x14ac:dyDescent="0.45"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</row>
    <row r="172" spans="6:41" ht="14.25" customHeight="1" x14ac:dyDescent="0.45"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</row>
    <row r="173" spans="6:41" ht="14.25" customHeight="1" x14ac:dyDescent="0.45"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</row>
    <row r="174" spans="6:41" ht="14.25" customHeight="1" x14ac:dyDescent="0.45"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</row>
    <row r="175" spans="6:41" ht="14.25" customHeight="1" x14ac:dyDescent="0.45"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</row>
    <row r="176" spans="6:41" ht="14.25" customHeight="1" x14ac:dyDescent="0.45"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</row>
    <row r="177" spans="6:41" ht="14.25" customHeight="1" x14ac:dyDescent="0.45"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</row>
    <row r="178" spans="6:41" ht="14.25" customHeight="1" x14ac:dyDescent="0.45"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</row>
    <row r="179" spans="6:41" ht="14.25" customHeight="1" x14ac:dyDescent="0.45"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</row>
    <row r="180" spans="6:41" ht="14.25" customHeight="1" x14ac:dyDescent="0.45"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</row>
    <row r="181" spans="6:41" ht="14.25" customHeight="1" x14ac:dyDescent="0.45"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</row>
    <row r="182" spans="6:41" ht="14.25" customHeight="1" x14ac:dyDescent="0.45"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</row>
    <row r="183" spans="6:41" ht="14.25" customHeight="1" x14ac:dyDescent="0.45"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</row>
    <row r="184" spans="6:41" ht="14.25" customHeight="1" x14ac:dyDescent="0.45"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</row>
    <row r="185" spans="6:41" ht="14.25" customHeight="1" x14ac:dyDescent="0.45"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</row>
    <row r="186" spans="6:41" ht="14.25" customHeight="1" x14ac:dyDescent="0.45"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</row>
    <row r="187" spans="6:41" ht="14.25" customHeight="1" x14ac:dyDescent="0.45"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</row>
    <row r="188" spans="6:41" ht="14.25" customHeight="1" x14ac:dyDescent="0.45"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</row>
    <row r="189" spans="6:41" ht="14.25" customHeight="1" x14ac:dyDescent="0.45"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</row>
    <row r="190" spans="6:41" ht="14.25" customHeight="1" x14ac:dyDescent="0.45"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</row>
    <row r="191" spans="6:41" ht="14.25" customHeight="1" x14ac:dyDescent="0.45"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</row>
    <row r="192" spans="6:41" ht="14.25" customHeight="1" x14ac:dyDescent="0.45"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</row>
    <row r="193" spans="6:41" ht="14.25" customHeight="1" x14ac:dyDescent="0.45"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</row>
    <row r="194" spans="6:41" ht="14.25" customHeight="1" x14ac:dyDescent="0.45"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</row>
    <row r="195" spans="6:41" ht="14.25" customHeight="1" x14ac:dyDescent="0.45"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</row>
    <row r="196" spans="6:41" ht="14.25" customHeight="1" x14ac:dyDescent="0.45"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</row>
    <row r="197" spans="6:41" ht="14.25" customHeight="1" x14ac:dyDescent="0.45"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</row>
    <row r="198" spans="6:41" ht="14.25" customHeight="1" x14ac:dyDescent="0.45"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</row>
    <row r="199" spans="6:41" ht="14.25" customHeight="1" x14ac:dyDescent="0.45"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</row>
    <row r="200" spans="6:41" ht="14.25" customHeight="1" x14ac:dyDescent="0.45"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</row>
    <row r="201" spans="6:41" ht="14.25" customHeight="1" x14ac:dyDescent="0.45"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</row>
    <row r="202" spans="6:41" ht="14.25" customHeight="1" x14ac:dyDescent="0.45"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</row>
    <row r="203" spans="6:41" ht="14.25" customHeight="1" x14ac:dyDescent="0.45"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</row>
    <row r="204" spans="6:41" ht="14.25" customHeight="1" x14ac:dyDescent="0.45"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</row>
    <row r="205" spans="6:41" ht="14.25" customHeight="1" x14ac:dyDescent="0.45"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</row>
    <row r="206" spans="6:41" ht="14.25" customHeight="1" x14ac:dyDescent="0.45"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</row>
    <row r="207" spans="6:41" ht="14.25" customHeight="1" x14ac:dyDescent="0.45"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</row>
    <row r="208" spans="6:41" ht="14.25" customHeight="1" x14ac:dyDescent="0.45"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</row>
    <row r="209" spans="6:41" ht="14.25" customHeight="1" x14ac:dyDescent="0.45"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</row>
    <row r="210" spans="6:41" ht="14.25" customHeight="1" x14ac:dyDescent="0.45"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</row>
    <row r="211" spans="6:41" ht="14.25" customHeight="1" x14ac:dyDescent="0.45"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</row>
    <row r="212" spans="6:41" ht="14.25" customHeight="1" x14ac:dyDescent="0.45"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</row>
    <row r="213" spans="6:41" ht="14.25" customHeight="1" x14ac:dyDescent="0.45"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</row>
    <row r="214" spans="6:41" ht="14.25" customHeight="1" x14ac:dyDescent="0.45"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</row>
    <row r="215" spans="6:41" ht="14.25" customHeight="1" x14ac:dyDescent="0.45"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</row>
    <row r="216" spans="6:41" ht="14.25" customHeight="1" x14ac:dyDescent="0.45"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</row>
    <row r="217" spans="6:41" ht="14.25" customHeight="1" x14ac:dyDescent="0.45"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</row>
    <row r="218" spans="6:41" ht="14.25" customHeight="1" x14ac:dyDescent="0.45"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</row>
    <row r="219" spans="6:41" ht="14.25" customHeight="1" x14ac:dyDescent="0.45"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</row>
    <row r="220" spans="6:41" ht="14.25" customHeight="1" x14ac:dyDescent="0.45"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</row>
    <row r="221" spans="6:41" ht="14.25" customHeight="1" x14ac:dyDescent="0.45"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</row>
    <row r="222" spans="6:41" ht="14.25" customHeight="1" x14ac:dyDescent="0.45"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</row>
    <row r="223" spans="6:41" ht="14.25" customHeight="1" x14ac:dyDescent="0.45"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</row>
    <row r="224" spans="6:41" ht="14.25" customHeight="1" x14ac:dyDescent="0.45"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</row>
    <row r="225" spans="6:41" ht="14.25" customHeight="1" x14ac:dyDescent="0.45"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</row>
    <row r="226" spans="6:41" ht="14.25" customHeight="1" x14ac:dyDescent="0.45"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</row>
    <row r="227" spans="6:41" ht="14.25" customHeight="1" x14ac:dyDescent="0.45"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</row>
    <row r="228" spans="6:41" ht="14.25" customHeight="1" x14ac:dyDescent="0.45"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</row>
    <row r="229" spans="6:41" ht="14.25" customHeight="1" x14ac:dyDescent="0.45"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</row>
    <row r="230" spans="6:41" ht="14.25" customHeight="1" x14ac:dyDescent="0.45"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</row>
    <row r="231" spans="6:41" ht="14.25" customHeight="1" x14ac:dyDescent="0.45"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</row>
    <row r="232" spans="6:41" ht="14.25" customHeight="1" x14ac:dyDescent="0.45"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</row>
    <row r="233" spans="6:41" ht="14.25" customHeight="1" x14ac:dyDescent="0.45"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</row>
    <row r="234" spans="6:41" ht="14.25" customHeight="1" x14ac:dyDescent="0.45"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</row>
    <row r="235" spans="6:41" ht="14.25" customHeight="1" x14ac:dyDescent="0.45"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</row>
    <row r="236" spans="6:41" ht="14.25" customHeight="1" x14ac:dyDescent="0.45"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</row>
    <row r="237" spans="6:41" ht="14.25" customHeight="1" x14ac:dyDescent="0.45"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</row>
    <row r="238" spans="6:41" ht="14.25" customHeight="1" x14ac:dyDescent="0.45"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</row>
    <row r="239" spans="6:41" ht="14.25" customHeight="1" x14ac:dyDescent="0.45"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</row>
    <row r="240" spans="6:41" ht="14.25" customHeight="1" x14ac:dyDescent="0.45"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</row>
    <row r="241" spans="6:41" ht="14.25" customHeight="1" x14ac:dyDescent="0.45"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</row>
    <row r="242" spans="6:41" ht="14.25" customHeight="1" x14ac:dyDescent="0.45"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</row>
    <row r="243" spans="6:41" ht="14.25" customHeight="1" x14ac:dyDescent="0.45"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</row>
    <row r="244" spans="6:41" ht="14.25" customHeight="1" x14ac:dyDescent="0.45"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</row>
    <row r="245" spans="6:41" ht="14.25" customHeight="1" x14ac:dyDescent="0.45"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</row>
    <row r="246" spans="6:41" ht="14.25" customHeight="1" x14ac:dyDescent="0.45"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</row>
    <row r="247" spans="6:41" ht="14.25" customHeight="1" x14ac:dyDescent="0.45"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</row>
    <row r="248" spans="6:41" ht="14.25" customHeight="1" x14ac:dyDescent="0.45"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</row>
    <row r="249" spans="6:41" ht="14.25" customHeight="1" x14ac:dyDescent="0.45"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</row>
    <row r="250" spans="6:41" ht="14.25" customHeight="1" x14ac:dyDescent="0.45"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</row>
    <row r="251" spans="6:41" ht="14.25" customHeight="1" x14ac:dyDescent="0.45"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</row>
    <row r="252" spans="6:41" ht="14.25" customHeight="1" x14ac:dyDescent="0.45"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</row>
    <row r="253" spans="6:41" ht="14.25" customHeight="1" x14ac:dyDescent="0.45"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</row>
    <row r="254" spans="6:41" ht="14.25" customHeight="1" x14ac:dyDescent="0.45"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</row>
    <row r="255" spans="6:41" ht="14.25" customHeight="1" x14ac:dyDescent="0.45"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</row>
    <row r="256" spans="6:41" ht="14.25" customHeight="1" x14ac:dyDescent="0.45"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</row>
    <row r="257" spans="6:41" ht="14.25" customHeight="1" x14ac:dyDescent="0.45"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</row>
    <row r="258" spans="6:41" ht="14.25" customHeight="1" x14ac:dyDescent="0.45"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</row>
    <row r="259" spans="6:41" ht="14.25" customHeight="1" x14ac:dyDescent="0.45"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</row>
    <row r="260" spans="6:41" ht="14.25" customHeight="1" x14ac:dyDescent="0.45"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</row>
    <row r="261" spans="6:41" ht="14.25" customHeight="1" x14ac:dyDescent="0.45"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</row>
    <row r="262" spans="6:41" ht="14.25" customHeight="1" x14ac:dyDescent="0.45"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</row>
    <row r="263" spans="6:41" ht="14.25" customHeight="1" x14ac:dyDescent="0.45"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</row>
    <row r="264" spans="6:41" ht="14.25" customHeight="1" x14ac:dyDescent="0.45"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</row>
    <row r="265" spans="6:41" ht="14.25" customHeight="1" x14ac:dyDescent="0.45"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</row>
    <row r="266" spans="6:41" ht="14.25" customHeight="1" x14ac:dyDescent="0.45"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</row>
    <row r="267" spans="6:41" ht="14.25" customHeight="1" x14ac:dyDescent="0.45"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</row>
    <row r="268" spans="6:41" ht="14.25" customHeight="1" x14ac:dyDescent="0.45"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</row>
    <row r="269" spans="6:41" ht="14.25" customHeight="1" x14ac:dyDescent="0.45"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</row>
    <row r="270" spans="6:41" ht="14.25" customHeight="1" x14ac:dyDescent="0.45"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</row>
    <row r="271" spans="6:41" ht="14.25" customHeight="1" x14ac:dyDescent="0.45"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</row>
    <row r="272" spans="6:41" ht="14.25" customHeight="1" x14ac:dyDescent="0.45"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</row>
    <row r="273" spans="6:41" ht="14.25" customHeight="1" x14ac:dyDescent="0.45"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</row>
    <row r="274" spans="6:41" ht="14.25" customHeight="1" x14ac:dyDescent="0.45"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</row>
    <row r="275" spans="6:41" ht="14.25" customHeight="1" x14ac:dyDescent="0.45"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</row>
    <row r="276" spans="6:41" ht="14.25" customHeight="1" x14ac:dyDescent="0.45"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</row>
    <row r="277" spans="6:41" ht="14.25" customHeight="1" x14ac:dyDescent="0.45"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</row>
    <row r="278" spans="6:41" ht="14.25" customHeight="1" x14ac:dyDescent="0.45"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</row>
    <row r="279" spans="6:41" ht="14.25" customHeight="1" x14ac:dyDescent="0.45"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</row>
    <row r="280" spans="6:41" ht="14.25" customHeight="1" x14ac:dyDescent="0.45"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</row>
    <row r="281" spans="6:41" ht="14.25" customHeight="1" x14ac:dyDescent="0.45"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</row>
    <row r="282" spans="6:41" ht="14.25" customHeight="1" x14ac:dyDescent="0.45"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</row>
    <row r="283" spans="6:41" ht="14.25" customHeight="1" x14ac:dyDescent="0.45"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</row>
    <row r="284" spans="6:41" ht="14.25" customHeight="1" x14ac:dyDescent="0.45"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</row>
    <row r="285" spans="6:41" ht="14.25" customHeight="1" x14ac:dyDescent="0.45"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</row>
    <row r="286" spans="6:41" ht="14.25" customHeight="1" x14ac:dyDescent="0.45"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</row>
    <row r="287" spans="6:41" ht="14.25" customHeight="1" x14ac:dyDescent="0.45"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</row>
    <row r="288" spans="6:41" ht="14.25" customHeight="1" x14ac:dyDescent="0.45"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</row>
    <row r="289" spans="6:41" ht="14.25" customHeight="1" x14ac:dyDescent="0.45"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</row>
    <row r="290" spans="6:41" ht="14.25" customHeight="1" x14ac:dyDescent="0.45"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</row>
    <row r="291" spans="6:41" ht="14.25" customHeight="1" x14ac:dyDescent="0.45"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</row>
    <row r="292" spans="6:41" ht="14.25" customHeight="1" x14ac:dyDescent="0.45"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</row>
    <row r="293" spans="6:41" ht="14.25" customHeight="1" x14ac:dyDescent="0.45"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</row>
    <row r="294" spans="6:41" ht="14.25" customHeight="1" x14ac:dyDescent="0.45"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</row>
    <row r="295" spans="6:41" ht="14.25" customHeight="1" x14ac:dyDescent="0.45"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</row>
    <row r="296" spans="6:41" ht="14.25" customHeight="1" x14ac:dyDescent="0.45"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</row>
    <row r="297" spans="6:41" ht="14.25" customHeight="1" x14ac:dyDescent="0.45"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</row>
    <row r="298" spans="6:41" ht="14.25" customHeight="1" x14ac:dyDescent="0.45"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</row>
    <row r="299" spans="6:41" ht="14.25" customHeight="1" x14ac:dyDescent="0.45"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</row>
    <row r="300" spans="6:41" ht="14.25" customHeight="1" x14ac:dyDescent="0.45"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</row>
    <row r="301" spans="6:41" ht="14.25" customHeight="1" x14ac:dyDescent="0.45"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</row>
    <row r="302" spans="6:41" ht="14.25" customHeight="1" x14ac:dyDescent="0.45"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</row>
    <row r="303" spans="6:41" ht="14.25" customHeight="1" x14ac:dyDescent="0.45"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</row>
    <row r="304" spans="6:41" ht="14.25" customHeight="1" x14ac:dyDescent="0.45"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</row>
    <row r="305" spans="6:41" ht="14.25" customHeight="1" x14ac:dyDescent="0.45"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</row>
    <row r="306" spans="6:41" ht="14.25" customHeight="1" x14ac:dyDescent="0.45"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</row>
    <row r="307" spans="6:41" ht="14.25" customHeight="1" x14ac:dyDescent="0.45"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</row>
    <row r="308" spans="6:41" ht="14.25" customHeight="1" x14ac:dyDescent="0.45"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</row>
    <row r="309" spans="6:41" ht="14.25" customHeight="1" x14ac:dyDescent="0.45"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</row>
    <row r="310" spans="6:41" ht="14.25" customHeight="1" x14ac:dyDescent="0.45"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</row>
    <row r="311" spans="6:41" ht="14.25" customHeight="1" x14ac:dyDescent="0.45"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</row>
    <row r="312" spans="6:41" ht="14.25" customHeight="1" x14ac:dyDescent="0.45"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</row>
    <row r="313" spans="6:41" ht="14.25" customHeight="1" x14ac:dyDescent="0.45"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</row>
    <row r="314" spans="6:41" ht="14.25" customHeight="1" x14ac:dyDescent="0.45"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</row>
    <row r="315" spans="6:41" ht="14.25" customHeight="1" x14ac:dyDescent="0.45"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</row>
    <row r="316" spans="6:41" ht="14.25" customHeight="1" x14ac:dyDescent="0.45"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</row>
    <row r="317" spans="6:41" ht="14.25" customHeight="1" x14ac:dyDescent="0.45"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</row>
    <row r="318" spans="6:41" ht="14.25" customHeight="1" x14ac:dyDescent="0.45"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</row>
    <row r="319" spans="6:41" ht="14.25" customHeight="1" x14ac:dyDescent="0.45"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</row>
    <row r="320" spans="6:41" ht="14.25" customHeight="1" x14ac:dyDescent="0.45"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</row>
    <row r="321" spans="6:41" ht="14.25" customHeight="1" x14ac:dyDescent="0.45"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</row>
    <row r="322" spans="6:41" ht="14.25" customHeight="1" x14ac:dyDescent="0.45"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</row>
    <row r="323" spans="6:41" ht="14.25" customHeight="1" x14ac:dyDescent="0.45"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</row>
    <row r="324" spans="6:41" ht="14.25" customHeight="1" x14ac:dyDescent="0.45"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</row>
    <row r="325" spans="6:41" ht="14.25" customHeight="1" x14ac:dyDescent="0.45"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</row>
    <row r="326" spans="6:41" ht="14.25" customHeight="1" x14ac:dyDescent="0.45"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</row>
    <row r="327" spans="6:41" ht="14.25" customHeight="1" x14ac:dyDescent="0.45"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</row>
    <row r="328" spans="6:41" ht="14.25" customHeight="1" x14ac:dyDescent="0.45"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</row>
    <row r="329" spans="6:41" ht="14.25" customHeight="1" x14ac:dyDescent="0.45"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</row>
    <row r="330" spans="6:41" ht="14.25" customHeight="1" x14ac:dyDescent="0.45"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</row>
    <row r="331" spans="6:41" ht="14.25" customHeight="1" x14ac:dyDescent="0.45"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</row>
    <row r="332" spans="6:41" ht="14.25" customHeight="1" x14ac:dyDescent="0.45"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</row>
    <row r="333" spans="6:41" ht="14.25" customHeight="1" x14ac:dyDescent="0.45"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</row>
    <row r="334" spans="6:41" ht="14.25" customHeight="1" x14ac:dyDescent="0.45"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</row>
    <row r="335" spans="6:41" ht="14.25" customHeight="1" x14ac:dyDescent="0.45"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</row>
    <row r="336" spans="6:41" ht="14.25" customHeight="1" x14ac:dyDescent="0.45"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</row>
    <row r="337" spans="6:41" ht="14.25" customHeight="1" x14ac:dyDescent="0.45"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</row>
    <row r="338" spans="6:41" ht="14.25" customHeight="1" x14ac:dyDescent="0.45"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</row>
    <row r="339" spans="6:41" ht="14.25" customHeight="1" x14ac:dyDescent="0.45"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</row>
    <row r="340" spans="6:41" ht="14.25" customHeight="1" x14ac:dyDescent="0.45"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</row>
    <row r="341" spans="6:41" ht="14.25" customHeight="1" x14ac:dyDescent="0.45"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</row>
    <row r="342" spans="6:41" ht="14.25" customHeight="1" x14ac:dyDescent="0.45"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</row>
    <row r="343" spans="6:41" ht="14.25" customHeight="1" x14ac:dyDescent="0.45"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</row>
    <row r="344" spans="6:41" ht="14.25" customHeight="1" x14ac:dyDescent="0.45"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</row>
    <row r="345" spans="6:41" ht="14.25" customHeight="1" x14ac:dyDescent="0.45"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</row>
    <row r="346" spans="6:41" ht="14.25" customHeight="1" x14ac:dyDescent="0.45"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</row>
    <row r="347" spans="6:41" ht="14.25" customHeight="1" x14ac:dyDescent="0.45"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</row>
    <row r="348" spans="6:41" ht="14.25" customHeight="1" x14ac:dyDescent="0.45"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</row>
    <row r="349" spans="6:41" ht="14.25" customHeight="1" x14ac:dyDescent="0.45"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</row>
    <row r="350" spans="6:41" ht="14.25" customHeight="1" x14ac:dyDescent="0.45"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</row>
    <row r="351" spans="6:41" ht="14.25" customHeight="1" x14ac:dyDescent="0.45"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</row>
    <row r="352" spans="6:41" ht="14.25" customHeight="1" x14ac:dyDescent="0.45"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</row>
    <row r="353" spans="6:41" ht="14.25" customHeight="1" x14ac:dyDescent="0.45"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</row>
    <row r="354" spans="6:41" ht="14.25" customHeight="1" x14ac:dyDescent="0.45"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</row>
    <row r="355" spans="6:41" ht="14.25" customHeight="1" x14ac:dyDescent="0.45"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</row>
    <row r="356" spans="6:41" ht="14.25" customHeight="1" x14ac:dyDescent="0.45"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</row>
    <row r="357" spans="6:41" ht="14.25" customHeight="1" x14ac:dyDescent="0.45"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</row>
    <row r="358" spans="6:41" ht="14.25" customHeight="1" x14ac:dyDescent="0.45"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</row>
    <row r="359" spans="6:41" ht="14.25" customHeight="1" x14ac:dyDescent="0.45"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</row>
    <row r="360" spans="6:41" ht="14.25" customHeight="1" x14ac:dyDescent="0.45"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</row>
    <row r="361" spans="6:41" ht="14.25" customHeight="1" x14ac:dyDescent="0.45"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</row>
    <row r="362" spans="6:41" ht="14.25" customHeight="1" x14ac:dyDescent="0.45"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</row>
    <row r="363" spans="6:41" ht="14.25" customHeight="1" x14ac:dyDescent="0.45"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</row>
    <row r="364" spans="6:41" ht="14.25" customHeight="1" x14ac:dyDescent="0.45"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</row>
    <row r="365" spans="6:41" ht="14.25" customHeight="1" x14ac:dyDescent="0.45"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</row>
    <row r="366" spans="6:41" ht="14.25" customHeight="1" x14ac:dyDescent="0.45"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</row>
    <row r="367" spans="6:41" ht="14.25" customHeight="1" x14ac:dyDescent="0.45"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</row>
    <row r="368" spans="6:41" ht="14.25" customHeight="1" x14ac:dyDescent="0.45"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</row>
    <row r="369" spans="6:41" ht="14.25" customHeight="1" x14ac:dyDescent="0.45"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</row>
    <row r="370" spans="6:41" ht="14.25" customHeight="1" x14ac:dyDescent="0.45"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</row>
    <row r="371" spans="6:41" ht="14.25" customHeight="1" x14ac:dyDescent="0.45"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</row>
    <row r="372" spans="6:41" ht="14.25" customHeight="1" x14ac:dyDescent="0.45"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</row>
    <row r="373" spans="6:41" ht="14.25" customHeight="1" x14ac:dyDescent="0.45"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</row>
    <row r="374" spans="6:41" ht="14.25" customHeight="1" x14ac:dyDescent="0.45"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</row>
    <row r="375" spans="6:41" ht="14.25" customHeight="1" x14ac:dyDescent="0.45"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</row>
    <row r="376" spans="6:41" ht="14.25" customHeight="1" x14ac:dyDescent="0.45"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</row>
    <row r="377" spans="6:41" ht="14.25" customHeight="1" x14ac:dyDescent="0.45"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</row>
    <row r="378" spans="6:41" ht="14.25" customHeight="1" x14ac:dyDescent="0.45"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</row>
    <row r="379" spans="6:41" ht="14.25" customHeight="1" x14ac:dyDescent="0.45"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</row>
    <row r="380" spans="6:41" ht="14.25" customHeight="1" x14ac:dyDescent="0.45"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</row>
    <row r="381" spans="6:41" ht="14.25" customHeight="1" x14ac:dyDescent="0.45"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</row>
    <row r="382" spans="6:41" ht="14.25" customHeight="1" x14ac:dyDescent="0.45"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</row>
    <row r="383" spans="6:41" ht="14.25" customHeight="1" x14ac:dyDescent="0.45"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</row>
    <row r="384" spans="6:41" ht="14.25" customHeight="1" x14ac:dyDescent="0.45"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</row>
    <row r="385" spans="6:41" ht="14.25" customHeight="1" x14ac:dyDescent="0.45"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</row>
    <row r="386" spans="6:41" ht="14.25" customHeight="1" x14ac:dyDescent="0.45"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</row>
    <row r="387" spans="6:41" ht="14.25" customHeight="1" x14ac:dyDescent="0.45"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</row>
    <row r="388" spans="6:41" ht="14.25" customHeight="1" x14ac:dyDescent="0.45"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</row>
    <row r="389" spans="6:41" ht="14.25" customHeight="1" x14ac:dyDescent="0.45"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</row>
    <row r="390" spans="6:41" ht="14.25" customHeight="1" x14ac:dyDescent="0.45"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</row>
    <row r="391" spans="6:41" ht="14.25" customHeight="1" x14ac:dyDescent="0.45"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</row>
    <row r="392" spans="6:41" ht="14.25" customHeight="1" x14ac:dyDescent="0.45"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</row>
    <row r="393" spans="6:41" ht="14.25" customHeight="1" x14ac:dyDescent="0.45"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</row>
    <row r="394" spans="6:41" ht="14.25" customHeight="1" x14ac:dyDescent="0.45"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</row>
    <row r="395" spans="6:41" ht="14.25" customHeight="1" x14ac:dyDescent="0.45"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</row>
    <row r="396" spans="6:41" ht="14.25" customHeight="1" x14ac:dyDescent="0.45"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</row>
    <row r="397" spans="6:41" ht="14.25" customHeight="1" x14ac:dyDescent="0.45"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</row>
    <row r="398" spans="6:41" ht="14.25" customHeight="1" x14ac:dyDescent="0.45"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</row>
    <row r="399" spans="6:41" ht="14.25" customHeight="1" x14ac:dyDescent="0.45"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</row>
    <row r="400" spans="6:41" ht="14.25" customHeight="1" x14ac:dyDescent="0.45"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</row>
    <row r="401" spans="6:41" ht="14.25" customHeight="1" x14ac:dyDescent="0.45"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</row>
    <row r="402" spans="6:41" ht="14.25" customHeight="1" x14ac:dyDescent="0.45"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</row>
    <row r="403" spans="6:41" ht="14.25" customHeight="1" x14ac:dyDescent="0.45"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</row>
    <row r="404" spans="6:41" ht="14.25" customHeight="1" x14ac:dyDescent="0.45"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</row>
    <row r="405" spans="6:41" ht="14.25" customHeight="1" x14ac:dyDescent="0.45"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</row>
    <row r="406" spans="6:41" ht="14.25" customHeight="1" x14ac:dyDescent="0.45"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</row>
    <row r="407" spans="6:41" ht="14.25" customHeight="1" x14ac:dyDescent="0.45"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</row>
    <row r="408" spans="6:41" ht="14.25" customHeight="1" x14ac:dyDescent="0.45"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</row>
    <row r="409" spans="6:41" ht="14.25" customHeight="1" x14ac:dyDescent="0.45"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</row>
    <row r="410" spans="6:41" ht="14.25" customHeight="1" x14ac:dyDescent="0.45"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</row>
    <row r="411" spans="6:41" ht="14.25" customHeight="1" x14ac:dyDescent="0.45"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</row>
    <row r="412" spans="6:41" ht="14.25" customHeight="1" x14ac:dyDescent="0.45"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</row>
    <row r="413" spans="6:41" ht="14.25" customHeight="1" x14ac:dyDescent="0.45"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</row>
    <row r="414" spans="6:41" ht="14.25" customHeight="1" x14ac:dyDescent="0.45"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</row>
    <row r="415" spans="6:41" ht="14.25" customHeight="1" x14ac:dyDescent="0.45"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</row>
    <row r="416" spans="6:41" ht="14.25" customHeight="1" x14ac:dyDescent="0.45"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</row>
    <row r="417" spans="6:41" ht="14.25" customHeight="1" x14ac:dyDescent="0.45"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</row>
    <row r="418" spans="6:41" ht="14.25" customHeight="1" x14ac:dyDescent="0.45"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</row>
    <row r="419" spans="6:41" ht="14.25" customHeight="1" x14ac:dyDescent="0.45"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</row>
    <row r="420" spans="6:41" ht="14.25" customHeight="1" x14ac:dyDescent="0.45"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</row>
    <row r="421" spans="6:41" ht="14.25" customHeight="1" x14ac:dyDescent="0.45"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</row>
    <row r="422" spans="6:41" ht="14.25" customHeight="1" x14ac:dyDescent="0.45"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</row>
    <row r="423" spans="6:41" ht="14.25" customHeight="1" x14ac:dyDescent="0.45"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</row>
    <row r="424" spans="6:41" ht="14.25" customHeight="1" x14ac:dyDescent="0.45"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</row>
    <row r="425" spans="6:41" ht="14.25" customHeight="1" x14ac:dyDescent="0.45"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</row>
    <row r="426" spans="6:41" ht="14.25" customHeight="1" x14ac:dyDescent="0.45"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</row>
    <row r="427" spans="6:41" ht="14.25" customHeight="1" x14ac:dyDescent="0.45"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</row>
    <row r="428" spans="6:41" ht="14.25" customHeight="1" x14ac:dyDescent="0.45"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</row>
    <row r="429" spans="6:41" ht="14.25" customHeight="1" x14ac:dyDescent="0.45"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</row>
    <row r="430" spans="6:41" ht="14.25" customHeight="1" x14ac:dyDescent="0.45"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</row>
    <row r="431" spans="6:41" ht="14.25" customHeight="1" x14ac:dyDescent="0.45"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</row>
    <row r="432" spans="6:41" ht="14.25" customHeight="1" x14ac:dyDescent="0.45"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</row>
    <row r="433" spans="6:41" ht="14.25" customHeight="1" x14ac:dyDescent="0.45"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</row>
    <row r="434" spans="6:41" ht="14.25" customHeight="1" x14ac:dyDescent="0.45"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</row>
    <row r="435" spans="6:41" ht="14.25" customHeight="1" x14ac:dyDescent="0.45"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</row>
    <row r="436" spans="6:41" ht="14.25" customHeight="1" x14ac:dyDescent="0.45"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</row>
    <row r="437" spans="6:41" ht="14.25" customHeight="1" x14ac:dyDescent="0.45"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</row>
    <row r="438" spans="6:41" ht="14.25" customHeight="1" x14ac:dyDescent="0.45"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</row>
    <row r="439" spans="6:41" ht="14.25" customHeight="1" x14ac:dyDescent="0.45"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</row>
    <row r="440" spans="6:41" ht="14.25" customHeight="1" x14ac:dyDescent="0.45"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</row>
    <row r="441" spans="6:41" ht="14.25" customHeight="1" x14ac:dyDescent="0.45"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</row>
    <row r="442" spans="6:41" ht="14.25" customHeight="1" x14ac:dyDescent="0.45"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</row>
    <row r="443" spans="6:41" ht="14.25" customHeight="1" x14ac:dyDescent="0.45"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</row>
    <row r="444" spans="6:41" ht="14.25" customHeight="1" x14ac:dyDescent="0.45"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</row>
    <row r="445" spans="6:41" ht="14.25" customHeight="1" x14ac:dyDescent="0.45"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</row>
    <row r="446" spans="6:41" ht="14.25" customHeight="1" x14ac:dyDescent="0.45"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</row>
    <row r="447" spans="6:41" ht="14.25" customHeight="1" x14ac:dyDescent="0.45"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</row>
    <row r="448" spans="6:41" ht="14.25" customHeight="1" x14ac:dyDescent="0.45"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</row>
    <row r="449" spans="6:41" ht="14.25" customHeight="1" x14ac:dyDescent="0.45"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</row>
    <row r="450" spans="6:41" ht="14.25" customHeight="1" x14ac:dyDescent="0.45"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</row>
    <row r="451" spans="6:41" ht="14.25" customHeight="1" x14ac:dyDescent="0.45"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</row>
    <row r="452" spans="6:41" ht="14.25" customHeight="1" x14ac:dyDescent="0.45"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</row>
    <row r="453" spans="6:41" ht="14.25" customHeight="1" x14ac:dyDescent="0.45"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</row>
    <row r="454" spans="6:41" ht="14.25" customHeight="1" x14ac:dyDescent="0.45"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</row>
    <row r="455" spans="6:41" ht="14.25" customHeight="1" x14ac:dyDescent="0.45"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</row>
    <row r="456" spans="6:41" ht="14.25" customHeight="1" x14ac:dyDescent="0.45"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</row>
    <row r="457" spans="6:41" ht="14.25" customHeight="1" x14ac:dyDescent="0.45"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</row>
    <row r="458" spans="6:41" ht="14.25" customHeight="1" x14ac:dyDescent="0.45"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</row>
    <row r="459" spans="6:41" ht="14.25" customHeight="1" x14ac:dyDescent="0.45"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</row>
    <row r="460" spans="6:41" ht="14.25" customHeight="1" x14ac:dyDescent="0.45"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</row>
    <row r="461" spans="6:41" ht="14.25" customHeight="1" x14ac:dyDescent="0.45"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</row>
    <row r="462" spans="6:41" ht="14.25" customHeight="1" x14ac:dyDescent="0.45"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</row>
    <row r="463" spans="6:41" ht="14.25" customHeight="1" x14ac:dyDescent="0.45"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</row>
    <row r="464" spans="6:41" ht="14.25" customHeight="1" x14ac:dyDescent="0.45"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</row>
    <row r="465" spans="6:41" ht="14.25" customHeight="1" x14ac:dyDescent="0.45"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</row>
    <row r="466" spans="6:41" ht="14.25" customHeight="1" x14ac:dyDescent="0.45"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</row>
    <row r="467" spans="6:41" ht="14.25" customHeight="1" x14ac:dyDescent="0.45"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</row>
    <row r="468" spans="6:41" ht="14.25" customHeight="1" x14ac:dyDescent="0.45"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</row>
    <row r="469" spans="6:41" ht="14.25" customHeight="1" x14ac:dyDescent="0.45"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</row>
    <row r="470" spans="6:41" ht="14.25" customHeight="1" x14ac:dyDescent="0.45"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</row>
    <row r="471" spans="6:41" ht="14.25" customHeight="1" x14ac:dyDescent="0.45"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</row>
    <row r="472" spans="6:41" ht="14.25" customHeight="1" x14ac:dyDescent="0.45"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</row>
    <row r="473" spans="6:41" ht="14.25" customHeight="1" x14ac:dyDescent="0.45"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</row>
    <row r="474" spans="6:41" ht="14.25" customHeight="1" x14ac:dyDescent="0.45"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</row>
    <row r="475" spans="6:41" ht="14.25" customHeight="1" x14ac:dyDescent="0.45"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</row>
    <row r="476" spans="6:41" ht="14.25" customHeight="1" x14ac:dyDescent="0.45"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</row>
    <row r="477" spans="6:41" ht="14.25" customHeight="1" x14ac:dyDescent="0.45"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</row>
    <row r="478" spans="6:41" ht="14.25" customHeight="1" x14ac:dyDescent="0.45"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</row>
    <row r="479" spans="6:41" ht="14.25" customHeight="1" x14ac:dyDescent="0.45"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</row>
    <row r="480" spans="6:41" ht="14.25" customHeight="1" x14ac:dyDescent="0.45"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</row>
    <row r="481" spans="6:41" ht="14.25" customHeight="1" x14ac:dyDescent="0.45"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</row>
    <row r="482" spans="6:41" ht="14.25" customHeight="1" x14ac:dyDescent="0.45"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</row>
    <row r="483" spans="6:41" ht="14.25" customHeight="1" x14ac:dyDescent="0.45"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</row>
    <row r="484" spans="6:41" ht="14.25" customHeight="1" x14ac:dyDescent="0.45"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</row>
    <row r="485" spans="6:41" ht="14.25" customHeight="1" x14ac:dyDescent="0.45"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</row>
    <row r="486" spans="6:41" ht="14.25" customHeight="1" x14ac:dyDescent="0.45"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</row>
    <row r="487" spans="6:41" ht="14.25" customHeight="1" x14ac:dyDescent="0.45"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</row>
    <row r="488" spans="6:41" ht="14.25" customHeight="1" x14ac:dyDescent="0.45"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</row>
    <row r="489" spans="6:41" ht="14.25" customHeight="1" x14ac:dyDescent="0.45"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</row>
    <row r="490" spans="6:41" ht="14.25" customHeight="1" x14ac:dyDescent="0.45"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</row>
    <row r="491" spans="6:41" ht="14.25" customHeight="1" x14ac:dyDescent="0.45"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</row>
    <row r="492" spans="6:41" ht="14.25" customHeight="1" x14ac:dyDescent="0.45"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</row>
    <row r="493" spans="6:41" ht="14.25" customHeight="1" x14ac:dyDescent="0.45"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</row>
    <row r="494" spans="6:41" ht="14.25" customHeight="1" x14ac:dyDescent="0.45"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</row>
    <row r="495" spans="6:41" ht="14.25" customHeight="1" x14ac:dyDescent="0.45"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</row>
    <row r="496" spans="6:41" ht="14.25" customHeight="1" x14ac:dyDescent="0.45"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</row>
    <row r="497" spans="6:41" ht="14.25" customHeight="1" x14ac:dyDescent="0.45"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</row>
    <row r="498" spans="6:41" ht="14.25" customHeight="1" x14ac:dyDescent="0.45"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</row>
    <row r="499" spans="6:41" ht="14.25" customHeight="1" x14ac:dyDescent="0.45"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</row>
    <row r="500" spans="6:41" ht="14.25" customHeight="1" x14ac:dyDescent="0.45"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</row>
    <row r="501" spans="6:41" ht="14.25" customHeight="1" x14ac:dyDescent="0.45"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</row>
    <row r="502" spans="6:41" ht="14.25" customHeight="1" x14ac:dyDescent="0.45"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</row>
    <row r="503" spans="6:41" ht="14.25" customHeight="1" x14ac:dyDescent="0.45"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</row>
    <row r="504" spans="6:41" ht="14.25" customHeight="1" x14ac:dyDescent="0.45"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</row>
    <row r="505" spans="6:41" ht="14.25" customHeight="1" x14ac:dyDescent="0.45"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</row>
    <row r="506" spans="6:41" ht="14.25" customHeight="1" x14ac:dyDescent="0.45"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</row>
    <row r="507" spans="6:41" ht="14.25" customHeight="1" x14ac:dyDescent="0.45"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</row>
    <row r="508" spans="6:41" ht="14.25" customHeight="1" x14ac:dyDescent="0.45"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</row>
    <row r="509" spans="6:41" ht="14.25" customHeight="1" x14ac:dyDescent="0.45"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</row>
    <row r="510" spans="6:41" ht="14.25" customHeight="1" x14ac:dyDescent="0.45"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</row>
    <row r="511" spans="6:41" ht="14.25" customHeight="1" x14ac:dyDescent="0.45"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</row>
    <row r="512" spans="6:41" ht="14.25" customHeight="1" x14ac:dyDescent="0.45"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</row>
    <row r="513" spans="6:41" ht="14.25" customHeight="1" x14ac:dyDescent="0.45"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</row>
    <row r="514" spans="6:41" ht="14.25" customHeight="1" x14ac:dyDescent="0.45"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</row>
    <row r="515" spans="6:41" ht="14.25" customHeight="1" x14ac:dyDescent="0.45"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</row>
    <row r="516" spans="6:41" ht="14.25" customHeight="1" x14ac:dyDescent="0.45"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</row>
    <row r="517" spans="6:41" ht="14.25" customHeight="1" x14ac:dyDescent="0.45"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</row>
    <row r="518" spans="6:41" ht="14.25" customHeight="1" x14ac:dyDescent="0.45"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</row>
    <row r="519" spans="6:41" ht="14.25" customHeight="1" x14ac:dyDescent="0.45"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</row>
    <row r="520" spans="6:41" ht="14.25" customHeight="1" x14ac:dyDescent="0.45"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</row>
    <row r="521" spans="6:41" ht="14.25" customHeight="1" x14ac:dyDescent="0.45"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</row>
    <row r="522" spans="6:41" ht="14.25" customHeight="1" x14ac:dyDescent="0.45"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</row>
    <row r="523" spans="6:41" ht="14.25" customHeight="1" x14ac:dyDescent="0.45"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</row>
    <row r="524" spans="6:41" ht="14.25" customHeight="1" x14ac:dyDescent="0.45"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</row>
    <row r="525" spans="6:41" ht="14.25" customHeight="1" x14ac:dyDescent="0.45"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</row>
    <row r="526" spans="6:41" ht="14.25" customHeight="1" x14ac:dyDescent="0.45"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</row>
    <row r="527" spans="6:41" ht="14.25" customHeight="1" x14ac:dyDescent="0.45"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</row>
    <row r="528" spans="6:41" ht="14.25" customHeight="1" x14ac:dyDescent="0.45"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</row>
    <row r="529" spans="6:41" ht="14.25" customHeight="1" x14ac:dyDescent="0.45"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</row>
    <row r="530" spans="6:41" ht="14.25" customHeight="1" x14ac:dyDescent="0.45"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</row>
    <row r="531" spans="6:41" ht="14.25" customHeight="1" x14ac:dyDescent="0.45"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</row>
    <row r="532" spans="6:41" ht="14.25" customHeight="1" x14ac:dyDescent="0.45"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</row>
    <row r="533" spans="6:41" ht="14.25" customHeight="1" x14ac:dyDescent="0.45"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</row>
    <row r="534" spans="6:41" ht="14.25" customHeight="1" x14ac:dyDescent="0.45"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</row>
    <row r="535" spans="6:41" ht="14.25" customHeight="1" x14ac:dyDescent="0.45"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</row>
    <row r="536" spans="6:41" ht="14.25" customHeight="1" x14ac:dyDescent="0.45"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</row>
    <row r="537" spans="6:41" ht="14.25" customHeight="1" x14ac:dyDescent="0.45"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</row>
    <row r="538" spans="6:41" ht="14.25" customHeight="1" x14ac:dyDescent="0.45"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</row>
    <row r="539" spans="6:41" ht="14.25" customHeight="1" x14ac:dyDescent="0.45"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</row>
    <row r="540" spans="6:41" ht="14.25" customHeight="1" x14ac:dyDescent="0.45"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</row>
    <row r="541" spans="6:41" ht="14.25" customHeight="1" x14ac:dyDescent="0.45"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</row>
    <row r="542" spans="6:41" ht="14.25" customHeight="1" x14ac:dyDescent="0.45"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</row>
    <row r="543" spans="6:41" ht="14.25" customHeight="1" x14ac:dyDescent="0.45"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</row>
    <row r="544" spans="6:41" ht="14.25" customHeight="1" x14ac:dyDescent="0.45"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</row>
    <row r="545" spans="6:41" ht="14.25" customHeight="1" x14ac:dyDescent="0.45"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</row>
    <row r="546" spans="6:41" ht="14.25" customHeight="1" x14ac:dyDescent="0.45"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</row>
    <row r="547" spans="6:41" ht="14.25" customHeight="1" x14ac:dyDescent="0.45"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</row>
    <row r="548" spans="6:41" ht="14.25" customHeight="1" x14ac:dyDescent="0.45"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</row>
    <row r="549" spans="6:41" ht="14.25" customHeight="1" x14ac:dyDescent="0.45"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</row>
    <row r="550" spans="6:41" ht="14.25" customHeight="1" x14ac:dyDescent="0.45"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</row>
    <row r="551" spans="6:41" ht="14.25" customHeight="1" x14ac:dyDescent="0.45"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</row>
    <row r="552" spans="6:41" ht="14.25" customHeight="1" x14ac:dyDescent="0.45"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</row>
    <row r="553" spans="6:41" ht="14.25" customHeight="1" x14ac:dyDescent="0.45"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</row>
    <row r="554" spans="6:41" ht="14.25" customHeight="1" x14ac:dyDescent="0.45"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</row>
    <row r="555" spans="6:41" ht="14.25" customHeight="1" x14ac:dyDescent="0.45"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</row>
    <row r="556" spans="6:41" ht="14.25" customHeight="1" x14ac:dyDescent="0.45"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</row>
    <row r="557" spans="6:41" ht="14.25" customHeight="1" x14ac:dyDescent="0.45"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</row>
    <row r="558" spans="6:41" ht="14.25" customHeight="1" x14ac:dyDescent="0.45"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</row>
    <row r="559" spans="6:41" ht="14.25" customHeight="1" x14ac:dyDescent="0.45"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</row>
    <row r="560" spans="6:41" ht="14.25" customHeight="1" x14ac:dyDescent="0.45"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</row>
    <row r="561" spans="6:41" ht="14.25" customHeight="1" x14ac:dyDescent="0.45"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</row>
    <row r="562" spans="6:41" ht="14.25" customHeight="1" x14ac:dyDescent="0.45"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</row>
    <row r="563" spans="6:41" ht="14.25" customHeight="1" x14ac:dyDescent="0.45"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</row>
    <row r="564" spans="6:41" ht="14.25" customHeight="1" x14ac:dyDescent="0.45"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</row>
    <row r="565" spans="6:41" ht="14.25" customHeight="1" x14ac:dyDescent="0.45"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</row>
    <row r="566" spans="6:41" ht="14.25" customHeight="1" x14ac:dyDescent="0.45"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</row>
    <row r="567" spans="6:41" ht="14.25" customHeight="1" x14ac:dyDescent="0.45"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</row>
    <row r="568" spans="6:41" ht="14.25" customHeight="1" x14ac:dyDescent="0.45"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</row>
    <row r="569" spans="6:41" ht="14.25" customHeight="1" x14ac:dyDescent="0.45"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</row>
    <row r="570" spans="6:41" ht="14.25" customHeight="1" x14ac:dyDescent="0.45"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</row>
    <row r="571" spans="6:41" ht="14.25" customHeight="1" x14ac:dyDescent="0.45"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</row>
    <row r="572" spans="6:41" ht="14.25" customHeight="1" x14ac:dyDescent="0.45"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</row>
    <row r="573" spans="6:41" ht="14.25" customHeight="1" x14ac:dyDescent="0.45"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</row>
    <row r="574" spans="6:41" ht="14.25" customHeight="1" x14ac:dyDescent="0.45"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</row>
    <row r="575" spans="6:41" ht="14.25" customHeight="1" x14ac:dyDescent="0.45"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</row>
    <row r="576" spans="6:41" ht="14.25" customHeight="1" x14ac:dyDescent="0.45"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</row>
    <row r="577" spans="6:41" ht="14.25" customHeight="1" x14ac:dyDescent="0.45"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</row>
    <row r="578" spans="6:41" ht="14.25" customHeight="1" x14ac:dyDescent="0.45"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</row>
    <row r="579" spans="6:41" ht="14.25" customHeight="1" x14ac:dyDescent="0.45"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</row>
    <row r="580" spans="6:41" ht="14.25" customHeight="1" x14ac:dyDescent="0.45"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</row>
    <row r="581" spans="6:41" ht="14.25" customHeight="1" x14ac:dyDescent="0.45"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</row>
    <row r="582" spans="6:41" ht="14.25" customHeight="1" x14ac:dyDescent="0.45"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</row>
    <row r="583" spans="6:41" ht="14.25" customHeight="1" x14ac:dyDescent="0.45"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</row>
    <row r="584" spans="6:41" ht="14.25" customHeight="1" x14ac:dyDescent="0.45"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</row>
    <row r="585" spans="6:41" ht="14.25" customHeight="1" x14ac:dyDescent="0.45"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</row>
    <row r="586" spans="6:41" ht="14.25" customHeight="1" x14ac:dyDescent="0.45"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</row>
    <row r="587" spans="6:41" ht="14.25" customHeight="1" x14ac:dyDescent="0.45"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</row>
    <row r="588" spans="6:41" ht="14.25" customHeight="1" x14ac:dyDescent="0.45"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</row>
    <row r="589" spans="6:41" ht="14.25" customHeight="1" x14ac:dyDescent="0.45"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</row>
    <row r="590" spans="6:41" ht="14.25" customHeight="1" x14ac:dyDescent="0.45"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</row>
    <row r="591" spans="6:41" ht="14.25" customHeight="1" x14ac:dyDescent="0.45"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</row>
    <row r="592" spans="6:41" ht="14.25" customHeight="1" x14ac:dyDescent="0.45"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</row>
    <row r="593" spans="6:41" ht="14.25" customHeight="1" x14ac:dyDescent="0.45"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</row>
    <row r="594" spans="6:41" ht="14.25" customHeight="1" x14ac:dyDescent="0.45"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</row>
    <row r="595" spans="6:41" ht="14.25" customHeight="1" x14ac:dyDescent="0.45"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</row>
    <row r="596" spans="6:41" ht="14.25" customHeight="1" x14ac:dyDescent="0.45"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</row>
    <row r="597" spans="6:41" ht="14.25" customHeight="1" x14ac:dyDescent="0.45"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</row>
    <row r="598" spans="6:41" ht="14.25" customHeight="1" x14ac:dyDescent="0.45"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</row>
    <row r="599" spans="6:41" ht="14.25" customHeight="1" x14ac:dyDescent="0.45"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</row>
    <row r="600" spans="6:41" ht="14.25" customHeight="1" x14ac:dyDescent="0.45"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</row>
    <row r="601" spans="6:41" ht="14.25" customHeight="1" x14ac:dyDescent="0.45"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</row>
    <row r="602" spans="6:41" ht="14.25" customHeight="1" x14ac:dyDescent="0.45"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</row>
    <row r="603" spans="6:41" ht="14.25" customHeight="1" x14ac:dyDescent="0.45"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</row>
    <row r="604" spans="6:41" ht="14.25" customHeight="1" x14ac:dyDescent="0.45"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</row>
    <row r="605" spans="6:41" ht="14.25" customHeight="1" x14ac:dyDescent="0.45"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</row>
    <row r="606" spans="6:41" ht="14.25" customHeight="1" x14ac:dyDescent="0.45"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</row>
    <row r="607" spans="6:41" ht="14.25" customHeight="1" x14ac:dyDescent="0.45"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</row>
    <row r="608" spans="6:41" ht="14.25" customHeight="1" x14ac:dyDescent="0.45"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</row>
    <row r="609" spans="6:41" ht="14.25" customHeight="1" x14ac:dyDescent="0.45"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</row>
    <row r="610" spans="6:41" ht="14.25" customHeight="1" x14ac:dyDescent="0.45"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</row>
    <row r="611" spans="6:41" ht="14.25" customHeight="1" x14ac:dyDescent="0.45"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</row>
    <row r="612" spans="6:41" ht="14.25" customHeight="1" x14ac:dyDescent="0.45"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</row>
    <row r="613" spans="6:41" ht="14.25" customHeight="1" x14ac:dyDescent="0.45"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</row>
    <row r="614" spans="6:41" ht="14.25" customHeight="1" x14ac:dyDescent="0.45"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</row>
    <row r="615" spans="6:41" ht="14.25" customHeight="1" x14ac:dyDescent="0.45"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</row>
    <row r="616" spans="6:41" ht="14.25" customHeight="1" x14ac:dyDescent="0.45"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</row>
    <row r="617" spans="6:41" ht="14.25" customHeight="1" x14ac:dyDescent="0.45"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</row>
    <row r="618" spans="6:41" ht="14.25" customHeight="1" x14ac:dyDescent="0.45"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</row>
    <row r="619" spans="6:41" ht="14.25" customHeight="1" x14ac:dyDescent="0.45"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</row>
    <row r="620" spans="6:41" ht="14.25" customHeight="1" x14ac:dyDescent="0.45"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</row>
    <row r="621" spans="6:41" ht="14.25" customHeight="1" x14ac:dyDescent="0.45"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</row>
    <row r="622" spans="6:41" ht="14.25" customHeight="1" x14ac:dyDescent="0.45"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</row>
    <row r="623" spans="6:41" ht="14.25" customHeight="1" x14ac:dyDescent="0.45"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</row>
    <row r="624" spans="6:41" ht="14.25" customHeight="1" x14ac:dyDescent="0.45"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</row>
    <row r="625" spans="6:41" ht="14.25" customHeight="1" x14ac:dyDescent="0.45"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</row>
    <row r="626" spans="6:41" ht="14.25" customHeight="1" x14ac:dyDescent="0.45"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</row>
    <row r="627" spans="6:41" ht="14.25" customHeight="1" x14ac:dyDescent="0.45"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</row>
    <row r="628" spans="6:41" ht="14.25" customHeight="1" x14ac:dyDescent="0.45"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</row>
    <row r="629" spans="6:41" ht="14.25" customHeight="1" x14ac:dyDescent="0.45"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</row>
    <row r="630" spans="6:41" ht="14.25" customHeight="1" x14ac:dyDescent="0.45"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</row>
    <row r="631" spans="6:41" ht="14.25" customHeight="1" x14ac:dyDescent="0.45"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</row>
    <row r="632" spans="6:41" ht="14.25" customHeight="1" x14ac:dyDescent="0.45"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</row>
    <row r="633" spans="6:41" ht="14.25" customHeight="1" x14ac:dyDescent="0.45"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</row>
    <row r="634" spans="6:41" ht="14.25" customHeight="1" x14ac:dyDescent="0.45"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</row>
    <row r="635" spans="6:41" ht="14.25" customHeight="1" x14ac:dyDescent="0.45"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</row>
    <row r="636" spans="6:41" ht="14.25" customHeight="1" x14ac:dyDescent="0.45"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</row>
    <row r="637" spans="6:41" ht="14.25" customHeight="1" x14ac:dyDescent="0.45"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</row>
    <row r="638" spans="6:41" ht="14.25" customHeight="1" x14ac:dyDescent="0.45"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</row>
    <row r="639" spans="6:41" ht="14.25" customHeight="1" x14ac:dyDescent="0.45"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</row>
    <row r="640" spans="6:41" ht="14.25" customHeight="1" x14ac:dyDescent="0.45"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</row>
    <row r="641" spans="6:41" ht="14.25" customHeight="1" x14ac:dyDescent="0.45"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</row>
    <row r="642" spans="6:41" ht="14.25" customHeight="1" x14ac:dyDescent="0.45"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</row>
    <row r="643" spans="6:41" ht="14.25" customHeight="1" x14ac:dyDescent="0.45"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</row>
    <row r="644" spans="6:41" ht="14.25" customHeight="1" x14ac:dyDescent="0.45"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</row>
    <row r="645" spans="6:41" ht="14.25" customHeight="1" x14ac:dyDescent="0.45"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</row>
    <row r="646" spans="6:41" ht="14.25" customHeight="1" x14ac:dyDescent="0.45"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</row>
    <row r="647" spans="6:41" ht="14.25" customHeight="1" x14ac:dyDescent="0.45"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</row>
    <row r="648" spans="6:41" ht="14.25" customHeight="1" x14ac:dyDescent="0.45"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</row>
    <row r="649" spans="6:41" ht="14.25" customHeight="1" x14ac:dyDescent="0.45"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</row>
    <row r="650" spans="6:41" ht="14.25" customHeight="1" x14ac:dyDescent="0.45"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</row>
    <row r="651" spans="6:41" ht="14.25" customHeight="1" x14ac:dyDescent="0.45"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</row>
    <row r="652" spans="6:41" ht="14.25" customHeight="1" x14ac:dyDescent="0.45"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</row>
    <row r="653" spans="6:41" ht="14.25" customHeight="1" x14ac:dyDescent="0.45"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</row>
    <row r="654" spans="6:41" ht="14.25" customHeight="1" x14ac:dyDescent="0.45"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</row>
    <row r="655" spans="6:41" ht="14.25" customHeight="1" x14ac:dyDescent="0.45"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</row>
    <row r="656" spans="6:41" ht="14.25" customHeight="1" x14ac:dyDescent="0.45"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</row>
    <row r="657" spans="6:41" ht="14.25" customHeight="1" x14ac:dyDescent="0.45"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</row>
    <row r="658" spans="6:41" ht="14.25" customHeight="1" x14ac:dyDescent="0.45"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</row>
    <row r="659" spans="6:41" ht="14.25" customHeight="1" x14ac:dyDescent="0.45"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</row>
    <row r="660" spans="6:41" ht="14.25" customHeight="1" x14ac:dyDescent="0.45"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</row>
    <row r="661" spans="6:41" ht="14.25" customHeight="1" x14ac:dyDescent="0.45"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</row>
    <row r="662" spans="6:41" ht="14.25" customHeight="1" x14ac:dyDescent="0.45"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</row>
    <row r="663" spans="6:41" ht="14.25" customHeight="1" x14ac:dyDescent="0.45"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</row>
    <row r="664" spans="6:41" ht="14.25" customHeight="1" x14ac:dyDescent="0.45"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</row>
    <row r="665" spans="6:41" ht="14.25" customHeight="1" x14ac:dyDescent="0.45"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</row>
    <row r="666" spans="6:41" ht="14.25" customHeight="1" x14ac:dyDescent="0.45"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</row>
    <row r="667" spans="6:41" ht="14.25" customHeight="1" x14ac:dyDescent="0.45"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</row>
    <row r="668" spans="6:41" ht="14.25" customHeight="1" x14ac:dyDescent="0.45"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</row>
    <row r="669" spans="6:41" ht="14.25" customHeight="1" x14ac:dyDescent="0.45"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</row>
    <row r="670" spans="6:41" ht="14.25" customHeight="1" x14ac:dyDescent="0.45"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</row>
    <row r="671" spans="6:41" ht="14.25" customHeight="1" x14ac:dyDescent="0.45"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</row>
    <row r="672" spans="6:41" ht="14.25" customHeight="1" x14ac:dyDescent="0.45"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</row>
    <row r="673" spans="6:41" ht="14.25" customHeight="1" x14ac:dyDescent="0.45"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</row>
    <row r="674" spans="6:41" ht="14.25" customHeight="1" x14ac:dyDescent="0.45"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</row>
    <row r="675" spans="6:41" ht="14.25" customHeight="1" x14ac:dyDescent="0.45"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</row>
    <row r="676" spans="6:41" ht="14.25" customHeight="1" x14ac:dyDescent="0.45"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</row>
    <row r="677" spans="6:41" ht="14.25" customHeight="1" x14ac:dyDescent="0.45"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</row>
    <row r="678" spans="6:41" ht="14.25" customHeight="1" x14ac:dyDescent="0.45"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</row>
    <row r="679" spans="6:41" ht="14.25" customHeight="1" x14ac:dyDescent="0.45"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</row>
    <row r="680" spans="6:41" ht="14.25" customHeight="1" x14ac:dyDescent="0.45"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</row>
    <row r="681" spans="6:41" ht="14.25" customHeight="1" x14ac:dyDescent="0.45"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</row>
    <row r="682" spans="6:41" ht="14.25" customHeight="1" x14ac:dyDescent="0.45"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</row>
    <row r="683" spans="6:41" ht="14.25" customHeight="1" x14ac:dyDescent="0.45"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</row>
    <row r="684" spans="6:41" ht="14.25" customHeight="1" x14ac:dyDescent="0.45"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</row>
    <row r="685" spans="6:41" ht="14.25" customHeight="1" x14ac:dyDescent="0.45"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</row>
    <row r="686" spans="6:41" ht="14.25" customHeight="1" x14ac:dyDescent="0.45"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</row>
    <row r="687" spans="6:41" ht="14.25" customHeight="1" x14ac:dyDescent="0.45"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</row>
    <row r="688" spans="6:41" ht="14.25" customHeight="1" x14ac:dyDescent="0.45"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</row>
    <row r="689" spans="6:41" ht="14.25" customHeight="1" x14ac:dyDescent="0.45"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</row>
    <row r="690" spans="6:41" ht="14.25" customHeight="1" x14ac:dyDescent="0.45"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</row>
    <row r="691" spans="6:41" ht="14.25" customHeight="1" x14ac:dyDescent="0.45"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</row>
    <row r="692" spans="6:41" ht="14.25" customHeight="1" x14ac:dyDescent="0.45"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</row>
    <row r="693" spans="6:41" ht="14.25" customHeight="1" x14ac:dyDescent="0.45"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</row>
    <row r="694" spans="6:41" ht="14.25" customHeight="1" x14ac:dyDescent="0.45"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</row>
    <row r="695" spans="6:41" ht="14.25" customHeight="1" x14ac:dyDescent="0.45"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</row>
    <row r="696" spans="6:41" ht="14.25" customHeight="1" x14ac:dyDescent="0.45"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</row>
    <row r="697" spans="6:41" ht="14.25" customHeight="1" x14ac:dyDescent="0.45"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</row>
    <row r="698" spans="6:41" ht="14.25" customHeight="1" x14ac:dyDescent="0.45"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</row>
    <row r="699" spans="6:41" ht="14.25" customHeight="1" x14ac:dyDescent="0.45"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</row>
    <row r="700" spans="6:41" ht="14.25" customHeight="1" x14ac:dyDescent="0.45"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</row>
    <row r="701" spans="6:41" ht="14.25" customHeight="1" x14ac:dyDescent="0.45"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</row>
    <row r="702" spans="6:41" ht="14.25" customHeight="1" x14ac:dyDescent="0.45"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</row>
    <row r="703" spans="6:41" ht="14.25" customHeight="1" x14ac:dyDescent="0.45"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</row>
    <row r="704" spans="6:41" ht="14.25" customHeight="1" x14ac:dyDescent="0.45"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</row>
    <row r="705" spans="6:41" ht="14.25" customHeight="1" x14ac:dyDescent="0.45"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</row>
    <row r="706" spans="6:41" ht="14.25" customHeight="1" x14ac:dyDescent="0.45"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</row>
    <row r="707" spans="6:41" ht="14.25" customHeight="1" x14ac:dyDescent="0.45"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</row>
    <row r="708" spans="6:41" ht="14.25" customHeight="1" x14ac:dyDescent="0.45"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</row>
    <row r="709" spans="6:41" ht="14.25" customHeight="1" x14ac:dyDescent="0.45"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</row>
    <row r="710" spans="6:41" ht="14.25" customHeight="1" x14ac:dyDescent="0.45"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</row>
    <row r="711" spans="6:41" ht="14.25" customHeight="1" x14ac:dyDescent="0.45"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</row>
    <row r="712" spans="6:41" ht="14.25" customHeight="1" x14ac:dyDescent="0.45"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</row>
    <row r="713" spans="6:41" ht="14.25" customHeight="1" x14ac:dyDescent="0.45"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</row>
    <row r="714" spans="6:41" ht="14.25" customHeight="1" x14ac:dyDescent="0.45"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</row>
    <row r="715" spans="6:41" ht="14.25" customHeight="1" x14ac:dyDescent="0.45"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</row>
    <row r="716" spans="6:41" ht="14.25" customHeight="1" x14ac:dyDescent="0.45"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</row>
    <row r="717" spans="6:41" ht="14.25" customHeight="1" x14ac:dyDescent="0.45"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</row>
    <row r="718" spans="6:41" ht="14.25" customHeight="1" x14ac:dyDescent="0.45"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</row>
    <row r="719" spans="6:41" ht="14.25" customHeight="1" x14ac:dyDescent="0.45"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</row>
    <row r="720" spans="6:41" ht="14.25" customHeight="1" x14ac:dyDescent="0.45"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</row>
    <row r="721" spans="6:41" ht="14.25" customHeight="1" x14ac:dyDescent="0.45"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</row>
    <row r="722" spans="6:41" ht="14.25" customHeight="1" x14ac:dyDescent="0.45"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</row>
    <row r="723" spans="6:41" ht="14.25" customHeight="1" x14ac:dyDescent="0.45"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</row>
    <row r="724" spans="6:41" ht="14.25" customHeight="1" x14ac:dyDescent="0.45"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</row>
    <row r="725" spans="6:41" ht="14.25" customHeight="1" x14ac:dyDescent="0.45"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</row>
    <row r="726" spans="6:41" ht="14.25" customHeight="1" x14ac:dyDescent="0.45"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</row>
    <row r="727" spans="6:41" ht="14.25" customHeight="1" x14ac:dyDescent="0.45"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</row>
    <row r="728" spans="6:41" ht="14.25" customHeight="1" x14ac:dyDescent="0.45"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</row>
    <row r="729" spans="6:41" ht="14.25" customHeight="1" x14ac:dyDescent="0.45"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</row>
    <row r="730" spans="6:41" ht="14.25" customHeight="1" x14ac:dyDescent="0.45"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</row>
    <row r="731" spans="6:41" ht="14.25" customHeight="1" x14ac:dyDescent="0.45"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</row>
    <row r="732" spans="6:41" ht="14.25" customHeight="1" x14ac:dyDescent="0.45"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</row>
    <row r="733" spans="6:41" ht="14.25" customHeight="1" x14ac:dyDescent="0.45"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</row>
    <row r="734" spans="6:41" ht="14.25" customHeight="1" x14ac:dyDescent="0.45"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</row>
    <row r="735" spans="6:41" ht="14.25" customHeight="1" x14ac:dyDescent="0.45"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</row>
    <row r="736" spans="6:41" ht="14.25" customHeight="1" x14ac:dyDescent="0.45"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</row>
    <row r="737" spans="6:41" ht="14.25" customHeight="1" x14ac:dyDescent="0.45"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</row>
    <row r="738" spans="6:41" ht="14.25" customHeight="1" x14ac:dyDescent="0.45"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</row>
    <row r="739" spans="6:41" ht="14.25" customHeight="1" x14ac:dyDescent="0.45"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</row>
    <row r="740" spans="6:41" ht="14.25" customHeight="1" x14ac:dyDescent="0.45"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</row>
    <row r="741" spans="6:41" ht="14.25" customHeight="1" x14ac:dyDescent="0.45"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</row>
    <row r="742" spans="6:41" ht="14.25" customHeight="1" x14ac:dyDescent="0.45"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</row>
    <row r="743" spans="6:41" ht="14.25" customHeight="1" x14ac:dyDescent="0.45"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</row>
    <row r="744" spans="6:41" ht="14.25" customHeight="1" x14ac:dyDescent="0.45"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</row>
    <row r="745" spans="6:41" ht="14.25" customHeight="1" x14ac:dyDescent="0.45"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</row>
    <row r="746" spans="6:41" ht="14.25" customHeight="1" x14ac:dyDescent="0.45"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</row>
    <row r="747" spans="6:41" ht="14.25" customHeight="1" x14ac:dyDescent="0.45"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</row>
    <row r="748" spans="6:41" ht="14.25" customHeight="1" x14ac:dyDescent="0.45"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</row>
    <row r="749" spans="6:41" ht="14.25" customHeight="1" x14ac:dyDescent="0.45"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</row>
    <row r="750" spans="6:41" ht="14.25" customHeight="1" x14ac:dyDescent="0.45"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</row>
    <row r="751" spans="6:41" ht="14.25" customHeight="1" x14ac:dyDescent="0.45"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</row>
    <row r="752" spans="6:41" ht="14.25" customHeight="1" x14ac:dyDescent="0.45"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</row>
    <row r="753" spans="6:41" ht="14.25" customHeight="1" x14ac:dyDescent="0.45"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</row>
    <row r="754" spans="6:41" ht="14.25" customHeight="1" x14ac:dyDescent="0.45"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</row>
    <row r="755" spans="6:41" ht="14.25" customHeight="1" x14ac:dyDescent="0.45"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</row>
    <row r="756" spans="6:41" ht="14.25" customHeight="1" x14ac:dyDescent="0.45"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</row>
    <row r="757" spans="6:41" ht="14.25" customHeight="1" x14ac:dyDescent="0.45"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</row>
    <row r="758" spans="6:41" ht="14.25" customHeight="1" x14ac:dyDescent="0.45"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</row>
    <row r="759" spans="6:41" ht="14.25" customHeight="1" x14ac:dyDescent="0.45"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</row>
    <row r="760" spans="6:41" ht="14.25" customHeight="1" x14ac:dyDescent="0.45"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</row>
    <row r="761" spans="6:41" ht="14.25" customHeight="1" x14ac:dyDescent="0.45"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</row>
    <row r="762" spans="6:41" ht="14.25" customHeight="1" x14ac:dyDescent="0.45"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</row>
    <row r="763" spans="6:41" ht="14.25" customHeight="1" x14ac:dyDescent="0.45"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</row>
    <row r="764" spans="6:41" ht="14.25" customHeight="1" x14ac:dyDescent="0.45"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</row>
    <row r="765" spans="6:41" ht="14.25" customHeight="1" x14ac:dyDescent="0.45"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</row>
    <row r="766" spans="6:41" ht="14.25" customHeight="1" x14ac:dyDescent="0.45"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</row>
    <row r="767" spans="6:41" ht="14.25" customHeight="1" x14ac:dyDescent="0.45"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</row>
    <row r="768" spans="6:41" ht="14.25" customHeight="1" x14ac:dyDescent="0.45"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</row>
    <row r="769" spans="6:41" ht="14.25" customHeight="1" x14ac:dyDescent="0.45"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</row>
    <row r="770" spans="6:41" ht="14.25" customHeight="1" x14ac:dyDescent="0.45"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</row>
    <row r="771" spans="6:41" ht="14.25" customHeight="1" x14ac:dyDescent="0.45"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</row>
    <row r="772" spans="6:41" ht="14.25" customHeight="1" x14ac:dyDescent="0.45"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</row>
    <row r="773" spans="6:41" ht="14.25" customHeight="1" x14ac:dyDescent="0.45"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</row>
    <row r="774" spans="6:41" ht="14.25" customHeight="1" x14ac:dyDescent="0.45"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</row>
    <row r="775" spans="6:41" ht="14.25" customHeight="1" x14ac:dyDescent="0.45"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</row>
    <row r="776" spans="6:41" ht="14.25" customHeight="1" x14ac:dyDescent="0.45"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</row>
    <row r="777" spans="6:41" ht="14.25" customHeight="1" x14ac:dyDescent="0.45"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</row>
    <row r="778" spans="6:41" ht="14.25" customHeight="1" x14ac:dyDescent="0.45"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</row>
    <row r="779" spans="6:41" ht="14.25" customHeight="1" x14ac:dyDescent="0.45"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</row>
    <row r="780" spans="6:41" ht="14.25" customHeight="1" x14ac:dyDescent="0.45"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</row>
    <row r="781" spans="6:41" ht="14.25" customHeight="1" x14ac:dyDescent="0.45"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</row>
    <row r="782" spans="6:41" ht="14.25" customHeight="1" x14ac:dyDescent="0.45"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</row>
    <row r="783" spans="6:41" ht="14.25" customHeight="1" x14ac:dyDescent="0.45"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</row>
    <row r="784" spans="6:41" ht="14.25" customHeight="1" x14ac:dyDescent="0.45"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</row>
    <row r="785" spans="6:41" ht="14.25" customHeight="1" x14ac:dyDescent="0.45"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</row>
    <row r="786" spans="6:41" ht="14.25" customHeight="1" x14ac:dyDescent="0.45"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</row>
    <row r="787" spans="6:41" ht="14.25" customHeight="1" x14ac:dyDescent="0.45"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</row>
    <row r="788" spans="6:41" ht="14.25" customHeight="1" x14ac:dyDescent="0.45"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</row>
    <row r="789" spans="6:41" ht="14.25" customHeight="1" x14ac:dyDescent="0.45"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</row>
    <row r="790" spans="6:41" ht="14.25" customHeight="1" x14ac:dyDescent="0.45"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</row>
    <row r="791" spans="6:41" ht="14.25" customHeight="1" x14ac:dyDescent="0.45"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</row>
    <row r="792" spans="6:41" ht="14.25" customHeight="1" x14ac:dyDescent="0.45"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</row>
    <row r="793" spans="6:41" ht="14.25" customHeight="1" x14ac:dyDescent="0.45"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</row>
    <row r="794" spans="6:41" ht="14.25" customHeight="1" x14ac:dyDescent="0.45"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</row>
    <row r="795" spans="6:41" ht="14.25" customHeight="1" x14ac:dyDescent="0.45"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</row>
    <row r="796" spans="6:41" ht="14.25" customHeight="1" x14ac:dyDescent="0.45"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</row>
    <row r="797" spans="6:41" ht="14.25" customHeight="1" x14ac:dyDescent="0.45"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</row>
    <row r="798" spans="6:41" ht="14.25" customHeight="1" x14ac:dyDescent="0.45"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</row>
    <row r="799" spans="6:41" ht="14.25" customHeight="1" x14ac:dyDescent="0.45"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</row>
    <row r="800" spans="6:41" ht="14.25" customHeight="1" x14ac:dyDescent="0.45"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</row>
    <row r="801" spans="6:41" ht="14.25" customHeight="1" x14ac:dyDescent="0.45"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</row>
    <row r="802" spans="6:41" ht="14.25" customHeight="1" x14ac:dyDescent="0.45"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</row>
    <row r="803" spans="6:41" ht="14.25" customHeight="1" x14ac:dyDescent="0.45"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</row>
    <row r="804" spans="6:41" ht="14.25" customHeight="1" x14ac:dyDescent="0.45"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</row>
    <row r="805" spans="6:41" ht="14.25" customHeight="1" x14ac:dyDescent="0.45"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</row>
    <row r="806" spans="6:41" ht="14.25" customHeight="1" x14ac:dyDescent="0.45"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</row>
    <row r="807" spans="6:41" ht="14.25" customHeight="1" x14ac:dyDescent="0.45"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</row>
    <row r="808" spans="6:41" ht="14.25" customHeight="1" x14ac:dyDescent="0.45"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</row>
    <row r="809" spans="6:41" ht="14.25" customHeight="1" x14ac:dyDescent="0.45"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</row>
    <row r="810" spans="6:41" ht="14.25" customHeight="1" x14ac:dyDescent="0.45"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</row>
    <row r="811" spans="6:41" ht="14.25" customHeight="1" x14ac:dyDescent="0.45"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</row>
    <row r="812" spans="6:41" ht="14.25" customHeight="1" x14ac:dyDescent="0.45"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</row>
    <row r="813" spans="6:41" ht="14.25" customHeight="1" x14ac:dyDescent="0.45"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</row>
    <row r="814" spans="6:41" ht="14.25" customHeight="1" x14ac:dyDescent="0.45"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</row>
    <row r="815" spans="6:41" ht="14.25" customHeight="1" x14ac:dyDescent="0.45"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</row>
    <row r="816" spans="6:41" ht="14.25" customHeight="1" x14ac:dyDescent="0.45"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</row>
    <row r="817" spans="6:41" ht="14.25" customHeight="1" x14ac:dyDescent="0.45"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</row>
    <row r="818" spans="6:41" ht="14.25" customHeight="1" x14ac:dyDescent="0.45"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</row>
    <row r="819" spans="6:41" ht="14.25" customHeight="1" x14ac:dyDescent="0.45"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</row>
    <row r="820" spans="6:41" ht="14.25" customHeight="1" x14ac:dyDescent="0.45"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</row>
    <row r="821" spans="6:41" ht="14.25" customHeight="1" x14ac:dyDescent="0.45"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</row>
    <row r="822" spans="6:41" ht="14.25" customHeight="1" x14ac:dyDescent="0.45"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</row>
    <row r="823" spans="6:41" ht="14.25" customHeight="1" x14ac:dyDescent="0.45"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</row>
    <row r="824" spans="6:41" ht="14.25" customHeight="1" x14ac:dyDescent="0.45"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</row>
    <row r="825" spans="6:41" ht="14.25" customHeight="1" x14ac:dyDescent="0.45"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</row>
    <row r="826" spans="6:41" ht="14.25" customHeight="1" x14ac:dyDescent="0.45"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</row>
    <row r="827" spans="6:41" ht="14.25" customHeight="1" x14ac:dyDescent="0.45"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</row>
    <row r="828" spans="6:41" ht="14.25" customHeight="1" x14ac:dyDescent="0.45"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</row>
    <row r="829" spans="6:41" ht="14.25" customHeight="1" x14ac:dyDescent="0.45"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</row>
    <row r="830" spans="6:41" ht="14.25" customHeight="1" x14ac:dyDescent="0.45"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</row>
    <row r="831" spans="6:41" ht="14.25" customHeight="1" x14ac:dyDescent="0.45"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</row>
    <row r="832" spans="6:41" ht="14.25" customHeight="1" x14ac:dyDescent="0.45"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</row>
    <row r="833" spans="6:41" ht="14.25" customHeight="1" x14ac:dyDescent="0.45"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</row>
    <row r="834" spans="6:41" ht="14.25" customHeight="1" x14ac:dyDescent="0.45"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</row>
    <row r="835" spans="6:41" ht="14.25" customHeight="1" x14ac:dyDescent="0.45"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</row>
    <row r="836" spans="6:41" ht="14.25" customHeight="1" x14ac:dyDescent="0.45"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</row>
    <row r="837" spans="6:41" ht="14.25" customHeight="1" x14ac:dyDescent="0.45"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</row>
    <row r="838" spans="6:41" ht="14.25" customHeight="1" x14ac:dyDescent="0.45"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</row>
    <row r="839" spans="6:41" ht="14.25" customHeight="1" x14ac:dyDescent="0.45"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</row>
    <row r="840" spans="6:41" ht="14.25" customHeight="1" x14ac:dyDescent="0.45"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</row>
    <row r="841" spans="6:41" ht="14.25" customHeight="1" x14ac:dyDescent="0.45"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</row>
    <row r="842" spans="6:41" ht="14.25" customHeight="1" x14ac:dyDescent="0.45"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</row>
    <row r="843" spans="6:41" ht="14.25" customHeight="1" x14ac:dyDescent="0.45"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</row>
    <row r="844" spans="6:41" ht="14.25" customHeight="1" x14ac:dyDescent="0.45"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</row>
    <row r="845" spans="6:41" ht="14.25" customHeight="1" x14ac:dyDescent="0.45"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</row>
    <row r="846" spans="6:41" ht="14.25" customHeight="1" x14ac:dyDescent="0.45"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</row>
    <row r="847" spans="6:41" ht="14.25" customHeight="1" x14ac:dyDescent="0.45"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</row>
    <row r="848" spans="6:41" ht="14.25" customHeight="1" x14ac:dyDescent="0.45"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</row>
    <row r="849" spans="6:41" ht="14.25" customHeight="1" x14ac:dyDescent="0.45"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</row>
    <row r="850" spans="6:41" ht="14.25" customHeight="1" x14ac:dyDescent="0.45"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</row>
    <row r="851" spans="6:41" ht="14.25" customHeight="1" x14ac:dyDescent="0.45"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</row>
    <row r="852" spans="6:41" ht="14.25" customHeight="1" x14ac:dyDescent="0.45"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</row>
    <row r="853" spans="6:41" ht="14.25" customHeight="1" x14ac:dyDescent="0.45"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</row>
    <row r="854" spans="6:41" ht="14.25" customHeight="1" x14ac:dyDescent="0.45"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</row>
    <row r="855" spans="6:41" ht="14.25" customHeight="1" x14ac:dyDescent="0.45"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</row>
    <row r="856" spans="6:41" ht="14.25" customHeight="1" x14ac:dyDescent="0.45"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</row>
    <row r="857" spans="6:41" ht="14.25" customHeight="1" x14ac:dyDescent="0.45"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</row>
    <row r="858" spans="6:41" ht="14.25" customHeight="1" x14ac:dyDescent="0.45"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</row>
    <row r="859" spans="6:41" ht="14.25" customHeight="1" x14ac:dyDescent="0.45"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</row>
    <row r="860" spans="6:41" ht="14.25" customHeight="1" x14ac:dyDescent="0.45"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</row>
    <row r="861" spans="6:41" ht="14.25" customHeight="1" x14ac:dyDescent="0.45"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</row>
    <row r="862" spans="6:41" ht="14.25" customHeight="1" x14ac:dyDescent="0.45"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</row>
    <row r="863" spans="6:41" ht="14.25" customHeight="1" x14ac:dyDescent="0.45"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</row>
    <row r="864" spans="6:41" ht="14.25" customHeight="1" x14ac:dyDescent="0.45"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</row>
    <row r="865" spans="6:41" ht="14.25" customHeight="1" x14ac:dyDescent="0.45"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</row>
    <row r="866" spans="6:41" ht="14.25" customHeight="1" x14ac:dyDescent="0.45"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</row>
    <row r="867" spans="6:41" ht="14.25" customHeight="1" x14ac:dyDescent="0.45"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</row>
    <row r="868" spans="6:41" ht="14.25" customHeight="1" x14ac:dyDescent="0.45"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</row>
    <row r="869" spans="6:41" ht="14.25" customHeight="1" x14ac:dyDescent="0.45"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</row>
    <row r="870" spans="6:41" ht="14.25" customHeight="1" x14ac:dyDescent="0.45"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</row>
    <row r="871" spans="6:41" ht="14.25" customHeight="1" x14ac:dyDescent="0.45"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</row>
    <row r="872" spans="6:41" ht="14.25" customHeight="1" x14ac:dyDescent="0.45"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</row>
    <row r="873" spans="6:41" ht="14.25" customHeight="1" x14ac:dyDescent="0.45"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</row>
    <row r="874" spans="6:41" ht="14.25" customHeight="1" x14ac:dyDescent="0.45"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</row>
    <row r="875" spans="6:41" ht="14.25" customHeight="1" x14ac:dyDescent="0.45"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</row>
    <row r="876" spans="6:41" ht="14.25" customHeight="1" x14ac:dyDescent="0.45"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</row>
    <row r="877" spans="6:41" ht="14.25" customHeight="1" x14ac:dyDescent="0.45"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</row>
    <row r="878" spans="6:41" ht="14.25" customHeight="1" x14ac:dyDescent="0.45"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</row>
    <row r="879" spans="6:41" ht="14.25" customHeight="1" x14ac:dyDescent="0.45"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</row>
    <row r="880" spans="6:41" ht="14.25" customHeight="1" x14ac:dyDescent="0.45"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</row>
    <row r="881" spans="6:41" ht="14.25" customHeight="1" x14ac:dyDescent="0.45"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</row>
    <row r="882" spans="6:41" ht="14.25" customHeight="1" x14ac:dyDescent="0.45"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</row>
    <row r="883" spans="6:41" ht="14.25" customHeight="1" x14ac:dyDescent="0.45"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</row>
    <row r="884" spans="6:41" ht="14.25" customHeight="1" x14ac:dyDescent="0.45"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</row>
    <row r="885" spans="6:41" ht="14.25" customHeight="1" x14ac:dyDescent="0.45"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</row>
    <row r="886" spans="6:41" ht="14.25" customHeight="1" x14ac:dyDescent="0.45"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</row>
    <row r="887" spans="6:41" ht="14.25" customHeight="1" x14ac:dyDescent="0.45"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</row>
    <row r="888" spans="6:41" ht="14.25" customHeight="1" x14ac:dyDescent="0.45"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</row>
    <row r="889" spans="6:41" ht="14.25" customHeight="1" x14ac:dyDescent="0.45"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</row>
    <row r="890" spans="6:41" ht="14.25" customHeight="1" x14ac:dyDescent="0.45"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</row>
    <row r="891" spans="6:41" ht="14.25" customHeight="1" x14ac:dyDescent="0.45"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</row>
    <row r="892" spans="6:41" ht="14.25" customHeight="1" x14ac:dyDescent="0.45"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</row>
    <row r="893" spans="6:41" ht="14.25" customHeight="1" x14ac:dyDescent="0.45"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</row>
    <row r="894" spans="6:41" ht="14.25" customHeight="1" x14ac:dyDescent="0.45"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</row>
    <row r="895" spans="6:41" ht="14.25" customHeight="1" x14ac:dyDescent="0.45"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</row>
    <row r="896" spans="6:41" ht="14.25" customHeight="1" x14ac:dyDescent="0.45"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</row>
    <row r="897" spans="6:41" ht="14.25" customHeight="1" x14ac:dyDescent="0.45"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</row>
    <row r="898" spans="6:41" ht="14.25" customHeight="1" x14ac:dyDescent="0.45"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</row>
    <row r="899" spans="6:41" ht="14.25" customHeight="1" x14ac:dyDescent="0.45"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</row>
    <row r="900" spans="6:41" ht="14.25" customHeight="1" x14ac:dyDescent="0.45"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</row>
    <row r="901" spans="6:41" ht="14.25" customHeight="1" x14ac:dyDescent="0.45"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</row>
    <row r="902" spans="6:41" ht="14.25" customHeight="1" x14ac:dyDescent="0.45"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</row>
    <row r="903" spans="6:41" ht="14.25" customHeight="1" x14ac:dyDescent="0.45"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</row>
    <row r="904" spans="6:41" ht="14.25" customHeight="1" x14ac:dyDescent="0.45"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</row>
    <row r="905" spans="6:41" ht="14.25" customHeight="1" x14ac:dyDescent="0.45"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</row>
    <row r="906" spans="6:41" ht="14.25" customHeight="1" x14ac:dyDescent="0.45"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</row>
    <row r="907" spans="6:41" ht="14.25" customHeight="1" x14ac:dyDescent="0.45"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</row>
    <row r="908" spans="6:41" ht="14.25" customHeight="1" x14ac:dyDescent="0.45"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</row>
    <row r="909" spans="6:41" ht="14.25" customHeight="1" x14ac:dyDescent="0.45"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</row>
    <row r="910" spans="6:41" ht="14.25" customHeight="1" x14ac:dyDescent="0.45"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</row>
    <row r="911" spans="6:41" ht="14.25" customHeight="1" x14ac:dyDescent="0.45"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</row>
    <row r="912" spans="6:41" ht="14.25" customHeight="1" x14ac:dyDescent="0.45"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</row>
    <row r="913" spans="6:41" ht="14.25" customHeight="1" x14ac:dyDescent="0.45"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</row>
    <row r="914" spans="6:41" ht="14.25" customHeight="1" x14ac:dyDescent="0.45"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</row>
    <row r="915" spans="6:41" ht="14.25" customHeight="1" x14ac:dyDescent="0.45"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</row>
    <row r="916" spans="6:41" ht="14.25" customHeight="1" x14ac:dyDescent="0.45"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</row>
    <row r="917" spans="6:41" ht="14.25" customHeight="1" x14ac:dyDescent="0.45"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</row>
    <row r="918" spans="6:41" ht="14.25" customHeight="1" x14ac:dyDescent="0.45"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</row>
    <row r="919" spans="6:41" ht="14.25" customHeight="1" x14ac:dyDescent="0.45"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</row>
    <row r="920" spans="6:41" ht="14.25" customHeight="1" x14ac:dyDescent="0.45"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</row>
    <row r="921" spans="6:41" ht="14.25" customHeight="1" x14ac:dyDescent="0.45"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</row>
    <row r="922" spans="6:41" ht="14.25" customHeight="1" x14ac:dyDescent="0.45"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</row>
    <row r="923" spans="6:41" ht="14.25" customHeight="1" x14ac:dyDescent="0.45"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</row>
    <row r="924" spans="6:41" ht="14.25" customHeight="1" x14ac:dyDescent="0.45"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</row>
    <row r="925" spans="6:41" ht="14.25" customHeight="1" x14ac:dyDescent="0.45"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</row>
    <row r="926" spans="6:41" ht="14.25" customHeight="1" x14ac:dyDescent="0.45"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</row>
    <row r="927" spans="6:41" ht="14.25" customHeight="1" x14ac:dyDescent="0.45"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</row>
    <row r="928" spans="6:41" ht="14.25" customHeight="1" x14ac:dyDescent="0.45"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</row>
    <row r="929" spans="6:41" ht="14.25" customHeight="1" x14ac:dyDescent="0.45"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</row>
    <row r="930" spans="6:41" ht="14.25" customHeight="1" x14ac:dyDescent="0.45"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</row>
    <row r="931" spans="6:41" ht="14.25" customHeight="1" x14ac:dyDescent="0.45"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</row>
    <row r="932" spans="6:41" ht="14.25" customHeight="1" x14ac:dyDescent="0.45"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</row>
    <row r="933" spans="6:41" ht="14.25" customHeight="1" x14ac:dyDescent="0.45"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</row>
    <row r="934" spans="6:41" ht="14.25" customHeight="1" x14ac:dyDescent="0.45"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</row>
    <row r="935" spans="6:41" ht="14.25" customHeight="1" x14ac:dyDescent="0.45"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</row>
    <row r="936" spans="6:41" ht="14.25" customHeight="1" x14ac:dyDescent="0.45"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</row>
    <row r="937" spans="6:41" ht="14.25" customHeight="1" x14ac:dyDescent="0.45"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</row>
    <row r="938" spans="6:41" ht="14.25" customHeight="1" x14ac:dyDescent="0.45"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</row>
    <row r="939" spans="6:41" ht="14.25" customHeight="1" x14ac:dyDescent="0.45"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</row>
    <row r="940" spans="6:41" ht="14.25" customHeight="1" x14ac:dyDescent="0.45"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</row>
    <row r="941" spans="6:41" ht="14.25" customHeight="1" x14ac:dyDescent="0.45"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</row>
    <row r="942" spans="6:41" ht="14.25" customHeight="1" x14ac:dyDescent="0.45"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</row>
    <row r="943" spans="6:41" ht="14.25" customHeight="1" x14ac:dyDescent="0.45"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</row>
    <row r="944" spans="6:41" ht="14.25" customHeight="1" x14ac:dyDescent="0.45"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</row>
    <row r="945" spans="6:41" ht="14.25" customHeight="1" x14ac:dyDescent="0.45"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</row>
    <row r="946" spans="6:41" ht="14.25" customHeight="1" x14ac:dyDescent="0.45"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</row>
    <row r="947" spans="6:41" ht="14.25" customHeight="1" x14ac:dyDescent="0.45"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</row>
    <row r="948" spans="6:41" ht="14.25" customHeight="1" x14ac:dyDescent="0.45"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</row>
    <row r="949" spans="6:41" ht="14.25" customHeight="1" x14ac:dyDescent="0.45"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</row>
    <row r="950" spans="6:41" ht="14.25" customHeight="1" x14ac:dyDescent="0.45"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</row>
    <row r="951" spans="6:41" ht="14.25" customHeight="1" x14ac:dyDescent="0.45"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</row>
    <row r="952" spans="6:41" ht="14.25" customHeight="1" x14ac:dyDescent="0.45"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</row>
    <row r="953" spans="6:41" ht="14.25" customHeight="1" x14ac:dyDescent="0.45"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</row>
    <row r="954" spans="6:41" ht="14.25" customHeight="1" x14ac:dyDescent="0.45"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</row>
    <row r="955" spans="6:41" ht="14.25" customHeight="1" x14ac:dyDescent="0.45"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</row>
    <row r="956" spans="6:41" ht="14.25" customHeight="1" x14ac:dyDescent="0.45"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</row>
    <row r="957" spans="6:41" ht="14.25" customHeight="1" x14ac:dyDescent="0.45"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</row>
    <row r="958" spans="6:41" ht="14.25" customHeight="1" x14ac:dyDescent="0.45"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</row>
    <row r="959" spans="6:41" ht="14.25" customHeight="1" x14ac:dyDescent="0.45"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</row>
    <row r="960" spans="6:41" ht="14.25" customHeight="1" x14ac:dyDescent="0.45"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</row>
    <row r="961" spans="6:41" ht="14.25" customHeight="1" x14ac:dyDescent="0.45"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</row>
    <row r="962" spans="6:41" ht="14.25" customHeight="1" x14ac:dyDescent="0.45"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</row>
    <row r="963" spans="6:41" ht="14.25" customHeight="1" x14ac:dyDescent="0.45"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</row>
    <row r="964" spans="6:41" ht="14.25" customHeight="1" x14ac:dyDescent="0.45"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</row>
    <row r="965" spans="6:41" ht="14.25" customHeight="1" x14ac:dyDescent="0.45"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</row>
    <row r="966" spans="6:41" ht="14.25" customHeight="1" x14ac:dyDescent="0.45"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</row>
    <row r="967" spans="6:41" ht="14.25" customHeight="1" x14ac:dyDescent="0.45"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</row>
    <row r="968" spans="6:41" ht="14.25" customHeight="1" x14ac:dyDescent="0.45"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</row>
    <row r="969" spans="6:41" ht="14.25" customHeight="1" x14ac:dyDescent="0.45"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</row>
    <row r="970" spans="6:41" ht="14.25" customHeight="1" x14ac:dyDescent="0.45"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</row>
    <row r="971" spans="6:41" ht="14.25" customHeight="1" x14ac:dyDescent="0.45"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</row>
    <row r="972" spans="6:41" ht="14.25" customHeight="1" x14ac:dyDescent="0.45"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</row>
    <row r="973" spans="6:41" ht="14.25" customHeight="1" x14ac:dyDescent="0.45"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</row>
    <row r="974" spans="6:41" ht="14.25" customHeight="1" x14ac:dyDescent="0.45"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</row>
    <row r="975" spans="6:41" ht="14.25" customHeight="1" x14ac:dyDescent="0.45"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</row>
    <row r="976" spans="6:41" ht="14.25" customHeight="1" x14ac:dyDescent="0.45"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</row>
    <row r="977" spans="6:41" ht="14.25" customHeight="1" x14ac:dyDescent="0.45"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</row>
    <row r="978" spans="6:41" ht="14.25" customHeight="1" x14ac:dyDescent="0.45"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</row>
    <row r="979" spans="6:41" ht="14.25" customHeight="1" x14ac:dyDescent="0.45"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</row>
    <row r="980" spans="6:41" ht="14.25" customHeight="1" x14ac:dyDescent="0.45"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</row>
    <row r="981" spans="6:41" ht="14.25" customHeight="1" x14ac:dyDescent="0.45"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</row>
    <row r="982" spans="6:41" ht="14.25" customHeight="1" x14ac:dyDescent="0.45"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</row>
    <row r="983" spans="6:41" ht="14.25" customHeight="1" x14ac:dyDescent="0.45"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</row>
    <row r="984" spans="6:41" ht="14.25" customHeight="1" x14ac:dyDescent="0.45"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</row>
    <row r="985" spans="6:41" ht="14.25" customHeight="1" x14ac:dyDescent="0.45"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</row>
    <row r="986" spans="6:41" ht="14.25" customHeight="1" x14ac:dyDescent="0.45"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</row>
    <row r="987" spans="6:41" ht="14.25" customHeight="1" x14ac:dyDescent="0.45"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</row>
    <row r="988" spans="6:41" ht="14.25" customHeight="1" x14ac:dyDescent="0.45"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</row>
    <row r="989" spans="6:41" ht="14.25" customHeight="1" x14ac:dyDescent="0.45"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</row>
    <row r="990" spans="6:41" ht="14.25" customHeight="1" x14ac:dyDescent="0.45"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</row>
    <row r="991" spans="6:41" ht="14.25" customHeight="1" x14ac:dyDescent="0.45"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</row>
    <row r="992" spans="6:41" ht="14.25" customHeight="1" x14ac:dyDescent="0.45"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</row>
    <row r="993" spans="6:41" ht="14.25" customHeight="1" x14ac:dyDescent="0.45"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</row>
    <row r="994" spans="6:41" ht="14.25" customHeight="1" x14ac:dyDescent="0.45"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</row>
    <row r="995" spans="6:41" ht="14.25" customHeight="1" x14ac:dyDescent="0.45"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</row>
    <row r="996" spans="6:41" ht="14.25" customHeight="1" x14ac:dyDescent="0.45"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</row>
    <row r="997" spans="6:41" ht="14.25" customHeight="1" x14ac:dyDescent="0.45"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</row>
    <row r="998" spans="6:41" ht="14.25" customHeight="1" x14ac:dyDescent="0.45"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</row>
    <row r="999" spans="6:41" ht="14.25" customHeight="1" x14ac:dyDescent="0.45"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</row>
    <row r="1000" spans="6:41" ht="14.25" customHeight="1" x14ac:dyDescent="0.45"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</row>
  </sheetData>
  <mergeCells count="3">
    <mergeCell ref="F3:Q3"/>
    <mergeCell ref="R3:AC3"/>
    <mergeCell ref="AD3:AO3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1000"/>
  <sheetViews>
    <sheetView workbookViewId="0">
      <selection activeCell="E29" sqref="E29"/>
    </sheetView>
  </sheetViews>
  <sheetFormatPr defaultColWidth="14.3984375" defaultRowHeight="15" customHeight="1" x14ac:dyDescent="0.45"/>
  <cols>
    <col min="1" max="1" width="8.73046875" customWidth="1"/>
    <col min="2" max="2" width="29.265625" customWidth="1"/>
    <col min="3" max="3" width="11.86328125" customWidth="1"/>
    <col min="4" max="4" width="8.73046875" customWidth="1"/>
    <col min="5" max="5" width="13.3984375" customWidth="1"/>
    <col min="6" max="16" width="10.86328125" customWidth="1"/>
    <col min="17" max="40" width="12.265625" customWidth="1"/>
  </cols>
  <sheetData>
    <row r="1" spans="1:40" ht="14.25" customHeight="1" x14ac:dyDescent="0.45"/>
    <row r="2" spans="1:40" ht="14.25" customHeight="1" x14ac:dyDescent="0.45">
      <c r="A2" s="1" t="s">
        <v>143</v>
      </c>
      <c r="B2" s="1" t="s">
        <v>3</v>
      </c>
      <c r="C2" s="2"/>
      <c r="E2" s="235" t="s">
        <v>83</v>
      </c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90"/>
      <c r="Q2" s="238" t="s">
        <v>84</v>
      </c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90"/>
      <c r="AC2" s="237" t="s">
        <v>85</v>
      </c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90"/>
    </row>
    <row r="3" spans="1:40" ht="14.25" customHeight="1" x14ac:dyDescent="0.45">
      <c r="E3" s="52" t="s">
        <v>14</v>
      </c>
      <c r="F3" s="52" t="s">
        <v>15</v>
      </c>
      <c r="G3" s="52" t="s">
        <v>16</v>
      </c>
      <c r="H3" s="52" t="s">
        <v>17</v>
      </c>
      <c r="I3" s="52" t="s">
        <v>18</v>
      </c>
      <c r="J3" s="52" t="s">
        <v>19</v>
      </c>
      <c r="K3" s="52" t="s">
        <v>20</v>
      </c>
      <c r="L3" s="52" t="s">
        <v>21</v>
      </c>
      <c r="M3" s="52" t="s">
        <v>22</v>
      </c>
      <c r="N3" s="52" t="s">
        <v>23</v>
      </c>
      <c r="O3" s="52" t="s">
        <v>24</v>
      </c>
      <c r="P3" s="52" t="s">
        <v>25</v>
      </c>
      <c r="Q3" s="53" t="s">
        <v>14</v>
      </c>
      <c r="R3" s="53" t="s">
        <v>15</v>
      </c>
      <c r="S3" s="53" t="s">
        <v>16</v>
      </c>
      <c r="T3" s="53" t="s">
        <v>17</v>
      </c>
      <c r="U3" s="53" t="s">
        <v>18</v>
      </c>
      <c r="V3" s="53" t="s">
        <v>19</v>
      </c>
      <c r="W3" s="53" t="s">
        <v>20</v>
      </c>
      <c r="X3" s="53" t="s">
        <v>21</v>
      </c>
      <c r="Y3" s="53" t="s">
        <v>22</v>
      </c>
      <c r="Z3" s="53" t="s">
        <v>23</v>
      </c>
      <c r="AA3" s="53" t="s">
        <v>24</v>
      </c>
      <c r="AB3" s="53" t="s">
        <v>25</v>
      </c>
      <c r="AC3" s="54" t="s">
        <v>14</v>
      </c>
      <c r="AD3" s="54" t="s">
        <v>15</v>
      </c>
      <c r="AE3" s="54" t="s">
        <v>16</v>
      </c>
      <c r="AF3" s="54" t="s">
        <v>17</v>
      </c>
      <c r="AG3" s="54" t="s">
        <v>18</v>
      </c>
      <c r="AH3" s="54" t="s">
        <v>19</v>
      </c>
      <c r="AI3" s="54" t="s">
        <v>20</v>
      </c>
      <c r="AJ3" s="54" t="s">
        <v>21</v>
      </c>
      <c r="AK3" s="54" t="s">
        <v>22</v>
      </c>
      <c r="AL3" s="54" t="s">
        <v>23</v>
      </c>
      <c r="AM3" s="54" t="s">
        <v>24</v>
      </c>
      <c r="AN3" s="54" t="s">
        <v>25</v>
      </c>
    </row>
    <row r="4" spans="1:40" ht="14.25" customHeight="1" x14ac:dyDescent="0.45">
      <c r="B4" s="1" t="s">
        <v>279</v>
      </c>
    </row>
    <row r="5" spans="1:40" ht="14.25" customHeight="1" x14ac:dyDescent="0.45"/>
    <row r="6" spans="1:40" ht="14.25" customHeight="1" x14ac:dyDescent="0.45"/>
    <row r="7" spans="1:40" ht="14.25" customHeight="1" x14ac:dyDescent="0.45">
      <c r="B7" s="84" t="s">
        <v>280</v>
      </c>
    </row>
    <row r="8" spans="1:40" ht="31.5" customHeight="1" x14ac:dyDescent="0.45">
      <c r="B8" s="85" t="s">
        <v>281</v>
      </c>
      <c r="F8" s="3"/>
    </row>
    <row r="9" spans="1:40" ht="14.25" customHeight="1" x14ac:dyDescent="0.45"/>
    <row r="10" spans="1:40" ht="14.25" customHeight="1" x14ac:dyDescent="0.45">
      <c r="B10" s="2" t="s">
        <v>282</v>
      </c>
    </row>
    <row r="11" spans="1:40" ht="14.25" customHeight="1" x14ac:dyDescent="0.45">
      <c r="B11" s="2"/>
    </row>
    <row r="12" spans="1:40" ht="14.25" customHeight="1" x14ac:dyDescent="0.45">
      <c r="B12" s="2" t="s">
        <v>283</v>
      </c>
      <c r="C12" s="62">
        <v>5000000</v>
      </c>
      <c r="D12" s="1" t="s">
        <v>284</v>
      </c>
    </row>
    <row r="13" spans="1:40" ht="14.25" customHeight="1" x14ac:dyDescent="0.45">
      <c r="B13" s="2" t="s">
        <v>285</v>
      </c>
      <c r="C13" s="62">
        <v>1</v>
      </c>
      <c r="D13" s="1" t="s">
        <v>3</v>
      </c>
    </row>
    <row r="14" spans="1:40" ht="14.25" customHeight="1" x14ac:dyDescent="0.45">
      <c r="B14" s="2" t="s">
        <v>286</v>
      </c>
      <c r="C14" s="86">
        <f>C12*C13</f>
        <v>5000000</v>
      </c>
      <c r="D14" s="1" t="s">
        <v>3</v>
      </c>
    </row>
    <row r="15" spans="1:40" ht="14.25" customHeight="1" x14ac:dyDescent="0.45">
      <c r="B15" s="2"/>
      <c r="C15" s="62"/>
    </row>
    <row r="16" spans="1:40" ht="14.25" customHeight="1" x14ac:dyDescent="0.45">
      <c r="B16" s="2"/>
      <c r="C16" s="62"/>
    </row>
    <row r="17" spans="2:40" ht="14.25" customHeight="1" x14ac:dyDescent="0.45">
      <c r="B17" s="2"/>
      <c r="C17" s="62"/>
    </row>
    <row r="18" spans="2:40" ht="14.25" customHeight="1" x14ac:dyDescent="0.45">
      <c r="B18" s="2" t="s">
        <v>287</v>
      </c>
      <c r="C18" s="62"/>
    </row>
    <row r="19" spans="2:40" ht="14.25" customHeight="1" x14ac:dyDescent="0.45">
      <c r="B19" s="1" t="s">
        <v>288</v>
      </c>
      <c r="E19" s="34">
        <v>800000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>
        <v>700000</v>
      </c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</row>
    <row r="20" spans="2:40" ht="14.25" customHeight="1" x14ac:dyDescent="0.45">
      <c r="B20" s="2" t="s">
        <v>289</v>
      </c>
      <c r="E20" s="39">
        <f>E19</f>
        <v>800000</v>
      </c>
      <c r="F20" s="39">
        <f t="shared" ref="F20:AN20" si="0">E20+F19</f>
        <v>800000</v>
      </c>
      <c r="G20" s="39">
        <f t="shared" si="0"/>
        <v>800000</v>
      </c>
      <c r="H20" s="39">
        <f t="shared" si="0"/>
        <v>800000</v>
      </c>
      <c r="I20" s="39">
        <f t="shared" si="0"/>
        <v>800000</v>
      </c>
      <c r="J20" s="39">
        <f t="shared" si="0"/>
        <v>800000</v>
      </c>
      <c r="K20" s="39">
        <f t="shared" si="0"/>
        <v>800000</v>
      </c>
      <c r="L20" s="39">
        <f t="shared" si="0"/>
        <v>800000</v>
      </c>
      <c r="M20" s="39">
        <f t="shared" si="0"/>
        <v>800000</v>
      </c>
      <c r="N20" s="39">
        <f t="shared" si="0"/>
        <v>800000</v>
      </c>
      <c r="O20" s="39">
        <f t="shared" si="0"/>
        <v>800000</v>
      </c>
      <c r="P20" s="39">
        <f t="shared" si="0"/>
        <v>800000</v>
      </c>
      <c r="Q20" s="39">
        <f t="shared" si="0"/>
        <v>1500000</v>
      </c>
      <c r="R20" s="39">
        <f t="shared" si="0"/>
        <v>1500000</v>
      </c>
      <c r="S20" s="39">
        <f t="shared" si="0"/>
        <v>1500000</v>
      </c>
      <c r="T20" s="39">
        <f t="shared" si="0"/>
        <v>1500000</v>
      </c>
      <c r="U20" s="39">
        <f t="shared" si="0"/>
        <v>1500000</v>
      </c>
      <c r="V20" s="39">
        <f t="shared" si="0"/>
        <v>1500000</v>
      </c>
      <c r="W20" s="39">
        <f t="shared" si="0"/>
        <v>1500000</v>
      </c>
      <c r="X20" s="39">
        <f t="shared" si="0"/>
        <v>1500000</v>
      </c>
      <c r="Y20" s="39">
        <f t="shared" si="0"/>
        <v>1500000</v>
      </c>
      <c r="Z20" s="39">
        <f t="shared" si="0"/>
        <v>1500000</v>
      </c>
      <c r="AA20" s="39">
        <f t="shared" si="0"/>
        <v>1500000</v>
      </c>
      <c r="AB20" s="39">
        <f t="shared" si="0"/>
        <v>1500000</v>
      </c>
      <c r="AC20" s="39">
        <f t="shared" si="0"/>
        <v>1500000</v>
      </c>
      <c r="AD20" s="39">
        <f t="shared" si="0"/>
        <v>1500000</v>
      </c>
      <c r="AE20" s="39">
        <f t="shared" si="0"/>
        <v>1500000</v>
      </c>
      <c r="AF20" s="39">
        <f t="shared" si="0"/>
        <v>1500000</v>
      </c>
      <c r="AG20" s="39">
        <f t="shared" si="0"/>
        <v>1500000</v>
      </c>
      <c r="AH20" s="39">
        <f t="shared" si="0"/>
        <v>1500000</v>
      </c>
      <c r="AI20" s="39">
        <f t="shared" si="0"/>
        <v>1500000</v>
      </c>
      <c r="AJ20" s="39">
        <f t="shared" si="0"/>
        <v>1500000</v>
      </c>
      <c r="AK20" s="39">
        <f t="shared" si="0"/>
        <v>1500000</v>
      </c>
      <c r="AL20" s="39">
        <f t="shared" si="0"/>
        <v>1500000</v>
      </c>
      <c r="AM20" s="39">
        <f t="shared" si="0"/>
        <v>1500000</v>
      </c>
      <c r="AN20" s="39">
        <f t="shared" si="0"/>
        <v>1500000</v>
      </c>
    </row>
    <row r="21" spans="2:40" ht="14.25" customHeight="1" x14ac:dyDescent="0.45"/>
    <row r="22" spans="2:40" ht="14.25" customHeight="1" x14ac:dyDescent="0.45"/>
    <row r="23" spans="2:40" ht="14.25" customHeight="1" x14ac:dyDescent="0.45"/>
    <row r="24" spans="2:40" ht="14.25" customHeight="1" x14ac:dyDescent="0.45">
      <c r="B24" s="2" t="s">
        <v>290</v>
      </c>
    </row>
    <row r="25" spans="2:40" ht="14.25" customHeight="1" x14ac:dyDescent="0.45">
      <c r="B25" s="2" t="s">
        <v>288</v>
      </c>
      <c r="E25" s="34">
        <v>400000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>
        <v>200000</v>
      </c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</row>
    <row r="26" spans="2:40" ht="14.25" customHeight="1" x14ac:dyDescent="0.45">
      <c r="B26" s="2" t="s">
        <v>291</v>
      </c>
      <c r="E26" s="39">
        <f>E25</f>
        <v>400000</v>
      </c>
      <c r="F26" s="39">
        <f t="shared" ref="F26:AN26" si="1">E26+F25</f>
        <v>400000</v>
      </c>
      <c r="G26" s="39">
        <f t="shared" si="1"/>
        <v>400000</v>
      </c>
      <c r="H26" s="39">
        <f t="shared" si="1"/>
        <v>400000</v>
      </c>
      <c r="I26" s="39">
        <f t="shared" si="1"/>
        <v>400000</v>
      </c>
      <c r="J26" s="39">
        <f t="shared" si="1"/>
        <v>400000</v>
      </c>
      <c r="K26" s="39">
        <f t="shared" si="1"/>
        <v>400000</v>
      </c>
      <c r="L26" s="39">
        <f t="shared" si="1"/>
        <v>400000</v>
      </c>
      <c r="M26" s="39">
        <f t="shared" si="1"/>
        <v>400000</v>
      </c>
      <c r="N26" s="39">
        <f t="shared" si="1"/>
        <v>400000</v>
      </c>
      <c r="O26" s="39">
        <f t="shared" si="1"/>
        <v>400000</v>
      </c>
      <c r="P26" s="39">
        <f t="shared" si="1"/>
        <v>400000</v>
      </c>
      <c r="Q26" s="39">
        <f t="shared" si="1"/>
        <v>600000</v>
      </c>
      <c r="R26" s="39">
        <f t="shared" si="1"/>
        <v>600000</v>
      </c>
      <c r="S26" s="39">
        <f t="shared" si="1"/>
        <v>600000</v>
      </c>
      <c r="T26" s="39">
        <f t="shared" si="1"/>
        <v>600000</v>
      </c>
      <c r="U26" s="39">
        <f t="shared" si="1"/>
        <v>600000</v>
      </c>
      <c r="V26" s="39">
        <f t="shared" si="1"/>
        <v>600000</v>
      </c>
      <c r="W26" s="39">
        <f t="shared" si="1"/>
        <v>600000</v>
      </c>
      <c r="X26" s="39">
        <f t="shared" si="1"/>
        <v>600000</v>
      </c>
      <c r="Y26" s="39">
        <f t="shared" si="1"/>
        <v>600000</v>
      </c>
      <c r="Z26" s="39">
        <f t="shared" si="1"/>
        <v>600000</v>
      </c>
      <c r="AA26" s="39">
        <f t="shared" si="1"/>
        <v>600000</v>
      </c>
      <c r="AB26" s="39">
        <f t="shared" si="1"/>
        <v>600000</v>
      </c>
      <c r="AC26" s="39">
        <f t="shared" si="1"/>
        <v>600000</v>
      </c>
      <c r="AD26" s="39">
        <f t="shared" si="1"/>
        <v>600000</v>
      </c>
      <c r="AE26" s="39">
        <f t="shared" si="1"/>
        <v>600000</v>
      </c>
      <c r="AF26" s="39">
        <f t="shared" si="1"/>
        <v>600000</v>
      </c>
      <c r="AG26" s="39">
        <f t="shared" si="1"/>
        <v>600000</v>
      </c>
      <c r="AH26" s="39">
        <f t="shared" si="1"/>
        <v>600000</v>
      </c>
      <c r="AI26" s="39">
        <f t="shared" si="1"/>
        <v>600000</v>
      </c>
      <c r="AJ26" s="39">
        <f t="shared" si="1"/>
        <v>600000</v>
      </c>
      <c r="AK26" s="39">
        <f t="shared" si="1"/>
        <v>600000</v>
      </c>
      <c r="AL26" s="39">
        <f t="shared" si="1"/>
        <v>600000</v>
      </c>
      <c r="AM26" s="39">
        <f t="shared" si="1"/>
        <v>600000</v>
      </c>
      <c r="AN26" s="39">
        <f t="shared" si="1"/>
        <v>600000</v>
      </c>
    </row>
    <row r="27" spans="2:40" ht="14.25" customHeight="1" x14ac:dyDescent="0.45"/>
    <row r="28" spans="2:40" ht="14.25" customHeight="1" x14ac:dyDescent="0.45"/>
    <row r="29" spans="2:40" ht="14.25" customHeight="1" x14ac:dyDescent="0.45">
      <c r="B29" s="2" t="s">
        <v>292</v>
      </c>
      <c r="E29" s="39">
        <f t="shared" ref="E29:AN29" si="2">E20+E26</f>
        <v>1200000</v>
      </c>
      <c r="F29" s="39">
        <f t="shared" si="2"/>
        <v>1200000</v>
      </c>
      <c r="G29" s="39">
        <f t="shared" si="2"/>
        <v>1200000</v>
      </c>
      <c r="H29" s="39">
        <f t="shared" si="2"/>
        <v>1200000</v>
      </c>
      <c r="I29" s="39">
        <f t="shared" si="2"/>
        <v>1200000</v>
      </c>
      <c r="J29" s="39">
        <f t="shared" si="2"/>
        <v>1200000</v>
      </c>
      <c r="K29" s="39">
        <f t="shared" si="2"/>
        <v>1200000</v>
      </c>
      <c r="L29" s="39">
        <f t="shared" si="2"/>
        <v>1200000</v>
      </c>
      <c r="M29" s="39">
        <f t="shared" si="2"/>
        <v>1200000</v>
      </c>
      <c r="N29" s="39">
        <f t="shared" si="2"/>
        <v>1200000</v>
      </c>
      <c r="O29" s="39">
        <f t="shared" si="2"/>
        <v>1200000</v>
      </c>
      <c r="P29" s="39">
        <f t="shared" si="2"/>
        <v>1200000</v>
      </c>
      <c r="Q29" s="39">
        <f t="shared" si="2"/>
        <v>2100000</v>
      </c>
      <c r="R29" s="39">
        <f t="shared" si="2"/>
        <v>2100000</v>
      </c>
      <c r="S29" s="39">
        <f t="shared" si="2"/>
        <v>2100000</v>
      </c>
      <c r="T29" s="39">
        <f t="shared" si="2"/>
        <v>2100000</v>
      </c>
      <c r="U29" s="39">
        <f t="shared" si="2"/>
        <v>2100000</v>
      </c>
      <c r="V29" s="39">
        <f t="shared" si="2"/>
        <v>2100000</v>
      </c>
      <c r="W29" s="39">
        <f t="shared" si="2"/>
        <v>2100000</v>
      </c>
      <c r="X29" s="39">
        <f t="shared" si="2"/>
        <v>2100000</v>
      </c>
      <c r="Y29" s="39">
        <f t="shared" si="2"/>
        <v>2100000</v>
      </c>
      <c r="Z29" s="39">
        <f t="shared" si="2"/>
        <v>2100000</v>
      </c>
      <c r="AA29" s="39">
        <f t="shared" si="2"/>
        <v>2100000</v>
      </c>
      <c r="AB29" s="39">
        <f t="shared" si="2"/>
        <v>2100000</v>
      </c>
      <c r="AC29" s="39">
        <f t="shared" si="2"/>
        <v>2100000</v>
      </c>
      <c r="AD29" s="39">
        <f t="shared" si="2"/>
        <v>2100000</v>
      </c>
      <c r="AE29" s="39">
        <f t="shared" si="2"/>
        <v>2100000</v>
      </c>
      <c r="AF29" s="39">
        <f t="shared" si="2"/>
        <v>2100000</v>
      </c>
      <c r="AG29" s="39">
        <f t="shared" si="2"/>
        <v>2100000</v>
      </c>
      <c r="AH29" s="39">
        <f t="shared" si="2"/>
        <v>2100000</v>
      </c>
      <c r="AI29" s="39">
        <f t="shared" si="2"/>
        <v>2100000</v>
      </c>
      <c r="AJ29" s="39">
        <f t="shared" si="2"/>
        <v>2100000</v>
      </c>
      <c r="AK29" s="39">
        <f t="shared" si="2"/>
        <v>2100000</v>
      </c>
      <c r="AL29" s="39">
        <f t="shared" si="2"/>
        <v>2100000</v>
      </c>
      <c r="AM29" s="39">
        <f t="shared" si="2"/>
        <v>2100000</v>
      </c>
      <c r="AN29" s="39">
        <f t="shared" si="2"/>
        <v>2100000</v>
      </c>
    </row>
    <row r="30" spans="2:40" ht="14.25" customHeight="1" x14ac:dyDescent="0.45"/>
    <row r="31" spans="2:40" ht="14.25" customHeight="1" x14ac:dyDescent="0.45"/>
    <row r="32" spans="2:40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mergeCells count="3">
    <mergeCell ref="E2:P2"/>
    <mergeCell ref="Q2:AB2"/>
    <mergeCell ref="AC2:AN2"/>
  </mergeCells>
  <hyperlinks>
    <hyperlink ref="B8" r:id="rId1" xr:uid="{00000000-0004-0000-10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O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39.265625" customWidth="1"/>
    <col min="3" max="3" width="17.3984375" customWidth="1"/>
    <col min="4" max="4" width="14.1328125" customWidth="1"/>
    <col min="5" max="5" width="8.73046875" customWidth="1"/>
    <col min="6" max="6" width="13.3984375" customWidth="1"/>
    <col min="7" max="17" width="10.86328125" customWidth="1"/>
    <col min="18" max="41" width="12.265625" customWidth="1"/>
  </cols>
  <sheetData>
    <row r="1" spans="1:41" ht="14.25" customHeight="1" x14ac:dyDescent="0.45"/>
    <row r="2" spans="1:41" ht="14.25" customHeight="1" x14ac:dyDescent="0.45">
      <c r="A2" s="1" t="s">
        <v>143</v>
      </c>
      <c r="B2" s="1" t="s">
        <v>3</v>
      </c>
      <c r="C2" s="2"/>
      <c r="D2" s="2"/>
      <c r="F2" s="235" t="s">
        <v>83</v>
      </c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90"/>
      <c r="R2" s="238" t="s">
        <v>84</v>
      </c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90"/>
      <c r="AD2" s="237" t="s">
        <v>85</v>
      </c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90"/>
    </row>
    <row r="3" spans="1:41" ht="14.25" customHeight="1" x14ac:dyDescent="0.45">
      <c r="F3" s="52" t="s">
        <v>14</v>
      </c>
      <c r="G3" s="52" t="s">
        <v>15</v>
      </c>
      <c r="H3" s="52" t="s">
        <v>16</v>
      </c>
      <c r="I3" s="52" t="s">
        <v>17</v>
      </c>
      <c r="J3" s="52" t="s">
        <v>18</v>
      </c>
      <c r="K3" s="52" t="s">
        <v>19</v>
      </c>
      <c r="L3" s="52" t="s">
        <v>20</v>
      </c>
      <c r="M3" s="52" t="s">
        <v>21</v>
      </c>
      <c r="N3" s="52" t="s">
        <v>22</v>
      </c>
      <c r="O3" s="52" t="s">
        <v>23</v>
      </c>
      <c r="P3" s="52" t="s">
        <v>24</v>
      </c>
      <c r="Q3" s="52" t="s">
        <v>25</v>
      </c>
      <c r="R3" s="53" t="s">
        <v>14</v>
      </c>
      <c r="S3" s="53" t="s">
        <v>15</v>
      </c>
      <c r="T3" s="53" t="s">
        <v>16</v>
      </c>
      <c r="U3" s="53" t="s">
        <v>17</v>
      </c>
      <c r="V3" s="53" t="s">
        <v>18</v>
      </c>
      <c r="W3" s="53" t="s">
        <v>19</v>
      </c>
      <c r="X3" s="53" t="s">
        <v>20</v>
      </c>
      <c r="Y3" s="53" t="s">
        <v>21</v>
      </c>
      <c r="Z3" s="53" t="s">
        <v>22</v>
      </c>
      <c r="AA3" s="53" t="s">
        <v>23</v>
      </c>
      <c r="AB3" s="53" t="s">
        <v>24</v>
      </c>
      <c r="AC3" s="53" t="s">
        <v>25</v>
      </c>
      <c r="AD3" s="54" t="s">
        <v>14</v>
      </c>
      <c r="AE3" s="54" t="s">
        <v>15</v>
      </c>
      <c r="AF3" s="54" t="s">
        <v>16</v>
      </c>
      <c r="AG3" s="54" t="s">
        <v>17</v>
      </c>
      <c r="AH3" s="54" t="s">
        <v>18</v>
      </c>
      <c r="AI3" s="54" t="s">
        <v>19</v>
      </c>
      <c r="AJ3" s="54" t="s">
        <v>20</v>
      </c>
      <c r="AK3" s="54" t="s">
        <v>21</v>
      </c>
      <c r="AL3" s="54" t="s">
        <v>22</v>
      </c>
      <c r="AM3" s="54" t="s">
        <v>23</v>
      </c>
      <c r="AN3" s="54" t="s">
        <v>24</v>
      </c>
      <c r="AO3" s="54" t="s">
        <v>25</v>
      </c>
    </row>
    <row r="4" spans="1:41" ht="14.25" customHeight="1" x14ac:dyDescent="0.45">
      <c r="B4" s="84" t="s">
        <v>293</v>
      </c>
    </row>
    <row r="5" spans="1:41" ht="14.25" customHeight="1" x14ac:dyDescent="0.45">
      <c r="B5" s="87" t="s">
        <v>294</v>
      </c>
    </row>
    <row r="6" spans="1:41" ht="14.25" customHeight="1" x14ac:dyDescent="0.45">
      <c r="B6" s="2" t="s">
        <v>295</v>
      </c>
      <c r="C6" s="88" t="s">
        <v>296</v>
      </c>
      <c r="D6" s="88" t="s">
        <v>297</v>
      </c>
    </row>
    <row r="7" spans="1:41" ht="14.25" customHeight="1" x14ac:dyDescent="0.45">
      <c r="B7" s="2"/>
      <c r="C7" s="37" t="s">
        <v>3</v>
      </c>
      <c r="D7" s="37" t="s">
        <v>3</v>
      </c>
    </row>
    <row r="8" spans="1:41" ht="14.25" customHeight="1" x14ac:dyDescent="0.45">
      <c r="A8" s="2">
        <v>1</v>
      </c>
      <c r="B8" s="2" t="s">
        <v>298</v>
      </c>
      <c r="F8" s="34"/>
      <c r="G8" s="34">
        <f>'Capital Requirement'!F19+'Capital Requirement'!F25</f>
        <v>0</v>
      </c>
      <c r="H8" s="34">
        <f>'Capital Requirement'!G19+'Capital Requirement'!G25</f>
        <v>0</v>
      </c>
      <c r="I8" s="34">
        <f>'Capital Requirement'!H19+'Capital Requirement'!H25</f>
        <v>0</v>
      </c>
      <c r="J8" s="34">
        <f>'Capital Requirement'!I19+'Capital Requirement'!I25</f>
        <v>0</v>
      </c>
      <c r="K8" s="34">
        <f>'Capital Requirement'!J19+'Capital Requirement'!J25</f>
        <v>0</v>
      </c>
      <c r="L8" s="34">
        <f>'Capital Requirement'!K19+'Capital Requirement'!K25</f>
        <v>0</v>
      </c>
      <c r="M8" s="34">
        <f>'Capital Requirement'!L19+'Capital Requirement'!L25</f>
        <v>0</v>
      </c>
      <c r="N8" s="34">
        <f>'Capital Requirement'!M19+'Capital Requirement'!M25</f>
        <v>0</v>
      </c>
      <c r="O8" s="34">
        <f>'Capital Requirement'!N19+'Capital Requirement'!N25</f>
        <v>0</v>
      </c>
      <c r="P8" s="34">
        <f>'Capital Requirement'!O19+'Capital Requirement'!O25</f>
        <v>0</v>
      </c>
      <c r="Q8" s="34">
        <f>'Capital Requirement'!P19+'Capital Requirement'!P25</f>
        <v>0</v>
      </c>
      <c r="R8" s="34">
        <f>'Capital Requirement'!Q19+'Capital Requirement'!Q25</f>
        <v>900000</v>
      </c>
      <c r="S8" s="34">
        <f>'Capital Requirement'!R19+'Capital Requirement'!R25</f>
        <v>0</v>
      </c>
      <c r="T8" s="34">
        <f>'Capital Requirement'!S19+'Capital Requirement'!S25</f>
        <v>0</v>
      </c>
      <c r="U8" s="34">
        <f>'Capital Requirement'!T19+'Capital Requirement'!T25</f>
        <v>0</v>
      </c>
      <c r="V8" s="34">
        <f>'Capital Requirement'!U19+'Capital Requirement'!U25</f>
        <v>0</v>
      </c>
      <c r="W8" s="34">
        <f>'Capital Requirement'!V19+'Capital Requirement'!V25</f>
        <v>0</v>
      </c>
      <c r="X8" s="34">
        <f>'Capital Requirement'!W19+'Capital Requirement'!W25</f>
        <v>0</v>
      </c>
      <c r="Y8" s="34">
        <f>'Capital Requirement'!X19+'Capital Requirement'!X25</f>
        <v>0</v>
      </c>
      <c r="Z8" s="34">
        <f>'Capital Requirement'!Y19+'Capital Requirement'!Y25</f>
        <v>0</v>
      </c>
      <c r="AA8" s="34">
        <f>'Capital Requirement'!Z19+'Capital Requirement'!Z25</f>
        <v>0</v>
      </c>
      <c r="AB8" s="34">
        <f>'Capital Requirement'!AA19+'Capital Requirement'!AA25</f>
        <v>0</v>
      </c>
      <c r="AC8" s="34">
        <f>'Capital Requirement'!AB19+'Capital Requirement'!AB25</f>
        <v>0</v>
      </c>
      <c r="AD8" s="34">
        <f>'Capital Requirement'!AC19+'Capital Requirement'!AC25</f>
        <v>0</v>
      </c>
      <c r="AE8" s="34">
        <f>'Capital Requirement'!AD19+'Capital Requirement'!AD25</f>
        <v>0</v>
      </c>
      <c r="AF8" s="34">
        <f>'Capital Requirement'!AE19+'Capital Requirement'!AE25</f>
        <v>0</v>
      </c>
      <c r="AG8" s="34">
        <f>'Capital Requirement'!AF19+'Capital Requirement'!AF25</f>
        <v>0</v>
      </c>
      <c r="AH8" s="34">
        <f>'Capital Requirement'!AG19+'Capital Requirement'!AG25</f>
        <v>0</v>
      </c>
      <c r="AI8" s="34">
        <f>'Capital Requirement'!AH19+'Capital Requirement'!AH25</f>
        <v>0</v>
      </c>
      <c r="AJ8" s="34">
        <f>'Capital Requirement'!AI19+'Capital Requirement'!AI25</f>
        <v>0</v>
      </c>
      <c r="AK8" s="34">
        <f>'Capital Requirement'!AJ19+'Capital Requirement'!AJ25</f>
        <v>0</v>
      </c>
      <c r="AL8" s="34">
        <f>'Capital Requirement'!AK19+'Capital Requirement'!AK25</f>
        <v>0</v>
      </c>
      <c r="AM8" s="34">
        <f>'Capital Requirement'!AL19+'Capital Requirement'!AL25</f>
        <v>0</v>
      </c>
      <c r="AN8" s="34">
        <f>'Capital Requirement'!AM19+'Capital Requirement'!AM25</f>
        <v>0</v>
      </c>
      <c r="AO8" s="34">
        <f>'Capital Requirement'!AN19+'Capital Requirement'!AN25</f>
        <v>0</v>
      </c>
    </row>
    <row r="9" spans="1:41" ht="14.25" customHeight="1" x14ac:dyDescent="0.45">
      <c r="A9" s="2">
        <v>2</v>
      </c>
      <c r="B9" s="2" t="s">
        <v>299</v>
      </c>
      <c r="F9" s="1">
        <v>0</v>
      </c>
    </row>
    <row r="10" spans="1:41" ht="14.25" customHeight="1" x14ac:dyDescent="0.45">
      <c r="A10" s="1">
        <v>3</v>
      </c>
      <c r="B10" s="89" t="s">
        <v>300</v>
      </c>
      <c r="F10" s="1">
        <v>0</v>
      </c>
    </row>
    <row r="11" spans="1:41" ht="14.25" customHeight="1" x14ac:dyDescent="0.45">
      <c r="A11" s="1">
        <v>4</v>
      </c>
      <c r="B11" s="2"/>
      <c r="F11" s="1">
        <v>0</v>
      </c>
    </row>
    <row r="12" spans="1:41" ht="14.25" customHeight="1" x14ac:dyDescent="0.45">
      <c r="A12" s="1">
        <v>5</v>
      </c>
      <c r="B12" s="2"/>
      <c r="F12" s="1">
        <v>0</v>
      </c>
    </row>
    <row r="13" spans="1:41" ht="14.25" customHeight="1" x14ac:dyDescent="0.45">
      <c r="B13" s="2"/>
    </row>
    <row r="14" spans="1:41" ht="14.25" customHeight="1" x14ac:dyDescent="0.45">
      <c r="B14" s="2" t="s">
        <v>301</v>
      </c>
      <c r="F14" s="39">
        <f t="shared" ref="F14:AO14" si="0">SUM(F8:F12)</f>
        <v>0</v>
      </c>
      <c r="G14" s="39">
        <f t="shared" si="0"/>
        <v>0</v>
      </c>
      <c r="H14" s="39">
        <f t="shared" si="0"/>
        <v>0</v>
      </c>
      <c r="I14" s="39">
        <f t="shared" si="0"/>
        <v>0</v>
      </c>
      <c r="J14" s="39">
        <f t="shared" si="0"/>
        <v>0</v>
      </c>
      <c r="K14" s="39">
        <f t="shared" si="0"/>
        <v>0</v>
      </c>
      <c r="L14" s="39">
        <f t="shared" si="0"/>
        <v>0</v>
      </c>
      <c r="M14" s="39">
        <f t="shared" si="0"/>
        <v>0</v>
      </c>
      <c r="N14" s="39">
        <f t="shared" si="0"/>
        <v>0</v>
      </c>
      <c r="O14" s="39">
        <f t="shared" si="0"/>
        <v>0</v>
      </c>
      <c r="P14" s="39">
        <f t="shared" si="0"/>
        <v>0</v>
      </c>
      <c r="Q14" s="39">
        <f t="shared" si="0"/>
        <v>0</v>
      </c>
      <c r="R14" s="39">
        <f t="shared" si="0"/>
        <v>900000</v>
      </c>
      <c r="S14" s="39">
        <f t="shared" si="0"/>
        <v>0</v>
      </c>
      <c r="T14" s="39">
        <f t="shared" si="0"/>
        <v>0</v>
      </c>
      <c r="U14" s="39">
        <f t="shared" si="0"/>
        <v>0</v>
      </c>
      <c r="V14" s="39">
        <f t="shared" si="0"/>
        <v>0</v>
      </c>
      <c r="W14" s="39">
        <f t="shared" si="0"/>
        <v>0</v>
      </c>
      <c r="X14" s="39">
        <f t="shared" si="0"/>
        <v>0</v>
      </c>
      <c r="Y14" s="39">
        <f t="shared" si="0"/>
        <v>0</v>
      </c>
      <c r="Z14" s="39">
        <f t="shared" si="0"/>
        <v>0</v>
      </c>
      <c r="AA14" s="39">
        <f t="shared" si="0"/>
        <v>0</v>
      </c>
      <c r="AB14" s="39">
        <f t="shared" si="0"/>
        <v>0</v>
      </c>
      <c r="AC14" s="39">
        <f t="shared" si="0"/>
        <v>0</v>
      </c>
      <c r="AD14" s="39">
        <f t="shared" si="0"/>
        <v>0</v>
      </c>
      <c r="AE14" s="39">
        <f t="shared" si="0"/>
        <v>0</v>
      </c>
      <c r="AF14" s="39">
        <f t="shared" si="0"/>
        <v>0</v>
      </c>
      <c r="AG14" s="39">
        <f t="shared" si="0"/>
        <v>0</v>
      </c>
      <c r="AH14" s="39">
        <f t="shared" si="0"/>
        <v>0</v>
      </c>
      <c r="AI14" s="39">
        <f t="shared" si="0"/>
        <v>0</v>
      </c>
      <c r="AJ14" s="39">
        <f t="shared" si="0"/>
        <v>0</v>
      </c>
      <c r="AK14" s="39">
        <f t="shared" si="0"/>
        <v>0</v>
      </c>
      <c r="AL14" s="39">
        <f t="shared" si="0"/>
        <v>0</v>
      </c>
      <c r="AM14" s="39">
        <f t="shared" si="0"/>
        <v>0</v>
      </c>
      <c r="AN14" s="39">
        <f t="shared" si="0"/>
        <v>0</v>
      </c>
      <c r="AO14" s="39">
        <f t="shared" si="0"/>
        <v>0</v>
      </c>
    </row>
    <row r="15" spans="1:41" ht="14.25" customHeight="1" x14ac:dyDescent="0.45"/>
    <row r="16" spans="1:41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mergeCells count="3">
    <mergeCell ref="F2:Q2"/>
    <mergeCell ref="R2:AC2"/>
    <mergeCell ref="AD2:AO2"/>
  </mergeCells>
  <hyperlinks>
    <hyperlink ref="B5" r:id="rId1" xr:uid="{00000000-0004-0000-1100-000000000000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34.73046875" customWidth="1"/>
    <col min="3" max="3" width="11.86328125" customWidth="1"/>
    <col min="4" max="4" width="8.73046875" customWidth="1"/>
    <col min="5" max="5" width="13.3984375" customWidth="1"/>
    <col min="6" max="16" width="10.86328125" customWidth="1"/>
    <col min="17" max="40" width="12.265625" customWidth="1"/>
  </cols>
  <sheetData>
    <row r="1" spans="1:40" ht="14.25" customHeight="1" x14ac:dyDescent="0.45"/>
    <row r="2" spans="1:40" ht="14.25" customHeight="1" x14ac:dyDescent="0.45">
      <c r="A2" s="1" t="s">
        <v>143</v>
      </c>
      <c r="B2" s="1" t="s">
        <v>3</v>
      </c>
      <c r="C2" s="2"/>
      <c r="E2" s="235" t="s">
        <v>83</v>
      </c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90"/>
      <c r="Q2" s="238" t="s">
        <v>84</v>
      </c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90"/>
      <c r="AC2" s="237" t="s">
        <v>85</v>
      </c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90"/>
    </row>
    <row r="3" spans="1:40" ht="14.25" customHeight="1" x14ac:dyDescent="0.45">
      <c r="E3" s="52" t="s">
        <v>14</v>
      </c>
      <c r="F3" s="52" t="s">
        <v>15</v>
      </c>
      <c r="G3" s="52" t="s">
        <v>16</v>
      </c>
      <c r="H3" s="52" t="s">
        <v>17</v>
      </c>
      <c r="I3" s="52" t="s">
        <v>18</v>
      </c>
      <c r="J3" s="52" t="s">
        <v>19</v>
      </c>
      <c r="K3" s="52" t="s">
        <v>20</v>
      </c>
      <c r="L3" s="52" t="s">
        <v>21</v>
      </c>
      <c r="M3" s="52" t="s">
        <v>22</v>
      </c>
      <c r="N3" s="52" t="s">
        <v>23</v>
      </c>
      <c r="O3" s="52" t="s">
        <v>24</v>
      </c>
      <c r="P3" s="52" t="s">
        <v>25</v>
      </c>
      <c r="Q3" s="53" t="s">
        <v>14</v>
      </c>
      <c r="R3" s="53" t="s">
        <v>15</v>
      </c>
      <c r="S3" s="53" t="s">
        <v>16</v>
      </c>
      <c r="T3" s="53" t="s">
        <v>17</v>
      </c>
      <c r="U3" s="53" t="s">
        <v>18</v>
      </c>
      <c r="V3" s="53" t="s">
        <v>19</v>
      </c>
      <c r="W3" s="53" t="s">
        <v>20</v>
      </c>
      <c r="X3" s="53" t="s">
        <v>21</v>
      </c>
      <c r="Y3" s="53" t="s">
        <v>22</v>
      </c>
      <c r="Z3" s="53" t="s">
        <v>23</v>
      </c>
      <c r="AA3" s="53" t="s">
        <v>24</v>
      </c>
      <c r="AB3" s="53" t="s">
        <v>25</v>
      </c>
      <c r="AC3" s="54" t="s">
        <v>14</v>
      </c>
      <c r="AD3" s="54" t="s">
        <v>15</v>
      </c>
      <c r="AE3" s="54" t="s">
        <v>16</v>
      </c>
      <c r="AF3" s="54" t="s">
        <v>17</v>
      </c>
      <c r="AG3" s="54" t="s">
        <v>18</v>
      </c>
      <c r="AH3" s="54" t="s">
        <v>19</v>
      </c>
      <c r="AI3" s="54" t="s">
        <v>20</v>
      </c>
      <c r="AJ3" s="54" t="s">
        <v>21</v>
      </c>
      <c r="AK3" s="54" t="s">
        <v>22</v>
      </c>
      <c r="AL3" s="54" t="s">
        <v>23</v>
      </c>
      <c r="AM3" s="54" t="s">
        <v>24</v>
      </c>
      <c r="AN3" s="54" t="s">
        <v>25</v>
      </c>
    </row>
    <row r="4" spans="1:40" ht="14.25" customHeight="1" x14ac:dyDescent="0.45">
      <c r="B4" s="84" t="s">
        <v>302</v>
      </c>
    </row>
    <row r="5" spans="1:40" ht="14.25" customHeight="1" x14ac:dyDescent="0.45"/>
    <row r="6" spans="1:40" ht="14.25" customHeight="1" x14ac:dyDescent="0.45">
      <c r="B6" s="2" t="s">
        <v>303</v>
      </c>
    </row>
    <row r="7" spans="1:40" ht="14.25" customHeight="1" x14ac:dyDescent="0.45">
      <c r="A7" s="2">
        <v>1</v>
      </c>
      <c r="B7" s="2" t="s">
        <v>304</v>
      </c>
      <c r="E7" s="34">
        <f>'Capital Requirement'!E19+'Capital Requirement'!E25</f>
        <v>1200000</v>
      </c>
      <c r="F7" s="34">
        <f>'Capital Requirement'!F19+'Capital Requirement'!F25</f>
        <v>0</v>
      </c>
      <c r="G7" s="34">
        <f>'Capital Requirement'!G19+'Capital Requirement'!G25</f>
        <v>0</v>
      </c>
      <c r="H7" s="34">
        <f>'Capital Requirement'!H19+'Capital Requirement'!H25</f>
        <v>0</v>
      </c>
      <c r="I7" s="34">
        <f>'Capital Requirement'!I19+'Capital Requirement'!I25</f>
        <v>0</v>
      </c>
      <c r="J7" s="34">
        <f>'Capital Requirement'!J19+'Capital Requirement'!J25</f>
        <v>0</v>
      </c>
      <c r="K7" s="34">
        <f>'Capital Requirement'!K19+'Capital Requirement'!K25</f>
        <v>0</v>
      </c>
      <c r="L7" s="34">
        <f>'Capital Requirement'!L19+'Capital Requirement'!L25</f>
        <v>0</v>
      </c>
      <c r="M7" s="34">
        <f>'Capital Requirement'!M19+'Capital Requirement'!M25</f>
        <v>0</v>
      </c>
      <c r="N7" s="34">
        <f>'Capital Requirement'!N19+'Capital Requirement'!N25</f>
        <v>0</v>
      </c>
      <c r="O7" s="34">
        <f>'Capital Requirement'!O19+'Capital Requirement'!O25</f>
        <v>0</v>
      </c>
      <c r="P7" s="34">
        <f>'Capital Requirement'!P19+'Capital Requirement'!P25</f>
        <v>0</v>
      </c>
      <c r="Q7" s="34">
        <f>'Capital Requirement'!Q19+'Capital Requirement'!Q25</f>
        <v>900000</v>
      </c>
      <c r="R7" s="34">
        <f>'Capital Requirement'!R19+'Capital Requirement'!R25</f>
        <v>0</v>
      </c>
      <c r="S7" s="34">
        <f>'Capital Requirement'!S19+'Capital Requirement'!S25</f>
        <v>0</v>
      </c>
      <c r="T7" s="34">
        <f>'Capital Requirement'!T19+'Capital Requirement'!T25</f>
        <v>0</v>
      </c>
      <c r="U7" s="34">
        <f>'Capital Requirement'!U19+'Capital Requirement'!U25</f>
        <v>0</v>
      </c>
      <c r="V7" s="34">
        <f>'Capital Requirement'!V19+'Capital Requirement'!V25</f>
        <v>0</v>
      </c>
      <c r="W7" s="34">
        <f>'Capital Requirement'!W19+'Capital Requirement'!W25</f>
        <v>0</v>
      </c>
      <c r="X7" s="34">
        <f>'Capital Requirement'!X19+'Capital Requirement'!X25</f>
        <v>0</v>
      </c>
      <c r="Y7" s="34">
        <f>'Capital Requirement'!Y19+'Capital Requirement'!Y25</f>
        <v>0</v>
      </c>
      <c r="Z7" s="34">
        <f>'Capital Requirement'!Z19+'Capital Requirement'!Z25</f>
        <v>0</v>
      </c>
      <c r="AA7" s="34">
        <f>'Capital Requirement'!AA19+'Capital Requirement'!AA25</f>
        <v>0</v>
      </c>
      <c r="AB7" s="34">
        <f>'Capital Requirement'!AB19+'Capital Requirement'!AB25</f>
        <v>0</v>
      </c>
      <c r="AC7" s="34">
        <f>'Capital Requirement'!AC19+'Capital Requirement'!AC25</f>
        <v>0</v>
      </c>
      <c r="AD7" s="34">
        <f>'Capital Requirement'!AD19+'Capital Requirement'!AD25</f>
        <v>0</v>
      </c>
      <c r="AE7" s="34">
        <f>'Capital Requirement'!AE19+'Capital Requirement'!AE25</f>
        <v>0</v>
      </c>
      <c r="AF7" s="34">
        <f>'Capital Requirement'!AF19+'Capital Requirement'!AF25</f>
        <v>0</v>
      </c>
      <c r="AG7" s="34">
        <f>'Capital Requirement'!AG19+'Capital Requirement'!AG25</f>
        <v>0</v>
      </c>
      <c r="AH7" s="34">
        <f>'Capital Requirement'!AH19+'Capital Requirement'!AH25</f>
        <v>0</v>
      </c>
      <c r="AI7" s="34">
        <f>'Capital Requirement'!AI19+'Capital Requirement'!AI25</f>
        <v>0</v>
      </c>
      <c r="AJ7" s="34">
        <f>'Capital Requirement'!AJ19+'Capital Requirement'!AJ25</f>
        <v>0</v>
      </c>
      <c r="AK7" s="34">
        <f>'Capital Requirement'!AK19+'Capital Requirement'!AK25</f>
        <v>0</v>
      </c>
      <c r="AL7" s="34">
        <f>'Capital Requirement'!AL19+'Capital Requirement'!AL25</f>
        <v>0</v>
      </c>
      <c r="AM7" s="34">
        <f>'Capital Requirement'!AM19+'Capital Requirement'!AM25</f>
        <v>0</v>
      </c>
      <c r="AN7" s="34">
        <f>'Capital Requirement'!AN19+'Capital Requirement'!AN25</f>
        <v>0</v>
      </c>
    </row>
    <row r="8" spans="1:40" ht="14.25" customHeight="1" x14ac:dyDescent="0.45">
      <c r="A8" s="2">
        <v>2</v>
      </c>
      <c r="B8" s="1" t="s">
        <v>305</v>
      </c>
      <c r="E8" s="77">
        <f>PL_7_Year!E22</f>
        <v>0</v>
      </c>
      <c r="F8" s="77">
        <f>PL_7_Year!F22</f>
        <v>0</v>
      </c>
      <c r="G8" s="77">
        <f>PL_7_Year!G22</f>
        <v>0</v>
      </c>
      <c r="H8" s="77">
        <f>PL_7_Year!H22</f>
        <v>0</v>
      </c>
      <c r="I8" s="77">
        <f>PL_7_Year!I22</f>
        <v>0</v>
      </c>
      <c r="J8" s="77">
        <f>PL_7_Year!J22</f>
        <v>0</v>
      </c>
      <c r="K8" s="77">
        <f>PL_7_Year!K22</f>
        <v>240458.4</v>
      </c>
      <c r="L8" s="77">
        <f>PL_7_Year!L22</f>
        <v>480916.8</v>
      </c>
      <c r="M8" s="77">
        <f>PL_7_Year!M22</f>
        <v>782444</v>
      </c>
      <c r="N8" s="77">
        <f>PL_7_Year!N22</f>
        <v>1022902.3999999999</v>
      </c>
      <c r="O8" s="77">
        <f>PL_7_Year!O22</f>
        <v>1249047.8</v>
      </c>
      <c r="P8" s="77">
        <f>PL_7_Year!P22</f>
        <v>1550575</v>
      </c>
      <c r="Q8" s="77">
        <f>PL_7_Year!Q22</f>
        <v>1904106.1</v>
      </c>
      <c r="R8" s="77">
        <f>PL_7_Year!R22</f>
        <v>2243324.2000000002</v>
      </c>
      <c r="S8" s="77">
        <f>PL_7_Year!S22</f>
        <v>2695615</v>
      </c>
      <c r="T8" s="77">
        <f>PL_7_Year!T22</f>
        <v>3049146.1</v>
      </c>
      <c r="U8" s="77">
        <f>PL_7_Year!U22</f>
        <v>3388364.2</v>
      </c>
      <c r="V8" s="77">
        <f>PL_7_Year!V22</f>
        <v>3840655</v>
      </c>
      <c r="W8" s="77">
        <f>PL_7_Year!W22</f>
        <v>4307258.8000000007</v>
      </c>
      <c r="X8" s="77">
        <f>PL_7_Year!X22</f>
        <v>4759549.5999999996</v>
      </c>
      <c r="Y8" s="77">
        <f>PL_7_Year!Y22</f>
        <v>5362604</v>
      </c>
      <c r="Z8" s="77">
        <f>PL_7_Year!Z22</f>
        <v>5829207.8000000007</v>
      </c>
      <c r="AA8" s="77">
        <f>PL_7_Year!AA22</f>
        <v>6281498.5999999996</v>
      </c>
      <c r="AB8" s="77">
        <f>PL_7_Year!AB22</f>
        <v>6884553</v>
      </c>
      <c r="AC8" s="77">
        <f>PL_7_Year!AC22</f>
        <v>7238084.0999999996</v>
      </c>
      <c r="AD8" s="77">
        <f>PL_7_Year!AD22</f>
        <v>7594907.1899999995</v>
      </c>
      <c r="AE8" s="77">
        <f>PL_7_Year!AE22</f>
        <v>7968614.8489999995</v>
      </c>
      <c r="AF8" s="77">
        <f>PL_7_Year!AF22</f>
        <v>8375473.8015000001</v>
      </c>
      <c r="AG8" s="77">
        <f>PL_7_Year!AG22</f>
        <v>8787430.5675000008</v>
      </c>
      <c r="AH8" s="77">
        <f>PL_7_Year!AH22</f>
        <v>9220658.8370000012</v>
      </c>
      <c r="AI8" s="77">
        <f>PL_7_Year!AI22</f>
        <v>9690146.7065000013</v>
      </c>
      <c r="AJ8" s="77">
        <f>PL_7_Year!AJ22</f>
        <v>10168036.307</v>
      </c>
      <c r="AK8" s="77">
        <f>PL_7_Year!AK22</f>
        <v>10669320.506000001</v>
      </c>
      <c r="AL8" s="77">
        <f>PL_7_Year!AL22</f>
        <v>11210423.471000001</v>
      </c>
      <c r="AM8" s="77">
        <f>PL_7_Year!AM22</f>
        <v>11763592.295</v>
      </c>
      <c r="AN8" s="77">
        <f>PL_7_Year!AN22</f>
        <v>12343924.807500001</v>
      </c>
    </row>
    <row r="9" spans="1:40" ht="14.25" customHeight="1" x14ac:dyDescent="0.45">
      <c r="A9" s="1">
        <v>3</v>
      </c>
      <c r="B9" s="2"/>
      <c r="E9" s="1">
        <v>0</v>
      </c>
    </row>
    <row r="10" spans="1:40" ht="14.25" customHeight="1" x14ac:dyDescent="0.45">
      <c r="A10" s="1">
        <v>4</v>
      </c>
      <c r="B10" s="2"/>
      <c r="E10" s="1">
        <v>0</v>
      </c>
    </row>
    <row r="11" spans="1:40" ht="14.25" customHeight="1" x14ac:dyDescent="0.45">
      <c r="A11" s="1">
        <v>5</v>
      </c>
      <c r="B11" s="2"/>
      <c r="E11" s="1">
        <v>0</v>
      </c>
    </row>
    <row r="12" spans="1:40" ht="14.25" customHeight="1" x14ac:dyDescent="0.45">
      <c r="B12" s="2"/>
    </row>
    <row r="13" spans="1:40" ht="14.25" customHeight="1" x14ac:dyDescent="0.45">
      <c r="B13" s="90" t="s">
        <v>306</v>
      </c>
      <c r="E13" s="39">
        <f t="shared" ref="E13:AN13" si="0">SUM(E7:E11)</f>
        <v>1200000</v>
      </c>
      <c r="F13" s="39">
        <f t="shared" si="0"/>
        <v>0</v>
      </c>
      <c r="G13" s="39">
        <f t="shared" si="0"/>
        <v>0</v>
      </c>
      <c r="H13" s="39">
        <f t="shared" si="0"/>
        <v>0</v>
      </c>
      <c r="I13" s="39">
        <f t="shared" si="0"/>
        <v>0</v>
      </c>
      <c r="J13" s="39">
        <f t="shared" si="0"/>
        <v>0</v>
      </c>
      <c r="K13" s="39">
        <f t="shared" si="0"/>
        <v>240458.4</v>
      </c>
      <c r="L13" s="39">
        <f t="shared" si="0"/>
        <v>480916.8</v>
      </c>
      <c r="M13" s="39">
        <f t="shared" si="0"/>
        <v>782444</v>
      </c>
      <c r="N13" s="39">
        <f t="shared" si="0"/>
        <v>1022902.3999999999</v>
      </c>
      <c r="O13" s="39">
        <f t="shared" si="0"/>
        <v>1249047.8</v>
      </c>
      <c r="P13" s="39">
        <f t="shared" si="0"/>
        <v>1550575</v>
      </c>
      <c r="Q13" s="39">
        <f t="shared" si="0"/>
        <v>2804106.1</v>
      </c>
      <c r="R13" s="39">
        <f t="shared" si="0"/>
        <v>2243324.2000000002</v>
      </c>
      <c r="S13" s="39">
        <f t="shared" si="0"/>
        <v>2695615</v>
      </c>
      <c r="T13" s="39">
        <f t="shared" si="0"/>
        <v>3049146.1</v>
      </c>
      <c r="U13" s="39">
        <f t="shared" si="0"/>
        <v>3388364.2</v>
      </c>
      <c r="V13" s="39">
        <f t="shared" si="0"/>
        <v>3840655</v>
      </c>
      <c r="W13" s="39">
        <f t="shared" si="0"/>
        <v>4307258.8000000007</v>
      </c>
      <c r="X13" s="39">
        <f t="shared" si="0"/>
        <v>4759549.5999999996</v>
      </c>
      <c r="Y13" s="39">
        <f t="shared" si="0"/>
        <v>5362604</v>
      </c>
      <c r="Z13" s="39">
        <f t="shared" si="0"/>
        <v>5829207.8000000007</v>
      </c>
      <c r="AA13" s="39">
        <f t="shared" si="0"/>
        <v>6281498.5999999996</v>
      </c>
      <c r="AB13" s="39">
        <f t="shared" si="0"/>
        <v>6884553</v>
      </c>
      <c r="AC13" s="39">
        <f t="shared" si="0"/>
        <v>7238084.0999999996</v>
      </c>
      <c r="AD13" s="39">
        <f t="shared" si="0"/>
        <v>7594907.1899999995</v>
      </c>
      <c r="AE13" s="39">
        <f t="shared" si="0"/>
        <v>7968614.8489999995</v>
      </c>
      <c r="AF13" s="39">
        <f t="shared" si="0"/>
        <v>8375473.8015000001</v>
      </c>
      <c r="AG13" s="39">
        <f t="shared" si="0"/>
        <v>8787430.5675000008</v>
      </c>
      <c r="AH13" s="39">
        <f t="shared" si="0"/>
        <v>9220658.8370000012</v>
      </c>
      <c r="AI13" s="39">
        <f t="shared" si="0"/>
        <v>9690146.7065000013</v>
      </c>
      <c r="AJ13" s="39">
        <f t="shared" si="0"/>
        <v>10168036.307</v>
      </c>
      <c r="AK13" s="39">
        <f t="shared" si="0"/>
        <v>10669320.506000001</v>
      </c>
      <c r="AL13" s="39">
        <f t="shared" si="0"/>
        <v>11210423.471000001</v>
      </c>
      <c r="AM13" s="39">
        <f t="shared" si="0"/>
        <v>11763592.295</v>
      </c>
      <c r="AN13" s="39">
        <f t="shared" si="0"/>
        <v>12343924.807500001</v>
      </c>
    </row>
    <row r="14" spans="1:40" ht="14.25" customHeight="1" x14ac:dyDescent="0.45"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</row>
    <row r="15" spans="1:40" ht="14.25" customHeight="1" x14ac:dyDescent="0.45">
      <c r="B15" s="2" t="s">
        <v>307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</row>
    <row r="16" spans="1:40" ht="14.25" customHeight="1" x14ac:dyDescent="0.45">
      <c r="A16" s="1">
        <v>1</v>
      </c>
      <c r="B16" s="1" t="s">
        <v>308</v>
      </c>
      <c r="E16" s="34">
        <f>SalaryOld!F52</f>
        <v>117000</v>
      </c>
      <c r="F16" s="34">
        <f>SalaryOld!G52</f>
        <v>117000</v>
      </c>
      <c r="G16" s="34">
        <f>SalaryOld!H52</f>
        <v>135000</v>
      </c>
      <c r="H16" s="34">
        <f>SalaryOld!I52</f>
        <v>139000</v>
      </c>
      <c r="I16" s="34">
        <f>SalaryOld!J52</f>
        <v>139000</v>
      </c>
      <c r="J16" s="34">
        <f>SalaryOld!K52</f>
        <v>152000</v>
      </c>
      <c r="K16" s="34">
        <f>SalaryOld!L52</f>
        <v>265000</v>
      </c>
      <c r="L16" s="34">
        <f>SalaryOld!M52</f>
        <v>265000</v>
      </c>
      <c r="M16" s="34">
        <f>SalaryOld!N52</f>
        <v>265000</v>
      </c>
      <c r="N16" s="34">
        <f>SalaryOld!O52</f>
        <v>269000</v>
      </c>
      <c r="O16" s="34">
        <f>SalaryOld!P52</f>
        <v>269000</v>
      </c>
      <c r="P16" s="34">
        <f>SalaryOld!Q52</f>
        <v>269000</v>
      </c>
      <c r="Q16" s="34">
        <f>SalaryOld!R52</f>
        <v>413000</v>
      </c>
      <c r="R16" s="34">
        <f>SalaryOld!S52</f>
        <v>413000</v>
      </c>
      <c r="S16" s="34">
        <f>SalaryOld!T52</f>
        <v>413000</v>
      </c>
      <c r="T16" s="34">
        <f>SalaryOld!U52</f>
        <v>419000</v>
      </c>
      <c r="U16" s="34">
        <f>SalaryOld!V52</f>
        <v>415000</v>
      </c>
      <c r="V16" s="34">
        <f>SalaryOld!W52</f>
        <v>415000</v>
      </c>
      <c r="W16" s="34">
        <f>SalaryOld!X52</f>
        <v>445000</v>
      </c>
      <c r="X16" s="34">
        <f>SalaryOld!Y52</f>
        <v>445000</v>
      </c>
      <c r="Y16" s="34">
        <f>SalaryOld!Z52</f>
        <v>451000</v>
      </c>
      <c r="Z16" s="34">
        <f>SalaryOld!AA52</f>
        <v>451000</v>
      </c>
      <c r="AA16" s="34">
        <f>SalaryOld!AB52</f>
        <v>451000</v>
      </c>
      <c r="AB16" s="34">
        <f>SalaryOld!AC52</f>
        <v>451000</v>
      </c>
      <c r="AC16" s="34">
        <f>SalaryOld!AD52</f>
        <v>468000</v>
      </c>
      <c r="AD16" s="34">
        <f>SalaryOld!AE52</f>
        <v>468000</v>
      </c>
      <c r="AE16" s="34">
        <f>SalaryOld!AF52</f>
        <v>468000</v>
      </c>
      <c r="AF16" s="34">
        <f>SalaryOld!AG52</f>
        <v>468000</v>
      </c>
      <c r="AG16" s="34">
        <f>SalaryOld!AH52</f>
        <v>468000</v>
      </c>
      <c r="AH16" s="34">
        <f>SalaryOld!AI52</f>
        <v>480000</v>
      </c>
      <c r="AI16" s="34">
        <f>SalaryOld!AJ52</f>
        <v>480000</v>
      </c>
      <c r="AJ16" s="34">
        <f>SalaryOld!AK52</f>
        <v>480000</v>
      </c>
      <c r="AK16" s="34">
        <f>SalaryOld!AL52</f>
        <v>480000</v>
      </c>
      <c r="AL16" s="34">
        <f>SalaryOld!AM52</f>
        <v>480000</v>
      </c>
      <c r="AM16" s="34">
        <f>SalaryOld!AN52</f>
        <v>480000</v>
      </c>
      <c r="AN16" s="34">
        <f>SalaryOld!AO52</f>
        <v>480000</v>
      </c>
    </row>
    <row r="17" spans="1:40" ht="14.25" customHeight="1" x14ac:dyDescent="0.45">
      <c r="A17" s="1">
        <v>2</v>
      </c>
      <c r="B17" s="1" t="s">
        <v>309</v>
      </c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</row>
    <row r="18" spans="1:40" ht="14.25" customHeight="1" x14ac:dyDescent="0.45">
      <c r="A18" s="1">
        <v>3</v>
      </c>
      <c r="B18" s="1" t="s">
        <v>124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</row>
    <row r="19" spans="1:40" ht="14.25" customHeight="1" x14ac:dyDescent="0.45">
      <c r="A19" s="1">
        <v>4</v>
      </c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</row>
    <row r="20" spans="1:40" ht="14.25" customHeight="1" x14ac:dyDescent="0.45">
      <c r="A20" s="1">
        <v>5</v>
      </c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</row>
    <row r="21" spans="1:40" ht="14.25" customHeight="1" x14ac:dyDescent="0.45"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</row>
    <row r="22" spans="1:40" ht="14.25" customHeight="1" x14ac:dyDescent="0.45">
      <c r="B22" s="90" t="s">
        <v>310</v>
      </c>
      <c r="E22" s="39">
        <f t="shared" ref="E22:AN22" si="1">SUM(E16:E20)</f>
        <v>117000</v>
      </c>
      <c r="F22" s="39">
        <f t="shared" si="1"/>
        <v>117000</v>
      </c>
      <c r="G22" s="39">
        <f t="shared" si="1"/>
        <v>135000</v>
      </c>
      <c r="H22" s="39">
        <f t="shared" si="1"/>
        <v>139000</v>
      </c>
      <c r="I22" s="39">
        <f t="shared" si="1"/>
        <v>139000</v>
      </c>
      <c r="J22" s="39">
        <f t="shared" si="1"/>
        <v>152000</v>
      </c>
      <c r="K22" s="39">
        <f t="shared" si="1"/>
        <v>265000</v>
      </c>
      <c r="L22" s="39">
        <f t="shared" si="1"/>
        <v>265000</v>
      </c>
      <c r="M22" s="39">
        <f t="shared" si="1"/>
        <v>265000</v>
      </c>
      <c r="N22" s="39">
        <f t="shared" si="1"/>
        <v>269000</v>
      </c>
      <c r="O22" s="39">
        <f t="shared" si="1"/>
        <v>269000</v>
      </c>
      <c r="P22" s="39">
        <f t="shared" si="1"/>
        <v>269000</v>
      </c>
      <c r="Q22" s="39">
        <f t="shared" si="1"/>
        <v>413000</v>
      </c>
      <c r="R22" s="39">
        <f t="shared" si="1"/>
        <v>413000</v>
      </c>
      <c r="S22" s="39">
        <f t="shared" si="1"/>
        <v>413000</v>
      </c>
      <c r="T22" s="39">
        <f t="shared" si="1"/>
        <v>419000</v>
      </c>
      <c r="U22" s="39">
        <f t="shared" si="1"/>
        <v>415000</v>
      </c>
      <c r="V22" s="39">
        <f t="shared" si="1"/>
        <v>415000</v>
      </c>
      <c r="W22" s="39">
        <f t="shared" si="1"/>
        <v>445000</v>
      </c>
      <c r="X22" s="39">
        <f t="shared" si="1"/>
        <v>445000</v>
      </c>
      <c r="Y22" s="39">
        <f t="shared" si="1"/>
        <v>451000</v>
      </c>
      <c r="Z22" s="39">
        <f t="shared" si="1"/>
        <v>451000</v>
      </c>
      <c r="AA22" s="39">
        <f t="shared" si="1"/>
        <v>451000</v>
      </c>
      <c r="AB22" s="39">
        <f t="shared" si="1"/>
        <v>451000</v>
      </c>
      <c r="AC22" s="39">
        <f t="shared" si="1"/>
        <v>468000</v>
      </c>
      <c r="AD22" s="39">
        <f t="shared" si="1"/>
        <v>468000</v>
      </c>
      <c r="AE22" s="39">
        <f t="shared" si="1"/>
        <v>468000</v>
      </c>
      <c r="AF22" s="39">
        <f t="shared" si="1"/>
        <v>468000</v>
      </c>
      <c r="AG22" s="39">
        <f t="shared" si="1"/>
        <v>468000</v>
      </c>
      <c r="AH22" s="39">
        <f t="shared" si="1"/>
        <v>480000</v>
      </c>
      <c r="AI22" s="39">
        <f t="shared" si="1"/>
        <v>480000</v>
      </c>
      <c r="AJ22" s="39">
        <f t="shared" si="1"/>
        <v>480000</v>
      </c>
      <c r="AK22" s="39">
        <f t="shared" si="1"/>
        <v>480000</v>
      </c>
      <c r="AL22" s="39">
        <f t="shared" si="1"/>
        <v>480000</v>
      </c>
      <c r="AM22" s="39">
        <f t="shared" si="1"/>
        <v>480000</v>
      </c>
      <c r="AN22" s="39">
        <f t="shared" si="1"/>
        <v>480000</v>
      </c>
    </row>
    <row r="23" spans="1:40" ht="14.25" customHeight="1" x14ac:dyDescent="0.45"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</row>
    <row r="24" spans="1:40" ht="14.25" customHeight="1" x14ac:dyDescent="0.45">
      <c r="B24" s="2" t="s">
        <v>311</v>
      </c>
      <c r="E24" s="91">
        <f>SUM(E7:E11)</f>
        <v>1200000</v>
      </c>
      <c r="F24" s="91">
        <f t="shared" ref="F24:AN24" si="2">E24+F13-F22</f>
        <v>1083000</v>
      </c>
      <c r="G24" s="91">
        <f t="shared" si="2"/>
        <v>948000</v>
      </c>
      <c r="H24" s="91">
        <f t="shared" si="2"/>
        <v>809000</v>
      </c>
      <c r="I24" s="91">
        <f t="shared" si="2"/>
        <v>670000</v>
      </c>
      <c r="J24" s="91">
        <f t="shared" si="2"/>
        <v>518000</v>
      </c>
      <c r="K24" s="91">
        <f t="shared" si="2"/>
        <v>493458.4</v>
      </c>
      <c r="L24" s="91">
        <f t="shared" si="2"/>
        <v>709375.2</v>
      </c>
      <c r="M24" s="91">
        <f t="shared" si="2"/>
        <v>1226819.2</v>
      </c>
      <c r="N24" s="91">
        <f t="shared" si="2"/>
        <v>1980721.5999999996</v>
      </c>
      <c r="O24" s="91">
        <f t="shared" si="2"/>
        <v>2960769.3999999994</v>
      </c>
      <c r="P24" s="91">
        <f t="shared" si="2"/>
        <v>4242344.3999999994</v>
      </c>
      <c r="Q24" s="91">
        <f t="shared" si="2"/>
        <v>6633450.5</v>
      </c>
      <c r="R24" s="91">
        <f t="shared" si="2"/>
        <v>8463774.6999999993</v>
      </c>
      <c r="S24" s="91">
        <f t="shared" si="2"/>
        <v>10746389.699999999</v>
      </c>
      <c r="T24" s="91">
        <f t="shared" si="2"/>
        <v>13376535.799999999</v>
      </c>
      <c r="U24" s="91">
        <f t="shared" si="2"/>
        <v>16349900</v>
      </c>
      <c r="V24" s="91">
        <f t="shared" si="2"/>
        <v>19775555</v>
      </c>
      <c r="W24" s="91">
        <f t="shared" si="2"/>
        <v>23637813.800000001</v>
      </c>
      <c r="X24" s="91">
        <f t="shared" si="2"/>
        <v>27952363.399999999</v>
      </c>
      <c r="Y24" s="91">
        <f t="shared" si="2"/>
        <v>32863967.399999999</v>
      </c>
      <c r="Z24" s="91">
        <f t="shared" si="2"/>
        <v>38242175.200000003</v>
      </c>
      <c r="AA24" s="91">
        <f t="shared" si="2"/>
        <v>44072673.800000004</v>
      </c>
      <c r="AB24" s="91">
        <f t="shared" si="2"/>
        <v>50506226.800000004</v>
      </c>
      <c r="AC24" s="91">
        <f t="shared" si="2"/>
        <v>57276310.900000006</v>
      </c>
      <c r="AD24" s="91">
        <f t="shared" si="2"/>
        <v>64403218.090000004</v>
      </c>
      <c r="AE24" s="91">
        <f t="shared" si="2"/>
        <v>71903832.93900001</v>
      </c>
      <c r="AF24" s="91">
        <f t="shared" si="2"/>
        <v>79811306.740500003</v>
      </c>
      <c r="AG24" s="91">
        <f t="shared" si="2"/>
        <v>88130737.307999998</v>
      </c>
      <c r="AH24" s="91">
        <f t="shared" si="2"/>
        <v>96871396.144999996</v>
      </c>
      <c r="AI24" s="91">
        <f t="shared" si="2"/>
        <v>106081542.8515</v>
      </c>
      <c r="AJ24" s="91">
        <f t="shared" si="2"/>
        <v>115769579.1585</v>
      </c>
      <c r="AK24" s="91">
        <f t="shared" si="2"/>
        <v>125958899.6645</v>
      </c>
      <c r="AL24" s="91">
        <f t="shared" si="2"/>
        <v>136689323.13550001</v>
      </c>
      <c r="AM24" s="91">
        <f t="shared" si="2"/>
        <v>147972915.4305</v>
      </c>
      <c r="AN24" s="91">
        <f t="shared" si="2"/>
        <v>159836840.23800001</v>
      </c>
    </row>
    <row r="25" spans="1:40" ht="14.25" customHeight="1" x14ac:dyDescent="0.45"/>
    <row r="26" spans="1:40" ht="14.25" customHeight="1" x14ac:dyDescent="0.45"/>
    <row r="27" spans="1:40" ht="14.25" customHeight="1" x14ac:dyDescent="0.45"/>
    <row r="28" spans="1:40" ht="14.25" customHeight="1" x14ac:dyDescent="0.45"/>
    <row r="29" spans="1:40" ht="14.25" customHeight="1" x14ac:dyDescent="0.45"/>
    <row r="30" spans="1:40" ht="14.25" customHeight="1" x14ac:dyDescent="0.45"/>
    <row r="31" spans="1:40" ht="14.25" customHeight="1" x14ac:dyDescent="0.45"/>
    <row r="32" spans="1:40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mergeCells count="3">
    <mergeCell ref="E2:P2"/>
    <mergeCell ref="Q2:AB2"/>
    <mergeCell ref="AC2:AN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34.73046875" customWidth="1"/>
    <col min="3" max="3" width="11.86328125" customWidth="1"/>
    <col min="4" max="4" width="8.73046875" customWidth="1"/>
    <col min="5" max="5" width="13.3984375" customWidth="1"/>
    <col min="6" max="16" width="10.86328125" customWidth="1"/>
    <col min="17" max="40" width="12.265625" customWidth="1"/>
  </cols>
  <sheetData>
    <row r="1" spans="1:40" ht="14.25" customHeight="1" x14ac:dyDescent="0.45">
      <c r="E1" s="34"/>
    </row>
    <row r="2" spans="1:40" ht="14.25" customHeight="1" x14ac:dyDescent="0.45">
      <c r="A2" s="1" t="s">
        <v>143</v>
      </c>
      <c r="B2" s="1" t="s">
        <v>3</v>
      </c>
      <c r="C2" s="2"/>
      <c r="E2" s="235" t="s">
        <v>83</v>
      </c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90"/>
      <c r="Q2" s="238" t="s">
        <v>84</v>
      </c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90"/>
      <c r="AC2" s="237" t="s">
        <v>85</v>
      </c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90"/>
    </row>
    <row r="3" spans="1:40" ht="14.25" customHeight="1" x14ac:dyDescent="0.45">
      <c r="E3" s="52" t="s">
        <v>14</v>
      </c>
      <c r="F3" s="52" t="s">
        <v>15</v>
      </c>
      <c r="G3" s="52" t="s">
        <v>16</v>
      </c>
      <c r="H3" s="52" t="s">
        <v>17</v>
      </c>
      <c r="I3" s="52" t="s">
        <v>18</v>
      </c>
      <c r="J3" s="52" t="s">
        <v>19</v>
      </c>
      <c r="K3" s="52" t="s">
        <v>20</v>
      </c>
      <c r="L3" s="52" t="s">
        <v>21</v>
      </c>
      <c r="M3" s="52" t="s">
        <v>22</v>
      </c>
      <c r="N3" s="52" t="s">
        <v>23</v>
      </c>
      <c r="O3" s="52" t="s">
        <v>24</v>
      </c>
      <c r="P3" s="52" t="s">
        <v>25</v>
      </c>
      <c r="Q3" s="53" t="s">
        <v>14</v>
      </c>
      <c r="R3" s="53" t="s">
        <v>15</v>
      </c>
      <c r="S3" s="53" t="s">
        <v>16</v>
      </c>
      <c r="T3" s="53" t="s">
        <v>17</v>
      </c>
      <c r="U3" s="53" t="s">
        <v>18</v>
      </c>
      <c r="V3" s="53" t="s">
        <v>19</v>
      </c>
      <c r="W3" s="53" t="s">
        <v>20</v>
      </c>
      <c r="X3" s="53" t="s">
        <v>21</v>
      </c>
      <c r="Y3" s="53" t="s">
        <v>22</v>
      </c>
      <c r="Z3" s="53" t="s">
        <v>23</v>
      </c>
      <c r="AA3" s="53" t="s">
        <v>24</v>
      </c>
      <c r="AB3" s="53" t="s">
        <v>25</v>
      </c>
      <c r="AC3" s="54" t="s">
        <v>14</v>
      </c>
      <c r="AD3" s="54" t="s">
        <v>15</v>
      </c>
      <c r="AE3" s="54" t="s">
        <v>16</v>
      </c>
      <c r="AF3" s="54" t="s">
        <v>17</v>
      </c>
      <c r="AG3" s="54" t="s">
        <v>18</v>
      </c>
      <c r="AH3" s="54" t="s">
        <v>19</v>
      </c>
      <c r="AI3" s="54" t="s">
        <v>20</v>
      </c>
      <c r="AJ3" s="54" t="s">
        <v>21</v>
      </c>
      <c r="AK3" s="54" t="s">
        <v>22</v>
      </c>
      <c r="AL3" s="54" t="s">
        <v>23</v>
      </c>
      <c r="AM3" s="54" t="s">
        <v>24</v>
      </c>
      <c r="AN3" s="54" t="s">
        <v>25</v>
      </c>
    </row>
    <row r="4" spans="1:40" ht="14.25" customHeight="1" x14ac:dyDescent="0.45">
      <c r="B4" s="84" t="s">
        <v>312</v>
      </c>
      <c r="E4" s="34"/>
    </row>
    <row r="5" spans="1:40" ht="14.25" customHeight="1" x14ac:dyDescent="0.45">
      <c r="E5" s="34"/>
    </row>
    <row r="6" spans="1:40" ht="14.25" customHeight="1" x14ac:dyDescent="0.45">
      <c r="B6" s="2" t="s">
        <v>313</v>
      </c>
      <c r="E6" s="34"/>
    </row>
    <row r="7" spans="1:40" ht="14.25" customHeight="1" x14ac:dyDescent="0.45">
      <c r="A7" s="2">
        <v>1</v>
      </c>
      <c r="B7" s="2" t="s">
        <v>314</v>
      </c>
      <c r="E7" s="34"/>
      <c r="F7" s="34">
        <f>'Capital Requirement'!F19+'Capital Requirement'!F25</f>
        <v>0</v>
      </c>
      <c r="G7" s="34">
        <f>'Capital Requirement'!G19+'Capital Requirement'!G25</f>
        <v>0</v>
      </c>
      <c r="H7" s="34">
        <f>'Capital Requirement'!H19+'Capital Requirement'!H25</f>
        <v>0</v>
      </c>
      <c r="I7" s="34">
        <f>'Capital Requirement'!I19+'Capital Requirement'!I25</f>
        <v>0</v>
      </c>
      <c r="J7" s="34">
        <f>'Capital Requirement'!J19+'Capital Requirement'!J25</f>
        <v>0</v>
      </c>
      <c r="K7" s="34">
        <f>'Capital Requirement'!K19+'Capital Requirement'!K25</f>
        <v>0</v>
      </c>
      <c r="L7" s="34">
        <f>'Capital Requirement'!L19+'Capital Requirement'!L25</f>
        <v>0</v>
      </c>
      <c r="M7" s="34">
        <f>'Capital Requirement'!M19+'Capital Requirement'!M25</f>
        <v>0</v>
      </c>
      <c r="N7" s="34">
        <f>'Capital Requirement'!N19+'Capital Requirement'!N25</f>
        <v>0</v>
      </c>
      <c r="O7" s="34">
        <f>'Capital Requirement'!O19+'Capital Requirement'!O25</f>
        <v>0</v>
      </c>
      <c r="P7" s="34">
        <f>'Capital Requirement'!P19+'Capital Requirement'!P25</f>
        <v>0</v>
      </c>
      <c r="Q7" s="34">
        <f>'Capital Requirement'!Q19+'Capital Requirement'!Q25</f>
        <v>900000</v>
      </c>
      <c r="R7" s="34">
        <f>'Capital Requirement'!R19+'Capital Requirement'!R25</f>
        <v>0</v>
      </c>
      <c r="S7" s="34">
        <f>'Capital Requirement'!S19+'Capital Requirement'!S25</f>
        <v>0</v>
      </c>
      <c r="T7" s="34">
        <f>'Capital Requirement'!T19+'Capital Requirement'!T25</f>
        <v>0</v>
      </c>
      <c r="U7" s="34">
        <f>'Capital Requirement'!U19+'Capital Requirement'!U25</f>
        <v>0</v>
      </c>
      <c r="V7" s="34">
        <f>'Capital Requirement'!V19+'Capital Requirement'!V25</f>
        <v>0</v>
      </c>
      <c r="W7" s="34">
        <f>'Capital Requirement'!W19+'Capital Requirement'!W25</f>
        <v>0</v>
      </c>
      <c r="X7" s="34">
        <f>'Capital Requirement'!X19+'Capital Requirement'!X25</f>
        <v>0</v>
      </c>
      <c r="Y7" s="34">
        <f>'Capital Requirement'!Y19+'Capital Requirement'!Y25</f>
        <v>0</v>
      </c>
      <c r="Z7" s="34">
        <f>'Capital Requirement'!Z19+'Capital Requirement'!Z25</f>
        <v>0</v>
      </c>
      <c r="AA7" s="34">
        <f>'Capital Requirement'!AA19+'Capital Requirement'!AA25</f>
        <v>0</v>
      </c>
      <c r="AB7" s="34">
        <f>'Capital Requirement'!AB19+'Capital Requirement'!AB25</f>
        <v>0</v>
      </c>
      <c r="AC7" s="34">
        <f>'Capital Requirement'!AC19+'Capital Requirement'!AC25</f>
        <v>0</v>
      </c>
      <c r="AD7" s="34">
        <f>'Capital Requirement'!AD19+'Capital Requirement'!AD25</f>
        <v>0</v>
      </c>
      <c r="AE7" s="34">
        <f>'Capital Requirement'!AE19+'Capital Requirement'!AE25</f>
        <v>0</v>
      </c>
      <c r="AF7" s="34">
        <f>'Capital Requirement'!AF19+'Capital Requirement'!AF25</f>
        <v>0</v>
      </c>
      <c r="AG7" s="34">
        <f>'Capital Requirement'!AG19+'Capital Requirement'!AG25</f>
        <v>0</v>
      </c>
      <c r="AH7" s="34">
        <f>'Capital Requirement'!AH19+'Capital Requirement'!AH25</f>
        <v>0</v>
      </c>
      <c r="AI7" s="34">
        <f>'Capital Requirement'!AI19+'Capital Requirement'!AI25</f>
        <v>0</v>
      </c>
      <c r="AJ7" s="34">
        <f>'Capital Requirement'!AJ19+'Capital Requirement'!AJ25</f>
        <v>0</v>
      </c>
      <c r="AK7" s="34">
        <f>'Capital Requirement'!AK19+'Capital Requirement'!AK25</f>
        <v>0</v>
      </c>
      <c r="AL7" s="34">
        <f>'Capital Requirement'!AL19+'Capital Requirement'!AL25</f>
        <v>0</v>
      </c>
      <c r="AM7" s="34">
        <f>'Capital Requirement'!AM19+'Capital Requirement'!AM25</f>
        <v>0</v>
      </c>
      <c r="AN7" s="34">
        <f>'Capital Requirement'!AN19+'Capital Requirement'!AN25</f>
        <v>0</v>
      </c>
    </row>
    <row r="8" spans="1:40" ht="14.25" customHeight="1" x14ac:dyDescent="0.45">
      <c r="A8" s="2">
        <v>2</v>
      </c>
      <c r="B8" s="2" t="s">
        <v>315</v>
      </c>
      <c r="E8" s="34"/>
    </row>
    <row r="9" spans="1:40" ht="14.25" customHeight="1" x14ac:dyDescent="0.45">
      <c r="A9" s="1">
        <v>3</v>
      </c>
      <c r="B9" s="2" t="s">
        <v>316</v>
      </c>
      <c r="E9" s="34"/>
    </row>
    <row r="10" spans="1:40" ht="14.25" customHeight="1" x14ac:dyDescent="0.45">
      <c r="A10" s="1">
        <v>4</v>
      </c>
      <c r="B10" s="2" t="s">
        <v>317</v>
      </c>
      <c r="E10" s="34"/>
    </row>
    <row r="11" spans="1:40" ht="14.25" customHeight="1" x14ac:dyDescent="0.45">
      <c r="A11" s="1">
        <v>5</v>
      </c>
      <c r="B11" s="2" t="s">
        <v>318</v>
      </c>
      <c r="E11" s="34"/>
    </row>
    <row r="12" spans="1:40" ht="14.25" customHeight="1" x14ac:dyDescent="0.45">
      <c r="A12" s="1">
        <v>6</v>
      </c>
      <c r="B12" s="2" t="s">
        <v>319</v>
      </c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</row>
    <row r="13" spans="1:40" ht="14.25" customHeight="1" x14ac:dyDescent="0.45">
      <c r="A13" s="1">
        <v>7</v>
      </c>
      <c r="B13" s="2" t="s">
        <v>320</v>
      </c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</row>
    <row r="14" spans="1:40" ht="14.25" customHeight="1" x14ac:dyDescent="0.45">
      <c r="A14" s="1">
        <v>8</v>
      </c>
      <c r="B14" s="2" t="s">
        <v>321</v>
      </c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</row>
    <row r="15" spans="1:40" ht="14.25" customHeight="1" x14ac:dyDescent="0.45">
      <c r="A15" s="1">
        <v>9</v>
      </c>
      <c r="B15" s="2" t="s">
        <v>322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</row>
    <row r="16" spans="1:40" ht="14.25" customHeight="1" x14ac:dyDescent="0.45">
      <c r="A16" s="1">
        <v>10</v>
      </c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</row>
    <row r="17" spans="2:40" ht="14.25" customHeight="1" x14ac:dyDescent="0.45"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</row>
    <row r="18" spans="2:40" ht="14.25" customHeight="1" x14ac:dyDescent="0.45">
      <c r="B18" s="90" t="s">
        <v>323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</row>
    <row r="19" spans="2:40" ht="14.25" customHeight="1" x14ac:dyDescent="0.45">
      <c r="B19" s="2" t="s">
        <v>301</v>
      </c>
      <c r="E19" s="39">
        <f t="shared" ref="E19:AN19" si="0">SUM(E7:E11)</f>
        <v>0</v>
      </c>
      <c r="F19" s="39">
        <f t="shared" si="0"/>
        <v>0</v>
      </c>
      <c r="G19" s="39">
        <f t="shared" si="0"/>
        <v>0</v>
      </c>
      <c r="H19" s="39">
        <f t="shared" si="0"/>
        <v>0</v>
      </c>
      <c r="I19" s="39">
        <f t="shared" si="0"/>
        <v>0</v>
      </c>
      <c r="J19" s="39">
        <f t="shared" si="0"/>
        <v>0</v>
      </c>
      <c r="K19" s="39">
        <f t="shared" si="0"/>
        <v>0</v>
      </c>
      <c r="L19" s="39">
        <f t="shared" si="0"/>
        <v>0</v>
      </c>
      <c r="M19" s="39">
        <f t="shared" si="0"/>
        <v>0</v>
      </c>
      <c r="N19" s="39">
        <f t="shared" si="0"/>
        <v>0</v>
      </c>
      <c r="O19" s="39">
        <f t="shared" si="0"/>
        <v>0</v>
      </c>
      <c r="P19" s="39">
        <f t="shared" si="0"/>
        <v>0</v>
      </c>
      <c r="Q19" s="39">
        <f t="shared" si="0"/>
        <v>900000</v>
      </c>
      <c r="R19" s="39">
        <f t="shared" si="0"/>
        <v>0</v>
      </c>
      <c r="S19" s="39">
        <f t="shared" si="0"/>
        <v>0</v>
      </c>
      <c r="T19" s="39">
        <f t="shared" si="0"/>
        <v>0</v>
      </c>
      <c r="U19" s="39">
        <f t="shared" si="0"/>
        <v>0</v>
      </c>
      <c r="V19" s="39">
        <f t="shared" si="0"/>
        <v>0</v>
      </c>
      <c r="W19" s="39">
        <f t="shared" si="0"/>
        <v>0</v>
      </c>
      <c r="X19" s="39">
        <f t="shared" si="0"/>
        <v>0</v>
      </c>
      <c r="Y19" s="39">
        <f t="shared" si="0"/>
        <v>0</v>
      </c>
      <c r="Z19" s="39">
        <f t="shared" si="0"/>
        <v>0</v>
      </c>
      <c r="AA19" s="39">
        <f t="shared" si="0"/>
        <v>0</v>
      </c>
      <c r="AB19" s="39">
        <f t="shared" si="0"/>
        <v>0</v>
      </c>
      <c r="AC19" s="39">
        <f t="shared" si="0"/>
        <v>0</v>
      </c>
      <c r="AD19" s="39">
        <f t="shared" si="0"/>
        <v>0</v>
      </c>
      <c r="AE19" s="39">
        <f t="shared" si="0"/>
        <v>0</v>
      </c>
      <c r="AF19" s="39">
        <f t="shared" si="0"/>
        <v>0</v>
      </c>
      <c r="AG19" s="39">
        <f t="shared" si="0"/>
        <v>0</v>
      </c>
      <c r="AH19" s="39">
        <f t="shared" si="0"/>
        <v>0</v>
      </c>
      <c r="AI19" s="39">
        <f t="shared" si="0"/>
        <v>0</v>
      </c>
      <c r="AJ19" s="39">
        <f t="shared" si="0"/>
        <v>0</v>
      </c>
      <c r="AK19" s="39">
        <f t="shared" si="0"/>
        <v>0</v>
      </c>
      <c r="AL19" s="39">
        <f t="shared" si="0"/>
        <v>0</v>
      </c>
      <c r="AM19" s="39">
        <f t="shared" si="0"/>
        <v>0</v>
      </c>
      <c r="AN19" s="39">
        <f t="shared" si="0"/>
        <v>0</v>
      </c>
    </row>
    <row r="20" spans="2:40" ht="14.25" customHeight="1" x14ac:dyDescent="0.45">
      <c r="E20" s="34"/>
    </row>
    <row r="21" spans="2:40" ht="14.25" customHeight="1" x14ac:dyDescent="0.45">
      <c r="E21" s="34"/>
    </row>
    <row r="22" spans="2:40" ht="14.25" customHeight="1" x14ac:dyDescent="0.45">
      <c r="E22" s="34"/>
    </row>
    <row r="23" spans="2:40" ht="14.25" customHeight="1" x14ac:dyDescent="0.45">
      <c r="E23" s="34"/>
    </row>
    <row r="24" spans="2:40" ht="14.25" customHeight="1" x14ac:dyDescent="0.45">
      <c r="E24" s="34"/>
    </row>
    <row r="25" spans="2:40" ht="14.25" customHeight="1" x14ac:dyDescent="0.45">
      <c r="E25" s="34"/>
    </row>
    <row r="26" spans="2:40" ht="14.25" customHeight="1" x14ac:dyDescent="0.45">
      <c r="E26" s="34"/>
    </row>
    <row r="27" spans="2:40" ht="14.25" customHeight="1" x14ac:dyDescent="0.45">
      <c r="E27" s="34"/>
    </row>
    <row r="28" spans="2:40" ht="14.25" customHeight="1" x14ac:dyDescent="0.45">
      <c r="E28" s="34"/>
    </row>
    <row r="29" spans="2:40" ht="14.25" customHeight="1" x14ac:dyDescent="0.45">
      <c r="E29" s="34"/>
    </row>
    <row r="30" spans="2:40" ht="14.25" customHeight="1" x14ac:dyDescent="0.45">
      <c r="E30" s="34"/>
    </row>
    <row r="31" spans="2:40" ht="14.25" customHeight="1" x14ac:dyDescent="0.45">
      <c r="E31" s="34"/>
    </row>
    <row r="32" spans="2:40" ht="14.25" customHeight="1" x14ac:dyDescent="0.45">
      <c r="E32" s="34"/>
    </row>
    <row r="33" spans="5:5" ht="14.25" customHeight="1" x14ac:dyDescent="0.45">
      <c r="E33" s="34"/>
    </row>
    <row r="34" spans="5:5" ht="14.25" customHeight="1" x14ac:dyDescent="0.45">
      <c r="E34" s="34"/>
    </row>
    <row r="35" spans="5:5" ht="14.25" customHeight="1" x14ac:dyDescent="0.45">
      <c r="E35" s="34"/>
    </row>
    <row r="36" spans="5:5" ht="14.25" customHeight="1" x14ac:dyDescent="0.45">
      <c r="E36" s="34"/>
    </row>
    <row r="37" spans="5:5" ht="14.25" customHeight="1" x14ac:dyDescent="0.45">
      <c r="E37" s="34"/>
    </row>
    <row r="38" spans="5:5" ht="14.25" customHeight="1" x14ac:dyDescent="0.45">
      <c r="E38" s="34"/>
    </row>
    <row r="39" spans="5:5" ht="14.25" customHeight="1" x14ac:dyDescent="0.45">
      <c r="E39" s="34"/>
    </row>
    <row r="40" spans="5:5" ht="14.25" customHeight="1" x14ac:dyDescent="0.45">
      <c r="E40" s="34"/>
    </row>
    <row r="41" spans="5:5" ht="14.25" customHeight="1" x14ac:dyDescent="0.45">
      <c r="E41" s="34"/>
    </row>
    <row r="42" spans="5:5" ht="14.25" customHeight="1" x14ac:dyDescent="0.45">
      <c r="E42" s="34"/>
    </row>
    <row r="43" spans="5:5" ht="14.25" customHeight="1" x14ac:dyDescent="0.45">
      <c r="E43" s="34"/>
    </row>
    <row r="44" spans="5:5" ht="14.25" customHeight="1" x14ac:dyDescent="0.45">
      <c r="E44" s="34"/>
    </row>
    <row r="45" spans="5:5" ht="14.25" customHeight="1" x14ac:dyDescent="0.45">
      <c r="E45" s="34"/>
    </row>
    <row r="46" spans="5:5" ht="14.25" customHeight="1" x14ac:dyDescent="0.45">
      <c r="E46" s="34"/>
    </row>
    <row r="47" spans="5:5" ht="14.25" customHeight="1" x14ac:dyDescent="0.45">
      <c r="E47" s="34"/>
    </row>
    <row r="48" spans="5:5" ht="14.25" customHeight="1" x14ac:dyDescent="0.45">
      <c r="E48" s="34"/>
    </row>
    <row r="49" spans="5:5" ht="14.25" customHeight="1" x14ac:dyDescent="0.45">
      <c r="E49" s="34"/>
    </row>
    <row r="50" spans="5:5" ht="14.25" customHeight="1" x14ac:dyDescent="0.45">
      <c r="E50" s="34"/>
    </row>
    <row r="51" spans="5:5" ht="14.25" customHeight="1" x14ac:dyDescent="0.45">
      <c r="E51" s="34"/>
    </row>
    <row r="52" spans="5:5" ht="14.25" customHeight="1" x14ac:dyDescent="0.45">
      <c r="E52" s="34"/>
    </row>
    <row r="53" spans="5:5" ht="14.25" customHeight="1" x14ac:dyDescent="0.45">
      <c r="E53" s="34"/>
    </row>
    <row r="54" spans="5:5" ht="14.25" customHeight="1" x14ac:dyDescent="0.45">
      <c r="E54" s="34"/>
    </row>
    <row r="55" spans="5:5" ht="14.25" customHeight="1" x14ac:dyDescent="0.45">
      <c r="E55" s="34"/>
    </row>
    <row r="56" spans="5:5" ht="14.25" customHeight="1" x14ac:dyDescent="0.45">
      <c r="E56" s="34"/>
    </row>
    <row r="57" spans="5:5" ht="14.25" customHeight="1" x14ac:dyDescent="0.45">
      <c r="E57" s="34"/>
    </row>
    <row r="58" spans="5:5" ht="14.25" customHeight="1" x14ac:dyDescent="0.45">
      <c r="E58" s="34"/>
    </row>
    <row r="59" spans="5:5" ht="14.25" customHeight="1" x14ac:dyDescent="0.45">
      <c r="E59" s="34"/>
    </row>
    <row r="60" spans="5:5" ht="14.25" customHeight="1" x14ac:dyDescent="0.45">
      <c r="E60" s="34"/>
    </row>
    <row r="61" spans="5:5" ht="14.25" customHeight="1" x14ac:dyDescent="0.45">
      <c r="E61" s="34"/>
    </row>
    <row r="62" spans="5:5" ht="14.25" customHeight="1" x14ac:dyDescent="0.45">
      <c r="E62" s="34"/>
    </row>
    <row r="63" spans="5:5" ht="14.25" customHeight="1" x14ac:dyDescent="0.45">
      <c r="E63" s="34"/>
    </row>
    <row r="64" spans="5:5" ht="14.25" customHeight="1" x14ac:dyDescent="0.45">
      <c r="E64" s="34"/>
    </row>
    <row r="65" spans="5:5" ht="14.25" customHeight="1" x14ac:dyDescent="0.45">
      <c r="E65" s="34"/>
    </row>
    <row r="66" spans="5:5" ht="14.25" customHeight="1" x14ac:dyDescent="0.45">
      <c r="E66" s="34"/>
    </row>
    <row r="67" spans="5:5" ht="14.25" customHeight="1" x14ac:dyDescent="0.45">
      <c r="E67" s="34"/>
    </row>
    <row r="68" spans="5:5" ht="14.25" customHeight="1" x14ac:dyDescent="0.45">
      <c r="E68" s="34"/>
    </row>
    <row r="69" spans="5:5" ht="14.25" customHeight="1" x14ac:dyDescent="0.45">
      <c r="E69" s="34"/>
    </row>
    <row r="70" spans="5:5" ht="14.25" customHeight="1" x14ac:dyDescent="0.45">
      <c r="E70" s="34"/>
    </row>
    <row r="71" spans="5:5" ht="14.25" customHeight="1" x14ac:dyDescent="0.45">
      <c r="E71" s="34"/>
    </row>
    <row r="72" spans="5:5" ht="14.25" customHeight="1" x14ac:dyDescent="0.45">
      <c r="E72" s="34"/>
    </row>
    <row r="73" spans="5:5" ht="14.25" customHeight="1" x14ac:dyDescent="0.45">
      <c r="E73" s="34"/>
    </row>
    <row r="74" spans="5:5" ht="14.25" customHeight="1" x14ac:dyDescent="0.45">
      <c r="E74" s="34"/>
    </row>
    <row r="75" spans="5:5" ht="14.25" customHeight="1" x14ac:dyDescent="0.45">
      <c r="E75" s="34"/>
    </row>
    <row r="76" spans="5:5" ht="14.25" customHeight="1" x14ac:dyDescent="0.45">
      <c r="E76" s="34"/>
    </row>
    <row r="77" spans="5:5" ht="14.25" customHeight="1" x14ac:dyDescent="0.45">
      <c r="E77" s="34"/>
    </row>
    <row r="78" spans="5:5" ht="14.25" customHeight="1" x14ac:dyDescent="0.45">
      <c r="E78" s="34"/>
    </row>
    <row r="79" spans="5:5" ht="14.25" customHeight="1" x14ac:dyDescent="0.45">
      <c r="E79" s="34"/>
    </row>
    <row r="80" spans="5:5" ht="14.25" customHeight="1" x14ac:dyDescent="0.45">
      <c r="E80" s="34"/>
    </row>
    <row r="81" spans="5:5" ht="14.25" customHeight="1" x14ac:dyDescent="0.45">
      <c r="E81" s="34"/>
    </row>
    <row r="82" spans="5:5" ht="14.25" customHeight="1" x14ac:dyDescent="0.45">
      <c r="E82" s="34"/>
    </row>
    <row r="83" spans="5:5" ht="14.25" customHeight="1" x14ac:dyDescent="0.45">
      <c r="E83" s="34"/>
    </row>
    <row r="84" spans="5:5" ht="14.25" customHeight="1" x14ac:dyDescent="0.45">
      <c r="E84" s="34"/>
    </row>
    <row r="85" spans="5:5" ht="14.25" customHeight="1" x14ac:dyDescent="0.45">
      <c r="E85" s="34"/>
    </row>
    <row r="86" spans="5:5" ht="14.25" customHeight="1" x14ac:dyDescent="0.45">
      <c r="E86" s="34"/>
    </row>
    <row r="87" spans="5:5" ht="14.25" customHeight="1" x14ac:dyDescent="0.45">
      <c r="E87" s="34"/>
    </row>
    <row r="88" spans="5:5" ht="14.25" customHeight="1" x14ac:dyDescent="0.45">
      <c r="E88" s="34"/>
    </row>
    <row r="89" spans="5:5" ht="14.25" customHeight="1" x14ac:dyDescent="0.45">
      <c r="E89" s="34"/>
    </row>
    <row r="90" spans="5:5" ht="14.25" customHeight="1" x14ac:dyDescent="0.45">
      <c r="E90" s="34"/>
    </row>
    <row r="91" spans="5:5" ht="14.25" customHeight="1" x14ac:dyDescent="0.45">
      <c r="E91" s="34"/>
    </row>
    <row r="92" spans="5:5" ht="14.25" customHeight="1" x14ac:dyDescent="0.45">
      <c r="E92" s="34"/>
    </row>
    <row r="93" spans="5:5" ht="14.25" customHeight="1" x14ac:dyDescent="0.45">
      <c r="E93" s="34"/>
    </row>
    <row r="94" spans="5:5" ht="14.25" customHeight="1" x14ac:dyDescent="0.45">
      <c r="E94" s="34"/>
    </row>
    <row r="95" spans="5:5" ht="14.25" customHeight="1" x14ac:dyDescent="0.45">
      <c r="E95" s="34"/>
    </row>
    <row r="96" spans="5:5" ht="14.25" customHeight="1" x14ac:dyDescent="0.45">
      <c r="E96" s="34"/>
    </row>
    <row r="97" spans="5:5" ht="14.25" customHeight="1" x14ac:dyDescent="0.45">
      <c r="E97" s="34"/>
    </row>
    <row r="98" spans="5:5" ht="14.25" customHeight="1" x14ac:dyDescent="0.45">
      <c r="E98" s="34"/>
    </row>
    <row r="99" spans="5:5" ht="14.25" customHeight="1" x14ac:dyDescent="0.45">
      <c r="E99" s="34"/>
    </row>
    <row r="100" spans="5:5" ht="14.25" customHeight="1" x14ac:dyDescent="0.45">
      <c r="E100" s="34"/>
    </row>
    <row r="101" spans="5:5" ht="14.25" customHeight="1" x14ac:dyDescent="0.45">
      <c r="E101" s="34"/>
    </row>
    <row r="102" spans="5:5" ht="14.25" customHeight="1" x14ac:dyDescent="0.45">
      <c r="E102" s="34"/>
    </row>
    <row r="103" spans="5:5" ht="14.25" customHeight="1" x14ac:dyDescent="0.45">
      <c r="E103" s="34"/>
    </row>
    <row r="104" spans="5:5" ht="14.25" customHeight="1" x14ac:dyDescent="0.45">
      <c r="E104" s="34"/>
    </row>
    <row r="105" spans="5:5" ht="14.25" customHeight="1" x14ac:dyDescent="0.45">
      <c r="E105" s="34"/>
    </row>
    <row r="106" spans="5:5" ht="14.25" customHeight="1" x14ac:dyDescent="0.45">
      <c r="E106" s="34"/>
    </row>
    <row r="107" spans="5:5" ht="14.25" customHeight="1" x14ac:dyDescent="0.45">
      <c r="E107" s="34"/>
    </row>
    <row r="108" spans="5:5" ht="14.25" customHeight="1" x14ac:dyDescent="0.45">
      <c r="E108" s="34"/>
    </row>
    <row r="109" spans="5:5" ht="14.25" customHeight="1" x14ac:dyDescent="0.45">
      <c r="E109" s="34"/>
    </row>
    <row r="110" spans="5:5" ht="14.25" customHeight="1" x14ac:dyDescent="0.45">
      <c r="E110" s="34"/>
    </row>
    <row r="111" spans="5:5" ht="14.25" customHeight="1" x14ac:dyDescent="0.45">
      <c r="E111" s="34"/>
    </row>
    <row r="112" spans="5:5" ht="14.25" customHeight="1" x14ac:dyDescent="0.45">
      <c r="E112" s="34"/>
    </row>
    <row r="113" spans="5:5" ht="14.25" customHeight="1" x14ac:dyDescent="0.45">
      <c r="E113" s="34"/>
    </row>
    <row r="114" spans="5:5" ht="14.25" customHeight="1" x14ac:dyDescent="0.45">
      <c r="E114" s="34"/>
    </row>
    <row r="115" spans="5:5" ht="14.25" customHeight="1" x14ac:dyDescent="0.45">
      <c r="E115" s="34"/>
    </row>
    <row r="116" spans="5:5" ht="14.25" customHeight="1" x14ac:dyDescent="0.45">
      <c r="E116" s="34"/>
    </row>
    <row r="117" spans="5:5" ht="14.25" customHeight="1" x14ac:dyDescent="0.45">
      <c r="E117" s="34"/>
    </row>
    <row r="118" spans="5:5" ht="14.25" customHeight="1" x14ac:dyDescent="0.45">
      <c r="E118" s="34"/>
    </row>
    <row r="119" spans="5:5" ht="14.25" customHeight="1" x14ac:dyDescent="0.45">
      <c r="E119" s="34"/>
    </row>
    <row r="120" spans="5:5" ht="14.25" customHeight="1" x14ac:dyDescent="0.45">
      <c r="E120" s="34"/>
    </row>
    <row r="121" spans="5:5" ht="14.25" customHeight="1" x14ac:dyDescent="0.45">
      <c r="E121" s="34"/>
    </row>
    <row r="122" spans="5:5" ht="14.25" customHeight="1" x14ac:dyDescent="0.45">
      <c r="E122" s="34"/>
    </row>
    <row r="123" spans="5:5" ht="14.25" customHeight="1" x14ac:dyDescent="0.45">
      <c r="E123" s="34"/>
    </row>
    <row r="124" spans="5:5" ht="14.25" customHeight="1" x14ac:dyDescent="0.45">
      <c r="E124" s="34"/>
    </row>
    <row r="125" spans="5:5" ht="14.25" customHeight="1" x14ac:dyDescent="0.45">
      <c r="E125" s="34"/>
    </row>
    <row r="126" spans="5:5" ht="14.25" customHeight="1" x14ac:dyDescent="0.45">
      <c r="E126" s="34"/>
    </row>
    <row r="127" spans="5:5" ht="14.25" customHeight="1" x14ac:dyDescent="0.45">
      <c r="E127" s="34"/>
    </row>
    <row r="128" spans="5:5" ht="14.25" customHeight="1" x14ac:dyDescent="0.45">
      <c r="E128" s="34"/>
    </row>
    <row r="129" spans="5:5" ht="14.25" customHeight="1" x14ac:dyDescent="0.45">
      <c r="E129" s="34"/>
    </row>
    <row r="130" spans="5:5" ht="14.25" customHeight="1" x14ac:dyDescent="0.45">
      <c r="E130" s="34"/>
    </row>
    <row r="131" spans="5:5" ht="14.25" customHeight="1" x14ac:dyDescent="0.45">
      <c r="E131" s="34"/>
    </row>
    <row r="132" spans="5:5" ht="14.25" customHeight="1" x14ac:dyDescent="0.45">
      <c r="E132" s="34"/>
    </row>
    <row r="133" spans="5:5" ht="14.25" customHeight="1" x14ac:dyDescent="0.45">
      <c r="E133" s="34"/>
    </row>
    <row r="134" spans="5:5" ht="14.25" customHeight="1" x14ac:dyDescent="0.45">
      <c r="E134" s="34"/>
    </row>
    <row r="135" spans="5:5" ht="14.25" customHeight="1" x14ac:dyDescent="0.45">
      <c r="E135" s="34"/>
    </row>
    <row r="136" spans="5:5" ht="14.25" customHeight="1" x14ac:dyDescent="0.45">
      <c r="E136" s="34"/>
    </row>
    <row r="137" spans="5:5" ht="14.25" customHeight="1" x14ac:dyDescent="0.45">
      <c r="E137" s="34"/>
    </row>
    <row r="138" spans="5:5" ht="14.25" customHeight="1" x14ac:dyDescent="0.45">
      <c r="E138" s="34"/>
    </row>
    <row r="139" spans="5:5" ht="14.25" customHeight="1" x14ac:dyDescent="0.45">
      <c r="E139" s="34"/>
    </row>
    <row r="140" spans="5:5" ht="14.25" customHeight="1" x14ac:dyDescent="0.45">
      <c r="E140" s="34"/>
    </row>
    <row r="141" spans="5:5" ht="14.25" customHeight="1" x14ac:dyDescent="0.45">
      <c r="E141" s="34"/>
    </row>
    <row r="142" spans="5:5" ht="14.25" customHeight="1" x14ac:dyDescent="0.45">
      <c r="E142" s="34"/>
    </row>
    <row r="143" spans="5:5" ht="14.25" customHeight="1" x14ac:dyDescent="0.45">
      <c r="E143" s="34"/>
    </row>
    <row r="144" spans="5:5" ht="14.25" customHeight="1" x14ac:dyDescent="0.45">
      <c r="E144" s="34"/>
    </row>
    <row r="145" spans="5:5" ht="14.25" customHeight="1" x14ac:dyDescent="0.45">
      <c r="E145" s="34"/>
    </row>
    <row r="146" spans="5:5" ht="14.25" customHeight="1" x14ac:dyDescent="0.45">
      <c r="E146" s="34"/>
    </row>
    <row r="147" spans="5:5" ht="14.25" customHeight="1" x14ac:dyDescent="0.45">
      <c r="E147" s="34"/>
    </row>
    <row r="148" spans="5:5" ht="14.25" customHeight="1" x14ac:dyDescent="0.45">
      <c r="E148" s="34"/>
    </row>
    <row r="149" spans="5:5" ht="14.25" customHeight="1" x14ac:dyDescent="0.45">
      <c r="E149" s="34"/>
    </row>
    <row r="150" spans="5:5" ht="14.25" customHeight="1" x14ac:dyDescent="0.45">
      <c r="E150" s="34"/>
    </row>
    <row r="151" spans="5:5" ht="14.25" customHeight="1" x14ac:dyDescent="0.45">
      <c r="E151" s="34"/>
    </row>
    <row r="152" spans="5:5" ht="14.25" customHeight="1" x14ac:dyDescent="0.45">
      <c r="E152" s="34"/>
    </row>
    <row r="153" spans="5:5" ht="14.25" customHeight="1" x14ac:dyDescent="0.45">
      <c r="E153" s="34"/>
    </row>
    <row r="154" spans="5:5" ht="14.25" customHeight="1" x14ac:dyDescent="0.45">
      <c r="E154" s="34"/>
    </row>
    <row r="155" spans="5:5" ht="14.25" customHeight="1" x14ac:dyDescent="0.45">
      <c r="E155" s="34"/>
    </row>
    <row r="156" spans="5:5" ht="14.25" customHeight="1" x14ac:dyDescent="0.45">
      <c r="E156" s="34"/>
    </row>
    <row r="157" spans="5:5" ht="14.25" customHeight="1" x14ac:dyDescent="0.45">
      <c r="E157" s="34"/>
    </row>
    <row r="158" spans="5:5" ht="14.25" customHeight="1" x14ac:dyDescent="0.45">
      <c r="E158" s="34"/>
    </row>
    <row r="159" spans="5:5" ht="14.25" customHeight="1" x14ac:dyDescent="0.45">
      <c r="E159" s="34"/>
    </row>
    <row r="160" spans="5:5" ht="14.25" customHeight="1" x14ac:dyDescent="0.45">
      <c r="E160" s="34"/>
    </row>
    <row r="161" spans="5:5" ht="14.25" customHeight="1" x14ac:dyDescent="0.45">
      <c r="E161" s="34"/>
    </row>
    <row r="162" spans="5:5" ht="14.25" customHeight="1" x14ac:dyDescent="0.45">
      <c r="E162" s="34"/>
    </row>
    <row r="163" spans="5:5" ht="14.25" customHeight="1" x14ac:dyDescent="0.45">
      <c r="E163" s="34"/>
    </row>
    <row r="164" spans="5:5" ht="14.25" customHeight="1" x14ac:dyDescent="0.45">
      <c r="E164" s="34"/>
    </row>
    <row r="165" spans="5:5" ht="14.25" customHeight="1" x14ac:dyDescent="0.45">
      <c r="E165" s="34"/>
    </row>
    <row r="166" spans="5:5" ht="14.25" customHeight="1" x14ac:dyDescent="0.45">
      <c r="E166" s="34"/>
    </row>
    <row r="167" spans="5:5" ht="14.25" customHeight="1" x14ac:dyDescent="0.45">
      <c r="E167" s="34"/>
    </row>
    <row r="168" spans="5:5" ht="14.25" customHeight="1" x14ac:dyDescent="0.45">
      <c r="E168" s="34"/>
    </row>
    <row r="169" spans="5:5" ht="14.25" customHeight="1" x14ac:dyDescent="0.45">
      <c r="E169" s="34"/>
    </row>
    <row r="170" spans="5:5" ht="14.25" customHeight="1" x14ac:dyDescent="0.45">
      <c r="E170" s="34"/>
    </row>
    <row r="171" spans="5:5" ht="14.25" customHeight="1" x14ac:dyDescent="0.45">
      <c r="E171" s="34"/>
    </row>
    <row r="172" spans="5:5" ht="14.25" customHeight="1" x14ac:dyDescent="0.45">
      <c r="E172" s="34"/>
    </row>
    <row r="173" spans="5:5" ht="14.25" customHeight="1" x14ac:dyDescent="0.45">
      <c r="E173" s="34"/>
    </row>
    <row r="174" spans="5:5" ht="14.25" customHeight="1" x14ac:dyDescent="0.45">
      <c r="E174" s="34"/>
    </row>
    <row r="175" spans="5:5" ht="14.25" customHeight="1" x14ac:dyDescent="0.45">
      <c r="E175" s="34"/>
    </row>
    <row r="176" spans="5:5" ht="14.25" customHeight="1" x14ac:dyDescent="0.45">
      <c r="E176" s="34"/>
    </row>
    <row r="177" spans="5:5" ht="14.25" customHeight="1" x14ac:dyDescent="0.45">
      <c r="E177" s="34"/>
    </row>
    <row r="178" spans="5:5" ht="14.25" customHeight="1" x14ac:dyDescent="0.45">
      <c r="E178" s="34"/>
    </row>
    <row r="179" spans="5:5" ht="14.25" customHeight="1" x14ac:dyDescent="0.45">
      <c r="E179" s="34"/>
    </row>
    <row r="180" spans="5:5" ht="14.25" customHeight="1" x14ac:dyDescent="0.45">
      <c r="E180" s="34"/>
    </row>
    <row r="181" spans="5:5" ht="14.25" customHeight="1" x14ac:dyDescent="0.45">
      <c r="E181" s="34"/>
    </row>
    <row r="182" spans="5:5" ht="14.25" customHeight="1" x14ac:dyDescent="0.45">
      <c r="E182" s="34"/>
    </row>
    <row r="183" spans="5:5" ht="14.25" customHeight="1" x14ac:dyDescent="0.45">
      <c r="E183" s="34"/>
    </row>
    <row r="184" spans="5:5" ht="14.25" customHeight="1" x14ac:dyDescent="0.45">
      <c r="E184" s="34"/>
    </row>
    <row r="185" spans="5:5" ht="14.25" customHeight="1" x14ac:dyDescent="0.45">
      <c r="E185" s="34"/>
    </row>
    <row r="186" spans="5:5" ht="14.25" customHeight="1" x14ac:dyDescent="0.45">
      <c r="E186" s="34"/>
    </row>
    <row r="187" spans="5:5" ht="14.25" customHeight="1" x14ac:dyDescent="0.45">
      <c r="E187" s="34"/>
    </row>
    <row r="188" spans="5:5" ht="14.25" customHeight="1" x14ac:dyDescent="0.45">
      <c r="E188" s="34"/>
    </row>
    <row r="189" spans="5:5" ht="14.25" customHeight="1" x14ac:dyDescent="0.45">
      <c r="E189" s="34"/>
    </row>
    <row r="190" spans="5:5" ht="14.25" customHeight="1" x14ac:dyDescent="0.45">
      <c r="E190" s="34"/>
    </row>
    <row r="191" spans="5:5" ht="14.25" customHeight="1" x14ac:dyDescent="0.45">
      <c r="E191" s="34"/>
    </row>
    <row r="192" spans="5:5" ht="14.25" customHeight="1" x14ac:dyDescent="0.45">
      <c r="E192" s="34"/>
    </row>
    <row r="193" spans="5:5" ht="14.25" customHeight="1" x14ac:dyDescent="0.45">
      <c r="E193" s="34"/>
    </row>
    <row r="194" spans="5:5" ht="14.25" customHeight="1" x14ac:dyDescent="0.45">
      <c r="E194" s="34"/>
    </row>
    <row r="195" spans="5:5" ht="14.25" customHeight="1" x14ac:dyDescent="0.45">
      <c r="E195" s="34"/>
    </row>
    <row r="196" spans="5:5" ht="14.25" customHeight="1" x14ac:dyDescent="0.45">
      <c r="E196" s="34"/>
    </row>
    <row r="197" spans="5:5" ht="14.25" customHeight="1" x14ac:dyDescent="0.45">
      <c r="E197" s="34"/>
    </row>
    <row r="198" spans="5:5" ht="14.25" customHeight="1" x14ac:dyDescent="0.45">
      <c r="E198" s="34"/>
    </row>
    <row r="199" spans="5:5" ht="14.25" customHeight="1" x14ac:dyDescent="0.45">
      <c r="E199" s="34"/>
    </row>
    <row r="200" spans="5:5" ht="14.25" customHeight="1" x14ac:dyDescent="0.45">
      <c r="E200" s="34"/>
    </row>
    <row r="201" spans="5:5" ht="14.25" customHeight="1" x14ac:dyDescent="0.45">
      <c r="E201" s="34"/>
    </row>
    <row r="202" spans="5:5" ht="14.25" customHeight="1" x14ac:dyDescent="0.45">
      <c r="E202" s="34"/>
    </row>
    <row r="203" spans="5:5" ht="14.25" customHeight="1" x14ac:dyDescent="0.45">
      <c r="E203" s="34"/>
    </row>
    <row r="204" spans="5:5" ht="14.25" customHeight="1" x14ac:dyDescent="0.45">
      <c r="E204" s="34"/>
    </row>
    <row r="205" spans="5:5" ht="14.25" customHeight="1" x14ac:dyDescent="0.45">
      <c r="E205" s="34"/>
    </row>
    <row r="206" spans="5:5" ht="14.25" customHeight="1" x14ac:dyDescent="0.45">
      <c r="E206" s="34"/>
    </row>
    <row r="207" spans="5:5" ht="14.25" customHeight="1" x14ac:dyDescent="0.45">
      <c r="E207" s="34"/>
    </row>
    <row r="208" spans="5:5" ht="14.25" customHeight="1" x14ac:dyDescent="0.45">
      <c r="E208" s="34"/>
    </row>
    <row r="209" spans="5:5" ht="14.25" customHeight="1" x14ac:dyDescent="0.45">
      <c r="E209" s="34"/>
    </row>
    <row r="210" spans="5:5" ht="14.25" customHeight="1" x14ac:dyDescent="0.45">
      <c r="E210" s="34"/>
    </row>
    <row r="211" spans="5:5" ht="14.25" customHeight="1" x14ac:dyDescent="0.45">
      <c r="E211" s="34"/>
    </row>
    <row r="212" spans="5:5" ht="14.25" customHeight="1" x14ac:dyDescent="0.45">
      <c r="E212" s="34"/>
    </row>
    <row r="213" spans="5:5" ht="14.25" customHeight="1" x14ac:dyDescent="0.45">
      <c r="E213" s="34"/>
    </row>
    <row r="214" spans="5:5" ht="14.25" customHeight="1" x14ac:dyDescent="0.45">
      <c r="E214" s="34"/>
    </row>
    <row r="215" spans="5:5" ht="14.25" customHeight="1" x14ac:dyDescent="0.45">
      <c r="E215" s="34"/>
    </row>
    <row r="216" spans="5:5" ht="14.25" customHeight="1" x14ac:dyDescent="0.45">
      <c r="E216" s="34"/>
    </row>
    <row r="217" spans="5:5" ht="14.25" customHeight="1" x14ac:dyDescent="0.45">
      <c r="E217" s="34"/>
    </row>
    <row r="218" spans="5:5" ht="14.25" customHeight="1" x14ac:dyDescent="0.45">
      <c r="E218" s="34"/>
    </row>
    <row r="219" spans="5:5" ht="14.25" customHeight="1" x14ac:dyDescent="0.45">
      <c r="E219" s="34"/>
    </row>
    <row r="220" spans="5:5" ht="14.25" customHeight="1" x14ac:dyDescent="0.45">
      <c r="E220" s="34"/>
    </row>
    <row r="221" spans="5:5" ht="14.25" customHeight="1" x14ac:dyDescent="0.45">
      <c r="E221" s="34"/>
    </row>
    <row r="222" spans="5:5" ht="14.25" customHeight="1" x14ac:dyDescent="0.45">
      <c r="E222" s="34"/>
    </row>
    <row r="223" spans="5:5" ht="14.25" customHeight="1" x14ac:dyDescent="0.45">
      <c r="E223" s="34"/>
    </row>
    <row r="224" spans="5:5" ht="14.25" customHeight="1" x14ac:dyDescent="0.45">
      <c r="E224" s="34"/>
    </row>
    <row r="225" spans="5:5" ht="14.25" customHeight="1" x14ac:dyDescent="0.45">
      <c r="E225" s="34"/>
    </row>
    <row r="226" spans="5:5" ht="14.25" customHeight="1" x14ac:dyDescent="0.45">
      <c r="E226" s="34"/>
    </row>
    <row r="227" spans="5:5" ht="14.25" customHeight="1" x14ac:dyDescent="0.45">
      <c r="E227" s="34"/>
    </row>
    <row r="228" spans="5:5" ht="14.25" customHeight="1" x14ac:dyDescent="0.45">
      <c r="E228" s="34"/>
    </row>
    <row r="229" spans="5:5" ht="14.25" customHeight="1" x14ac:dyDescent="0.45">
      <c r="E229" s="34"/>
    </row>
    <row r="230" spans="5:5" ht="14.25" customHeight="1" x14ac:dyDescent="0.45">
      <c r="E230" s="34"/>
    </row>
    <row r="231" spans="5:5" ht="14.25" customHeight="1" x14ac:dyDescent="0.45">
      <c r="E231" s="34"/>
    </row>
    <row r="232" spans="5:5" ht="14.25" customHeight="1" x14ac:dyDescent="0.45">
      <c r="E232" s="34"/>
    </row>
    <row r="233" spans="5:5" ht="14.25" customHeight="1" x14ac:dyDescent="0.45">
      <c r="E233" s="34"/>
    </row>
    <row r="234" spans="5:5" ht="14.25" customHeight="1" x14ac:dyDescent="0.45">
      <c r="E234" s="34"/>
    </row>
    <row r="235" spans="5:5" ht="14.25" customHeight="1" x14ac:dyDescent="0.45">
      <c r="E235" s="34"/>
    </row>
    <row r="236" spans="5:5" ht="14.25" customHeight="1" x14ac:dyDescent="0.45">
      <c r="E236" s="34"/>
    </row>
    <row r="237" spans="5:5" ht="14.25" customHeight="1" x14ac:dyDescent="0.45">
      <c r="E237" s="34"/>
    </row>
    <row r="238" spans="5:5" ht="14.25" customHeight="1" x14ac:dyDescent="0.45">
      <c r="E238" s="34"/>
    </row>
    <row r="239" spans="5:5" ht="14.25" customHeight="1" x14ac:dyDescent="0.45">
      <c r="E239" s="34"/>
    </row>
    <row r="240" spans="5:5" ht="14.25" customHeight="1" x14ac:dyDescent="0.45">
      <c r="E240" s="34"/>
    </row>
    <row r="241" spans="5:5" ht="14.25" customHeight="1" x14ac:dyDescent="0.45">
      <c r="E241" s="34"/>
    </row>
    <row r="242" spans="5:5" ht="14.25" customHeight="1" x14ac:dyDescent="0.45">
      <c r="E242" s="34"/>
    </row>
    <row r="243" spans="5:5" ht="14.25" customHeight="1" x14ac:dyDescent="0.45">
      <c r="E243" s="34"/>
    </row>
    <row r="244" spans="5:5" ht="14.25" customHeight="1" x14ac:dyDescent="0.45">
      <c r="E244" s="34"/>
    </row>
    <row r="245" spans="5:5" ht="14.25" customHeight="1" x14ac:dyDescent="0.45">
      <c r="E245" s="34"/>
    </row>
    <row r="246" spans="5:5" ht="14.25" customHeight="1" x14ac:dyDescent="0.45">
      <c r="E246" s="34"/>
    </row>
    <row r="247" spans="5:5" ht="14.25" customHeight="1" x14ac:dyDescent="0.45">
      <c r="E247" s="34"/>
    </row>
    <row r="248" spans="5:5" ht="14.25" customHeight="1" x14ac:dyDescent="0.45">
      <c r="E248" s="34"/>
    </row>
    <row r="249" spans="5:5" ht="14.25" customHeight="1" x14ac:dyDescent="0.45">
      <c r="E249" s="34"/>
    </row>
    <row r="250" spans="5:5" ht="14.25" customHeight="1" x14ac:dyDescent="0.45">
      <c r="E250" s="34"/>
    </row>
    <row r="251" spans="5:5" ht="14.25" customHeight="1" x14ac:dyDescent="0.45">
      <c r="E251" s="34"/>
    </row>
    <row r="252" spans="5:5" ht="14.25" customHeight="1" x14ac:dyDescent="0.45">
      <c r="E252" s="34"/>
    </row>
    <row r="253" spans="5:5" ht="14.25" customHeight="1" x14ac:dyDescent="0.45">
      <c r="E253" s="34"/>
    </row>
    <row r="254" spans="5:5" ht="14.25" customHeight="1" x14ac:dyDescent="0.45">
      <c r="E254" s="34"/>
    </row>
    <row r="255" spans="5:5" ht="14.25" customHeight="1" x14ac:dyDescent="0.45">
      <c r="E255" s="34"/>
    </row>
    <row r="256" spans="5:5" ht="14.25" customHeight="1" x14ac:dyDescent="0.45">
      <c r="E256" s="34"/>
    </row>
    <row r="257" spans="5:5" ht="14.25" customHeight="1" x14ac:dyDescent="0.45">
      <c r="E257" s="34"/>
    </row>
    <row r="258" spans="5:5" ht="14.25" customHeight="1" x14ac:dyDescent="0.45">
      <c r="E258" s="34"/>
    </row>
    <row r="259" spans="5:5" ht="14.25" customHeight="1" x14ac:dyDescent="0.45">
      <c r="E259" s="34"/>
    </row>
    <row r="260" spans="5:5" ht="14.25" customHeight="1" x14ac:dyDescent="0.45">
      <c r="E260" s="34"/>
    </row>
    <row r="261" spans="5:5" ht="14.25" customHeight="1" x14ac:dyDescent="0.45">
      <c r="E261" s="34"/>
    </row>
    <row r="262" spans="5:5" ht="14.25" customHeight="1" x14ac:dyDescent="0.45">
      <c r="E262" s="34"/>
    </row>
    <row r="263" spans="5:5" ht="14.25" customHeight="1" x14ac:dyDescent="0.45">
      <c r="E263" s="34"/>
    </row>
    <row r="264" spans="5:5" ht="14.25" customHeight="1" x14ac:dyDescent="0.45">
      <c r="E264" s="34"/>
    </row>
    <row r="265" spans="5:5" ht="14.25" customHeight="1" x14ac:dyDescent="0.45">
      <c r="E265" s="34"/>
    </row>
    <row r="266" spans="5:5" ht="14.25" customHeight="1" x14ac:dyDescent="0.45">
      <c r="E266" s="34"/>
    </row>
    <row r="267" spans="5:5" ht="14.25" customHeight="1" x14ac:dyDescent="0.45">
      <c r="E267" s="34"/>
    </row>
    <row r="268" spans="5:5" ht="14.25" customHeight="1" x14ac:dyDescent="0.45">
      <c r="E268" s="34"/>
    </row>
    <row r="269" spans="5:5" ht="14.25" customHeight="1" x14ac:dyDescent="0.45">
      <c r="E269" s="34"/>
    </row>
    <row r="270" spans="5:5" ht="14.25" customHeight="1" x14ac:dyDescent="0.45">
      <c r="E270" s="34"/>
    </row>
    <row r="271" spans="5:5" ht="14.25" customHeight="1" x14ac:dyDescent="0.45">
      <c r="E271" s="34"/>
    </row>
    <row r="272" spans="5:5" ht="14.25" customHeight="1" x14ac:dyDescent="0.45">
      <c r="E272" s="34"/>
    </row>
    <row r="273" spans="5:5" ht="14.25" customHeight="1" x14ac:dyDescent="0.45">
      <c r="E273" s="34"/>
    </row>
    <row r="274" spans="5:5" ht="14.25" customHeight="1" x14ac:dyDescent="0.45">
      <c r="E274" s="34"/>
    </row>
    <row r="275" spans="5:5" ht="14.25" customHeight="1" x14ac:dyDescent="0.45">
      <c r="E275" s="34"/>
    </row>
    <row r="276" spans="5:5" ht="14.25" customHeight="1" x14ac:dyDescent="0.45">
      <c r="E276" s="34"/>
    </row>
    <row r="277" spans="5:5" ht="14.25" customHeight="1" x14ac:dyDescent="0.45">
      <c r="E277" s="34"/>
    </row>
    <row r="278" spans="5:5" ht="14.25" customHeight="1" x14ac:dyDescent="0.45">
      <c r="E278" s="34"/>
    </row>
    <row r="279" spans="5:5" ht="14.25" customHeight="1" x14ac:dyDescent="0.45">
      <c r="E279" s="34"/>
    </row>
    <row r="280" spans="5:5" ht="14.25" customHeight="1" x14ac:dyDescent="0.45">
      <c r="E280" s="34"/>
    </row>
    <row r="281" spans="5:5" ht="14.25" customHeight="1" x14ac:dyDescent="0.45">
      <c r="E281" s="34"/>
    </row>
    <row r="282" spans="5:5" ht="14.25" customHeight="1" x14ac:dyDescent="0.45">
      <c r="E282" s="34"/>
    </row>
    <row r="283" spans="5:5" ht="14.25" customHeight="1" x14ac:dyDescent="0.45">
      <c r="E283" s="34"/>
    </row>
    <row r="284" spans="5:5" ht="14.25" customHeight="1" x14ac:dyDescent="0.45">
      <c r="E284" s="34"/>
    </row>
    <row r="285" spans="5:5" ht="14.25" customHeight="1" x14ac:dyDescent="0.45">
      <c r="E285" s="34"/>
    </row>
    <row r="286" spans="5:5" ht="14.25" customHeight="1" x14ac:dyDescent="0.45">
      <c r="E286" s="34"/>
    </row>
    <row r="287" spans="5:5" ht="14.25" customHeight="1" x14ac:dyDescent="0.45">
      <c r="E287" s="34"/>
    </row>
    <row r="288" spans="5:5" ht="14.25" customHeight="1" x14ac:dyDescent="0.45">
      <c r="E288" s="34"/>
    </row>
    <row r="289" spans="5:5" ht="14.25" customHeight="1" x14ac:dyDescent="0.45">
      <c r="E289" s="34"/>
    </row>
    <row r="290" spans="5:5" ht="14.25" customHeight="1" x14ac:dyDescent="0.45">
      <c r="E290" s="34"/>
    </row>
    <row r="291" spans="5:5" ht="14.25" customHeight="1" x14ac:dyDescent="0.45">
      <c r="E291" s="34"/>
    </row>
    <row r="292" spans="5:5" ht="14.25" customHeight="1" x14ac:dyDescent="0.45">
      <c r="E292" s="34"/>
    </row>
    <row r="293" spans="5:5" ht="14.25" customHeight="1" x14ac:dyDescent="0.45">
      <c r="E293" s="34"/>
    </row>
    <row r="294" spans="5:5" ht="14.25" customHeight="1" x14ac:dyDescent="0.45">
      <c r="E294" s="34"/>
    </row>
    <row r="295" spans="5:5" ht="14.25" customHeight="1" x14ac:dyDescent="0.45">
      <c r="E295" s="34"/>
    </row>
    <row r="296" spans="5:5" ht="14.25" customHeight="1" x14ac:dyDescent="0.45">
      <c r="E296" s="34"/>
    </row>
    <row r="297" spans="5:5" ht="14.25" customHeight="1" x14ac:dyDescent="0.45">
      <c r="E297" s="34"/>
    </row>
    <row r="298" spans="5:5" ht="14.25" customHeight="1" x14ac:dyDescent="0.45">
      <c r="E298" s="34"/>
    </row>
    <row r="299" spans="5:5" ht="14.25" customHeight="1" x14ac:dyDescent="0.45">
      <c r="E299" s="34"/>
    </row>
    <row r="300" spans="5:5" ht="14.25" customHeight="1" x14ac:dyDescent="0.45">
      <c r="E300" s="34"/>
    </row>
    <row r="301" spans="5:5" ht="14.25" customHeight="1" x14ac:dyDescent="0.45">
      <c r="E301" s="34"/>
    </row>
    <row r="302" spans="5:5" ht="14.25" customHeight="1" x14ac:dyDescent="0.45">
      <c r="E302" s="34"/>
    </row>
    <row r="303" spans="5:5" ht="14.25" customHeight="1" x14ac:dyDescent="0.45">
      <c r="E303" s="34"/>
    </row>
    <row r="304" spans="5:5" ht="14.25" customHeight="1" x14ac:dyDescent="0.45">
      <c r="E304" s="34"/>
    </row>
    <row r="305" spans="5:5" ht="14.25" customHeight="1" x14ac:dyDescent="0.45">
      <c r="E305" s="34"/>
    </row>
    <row r="306" spans="5:5" ht="14.25" customHeight="1" x14ac:dyDescent="0.45">
      <c r="E306" s="34"/>
    </row>
    <row r="307" spans="5:5" ht="14.25" customHeight="1" x14ac:dyDescent="0.45">
      <c r="E307" s="34"/>
    </row>
    <row r="308" spans="5:5" ht="14.25" customHeight="1" x14ac:dyDescent="0.45">
      <c r="E308" s="34"/>
    </row>
    <row r="309" spans="5:5" ht="14.25" customHeight="1" x14ac:dyDescent="0.45">
      <c r="E309" s="34"/>
    </row>
    <row r="310" spans="5:5" ht="14.25" customHeight="1" x14ac:dyDescent="0.45">
      <c r="E310" s="34"/>
    </row>
    <row r="311" spans="5:5" ht="14.25" customHeight="1" x14ac:dyDescent="0.45">
      <c r="E311" s="34"/>
    </row>
    <row r="312" spans="5:5" ht="14.25" customHeight="1" x14ac:dyDescent="0.45">
      <c r="E312" s="34"/>
    </row>
    <row r="313" spans="5:5" ht="14.25" customHeight="1" x14ac:dyDescent="0.45">
      <c r="E313" s="34"/>
    </row>
    <row r="314" spans="5:5" ht="14.25" customHeight="1" x14ac:dyDescent="0.45">
      <c r="E314" s="34"/>
    </row>
    <row r="315" spans="5:5" ht="14.25" customHeight="1" x14ac:dyDescent="0.45">
      <c r="E315" s="34"/>
    </row>
    <row r="316" spans="5:5" ht="14.25" customHeight="1" x14ac:dyDescent="0.45">
      <c r="E316" s="34"/>
    </row>
    <row r="317" spans="5:5" ht="14.25" customHeight="1" x14ac:dyDescent="0.45">
      <c r="E317" s="34"/>
    </row>
    <row r="318" spans="5:5" ht="14.25" customHeight="1" x14ac:dyDescent="0.45">
      <c r="E318" s="34"/>
    </row>
    <row r="319" spans="5:5" ht="14.25" customHeight="1" x14ac:dyDescent="0.45">
      <c r="E319" s="34"/>
    </row>
    <row r="320" spans="5:5" ht="14.25" customHeight="1" x14ac:dyDescent="0.45">
      <c r="E320" s="34"/>
    </row>
    <row r="321" spans="5:5" ht="14.25" customHeight="1" x14ac:dyDescent="0.45">
      <c r="E321" s="34"/>
    </row>
    <row r="322" spans="5:5" ht="14.25" customHeight="1" x14ac:dyDescent="0.45">
      <c r="E322" s="34"/>
    </row>
    <row r="323" spans="5:5" ht="14.25" customHeight="1" x14ac:dyDescent="0.45">
      <c r="E323" s="34"/>
    </row>
    <row r="324" spans="5:5" ht="14.25" customHeight="1" x14ac:dyDescent="0.45">
      <c r="E324" s="34"/>
    </row>
    <row r="325" spans="5:5" ht="14.25" customHeight="1" x14ac:dyDescent="0.45">
      <c r="E325" s="34"/>
    </row>
    <row r="326" spans="5:5" ht="14.25" customHeight="1" x14ac:dyDescent="0.45">
      <c r="E326" s="34"/>
    </row>
    <row r="327" spans="5:5" ht="14.25" customHeight="1" x14ac:dyDescent="0.45">
      <c r="E327" s="34"/>
    </row>
    <row r="328" spans="5:5" ht="14.25" customHeight="1" x14ac:dyDescent="0.45">
      <c r="E328" s="34"/>
    </row>
    <row r="329" spans="5:5" ht="14.25" customHeight="1" x14ac:dyDescent="0.45">
      <c r="E329" s="34"/>
    </row>
    <row r="330" spans="5:5" ht="14.25" customHeight="1" x14ac:dyDescent="0.45">
      <c r="E330" s="34"/>
    </row>
    <row r="331" spans="5:5" ht="14.25" customHeight="1" x14ac:dyDescent="0.45">
      <c r="E331" s="34"/>
    </row>
    <row r="332" spans="5:5" ht="14.25" customHeight="1" x14ac:dyDescent="0.45">
      <c r="E332" s="34"/>
    </row>
    <row r="333" spans="5:5" ht="14.25" customHeight="1" x14ac:dyDescent="0.45">
      <c r="E333" s="34"/>
    </row>
    <row r="334" spans="5:5" ht="14.25" customHeight="1" x14ac:dyDescent="0.45">
      <c r="E334" s="34"/>
    </row>
    <row r="335" spans="5:5" ht="14.25" customHeight="1" x14ac:dyDescent="0.45">
      <c r="E335" s="34"/>
    </row>
    <row r="336" spans="5:5" ht="14.25" customHeight="1" x14ac:dyDescent="0.45">
      <c r="E336" s="34"/>
    </row>
    <row r="337" spans="5:5" ht="14.25" customHeight="1" x14ac:dyDescent="0.45">
      <c r="E337" s="34"/>
    </row>
    <row r="338" spans="5:5" ht="14.25" customHeight="1" x14ac:dyDescent="0.45">
      <c r="E338" s="34"/>
    </row>
    <row r="339" spans="5:5" ht="14.25" customHeight="1" x14ac:dyDescent="0.45">
      <c r="E339" s="34"/>
    </row>
    <row r="340" spans="5:5" ht="14.25" customHeight="1" x14ac:dyDescent="0.45">
      <c r="E340" s="34"/>
    </row>
    <row r="341" spans="5:5" ht="14.25" customHeight="1" x14ac:dyDescent="0.45">
      <c r="E341" s="34"/>
    </row>
    <row r="342" spans="5:5" ht="14.25" customHeight="1" x14ac:dyDescent="0.45">
      <c r="E342" s="34"/>
    </row>
    <row r="343" spans="5:5" ht="14.25" customHeight="1" x14ac:dyDescent="0.45">
      <c r="E343" s="34"/>
    </row>
    <row r="344" spans="5:5" ht="14.25" customHeight="1" x14ac:dyDescent="0.45">
      <c r="E344" s="34"/>
    </row>
    <row r="345" spans="5:5" ht="14.25" customHeight="1" x14ac:dyDescent="0.45">
      <c r="E345" s="34"/>
    </row>
    <row r="346" spans="5:5" ht="14.25" customHeight="1" x14ac:dyDescent="0.45">
      <c r="E346" s="34"/>
    </row>
    <row r="347" spans="5:5" ht="14.25" customHeight="1" x14ac:dyDescent="0.45">
      <c r="E347" s="34"/>
    </row>
    <row r="348" spans="5:5" ht="14.25" customHeight="1" x14ac:dyDescent="0.45">
      <c r="E348" s="34"/>
    </row>
    <row r="349" spans="5:5" ht="14.25" customHeight="1" x14ac:dyDescent="0.45">
      <c r="E349" s="34"/>
    </row>
    <row r="350" spans="5:5" ht="14.25" customHeight="1" x14ac:dyDescent="0.45">
      <c r="E350" s="34"/>
    </row>
    <row r="351" spans="5:5" ht="14.25" customHeight="1" x14ac:dyDescent="0.45">
      <c r="E351" s="34"/>
    </row>
    <row r="352" spans="5:5" ht="14.25" customHeight="1" x14ac:dyDescent="0.45">
      <c r="E352" s="34"/>
    </row>
    <row r="353" spans="5:5" ht="14.25" customHeight="1" x14ac:dyDescent="0.45">
      <c r="E353" s="34"/>
    </row>
    <row r="354" spans="5:5" ht="14.25" customHeight="1" x14ac:dyDescent="0.45">
      <c r="E354" s="34"/>
    </row>
    <row r="355" spans="5:5" ht="14.25" customHeight="1" x14ac:dyDescent="0.45">
      <c r="E355" s="34"/>
    </row>
    <row r="356" spans="5:5" ht="14.25" customHeight="1" x14ac:dyDescent="0.45">
      <c r="E356" s="34"/>
    </row>
    <row r="357" spans="5:5" ht="14.25" customHeight="1" x14ac:dyDescent="0.45">
      <c r="E357" s="34"/>
    </row>
    <row r="358" spans="5:5" ht="14.25" customHeight="1" x14ac:dyDescent="0.45">
      <c r="E358" s="34"/>
    </row>
    <row r="359" spans="5:5" ht="14.25" customHeight="1" x14ac:dyDescent="0.45">
      <c r="E359" s="34"/>
    </row>
    <row r="360" spans="5:5" ht="14.25" customHeight="1" x14ac:dyDescent="0.45">
      <c r="E360" s="34"/>
    </row>
    <row r="361" spans="5:5" ht="14.25" customHeight="1" x14ac:dyDescent="0.45">
      <c r="E361" s="34"/>
    </row>
    <row r="362" spans="5:5" ht="14.25" customHeight="1" x14ac:dyDescent="0.45">
      <c r="E362" s="34"/>
    </row>
    <row r="363" spans="5:5" ht="14.25" customHeight="1" x14ac:dyDescent="0.45">
      <c r="E363" s="34"/>
    </row>
    <row r="364" spans="5:5" ht="14.25" customHeight="1" x14ac:dyDescent="0.45">
      <c r="E364" s="34"/>
    </row>
    <row r="365" spans="5:5" ht="14.25" customHeight="1" x14ac:dyDescent="0.45">
      <c r="E365" s="34"/>
    </row>
    <row r="366" spans="5:5" ht="14.25" customHeight="1" x14ac:dyDescent="0.45">
      <c r="E366" s="34"/>
    </row>
    <row r="367" spans="5:5" ht="14.25" customHeight="1" x14ac:dyDescent="0.45">
      <c r="E367" s="34"/>
    </row>
    <row r="368" spans="5:5" ht="14.25" customHeight="1" x14ac:dyDescent="0.45">
      <c r="E368" s="34"/>
    </row>
    <row r="369" spans="5:5" ht="14.25" customHeight="1" x14ac:dyDescent="0.45">
      <c r="E369" s="34"/>
    </row>
    <row r="370" spans="5:5" ht="14.25" customHeight="1" x14ac:dyDescent="0.45">
      <c r="E370" s="34"/>
    </row>
    <row r="371" spans="5:5" ht="14.25" customHeight="1" x14ac:dyDescent="0.45">
      <c r="E371" s="34"/>
    </row>
    <row r="372" spans="5:5" ht="14.25" customHeight="1" x14ac:dyDescent="0.45">
      <c r="E372" s="34"/>
    </row>
    <row r="373" spans="5:5" ht="14.25" customHeight="1" x14ac:dyDescent="0.45">
      <c r="E373" s="34"/>
    </row>
    <row r="374" spans="5:5" ht="14.25" customHeight="1" x14ac:dyDescent="0.45">
      <c r="E374" s="34"/>
    </row>
    <row r="375" spans="5:5" ht="14.25" customHeight="1" x14ac:dyDescent="0.45">
      <c r="E375" s="34"/>
    </row>
    <row r="376" spans="5:5" ht="14.25" customHeight="1" x14ac:dyDescent="0.45">
      <c r="E376" s="34"/>
    </row>
    <row r="377" spans="5:5" ht="14.25" customHeight="1" x14ac:dyDescent="0.45">
      <c r="E377" s="34"/>
    </row>
    <row r="378" spans="5:5" ht="14.25" customHeight="1" x14ac:dyDescent="0.45">
      <c r="E378" s="34"/>
    </row>
    <row r="379" spans="5:5" ht="14.25" customHeight="1" x14ac:dyDescent="0.45">
      <c r="E379" s="34"/>
    </row>
    <row r="380" spans="5:5" ht="14.25" customHeight="1" x14ac:dyDescent="0.45">
      <c r="E380" s="34"/>
    </row>
    <row r="381" spans="5:5" ht="14.25" customHeight="1" x14ac:dyDescent="0.45">
      <c r="E381" s="34"/>
    </row>
    <row r="382" spans="5:5" ht="14.25" customHeight="1" x14ac:dyDescent="0.45">
      <c r="E382" s="34"/>
    </row>
    <row r="383" spans="5:5" ht="14.25" customHeight="1" x14ac:dyDescent="0.45">
      <c r="E383" s="34"/>
    </row>
    <row r="384" spans="5:5" ht="14.25" customHeight="1" x14ac:dyDescent="0.45">
      <c r="E384" s="34"/>
    </row>
    <row r="385" spans="5:5" ht="14.25" customHeight="1" x14ac:dyDescent="0.45">
      <c r="E385" s="34"/>
    </row>
    <row r="386" spans="5:5" ht="14.25" customHeight="1" x14ac:dyDescent="0.45">
      <c r="E386" s="34"/>
    </row>
    <row r="387" spans="5:5" ht="14.25" customHeight="1" x14ac:dyDescent="0.45">
      <c r="E387" s="34"/>
    </row>
    <row r="388" spans="5:5" ht="14.25" customHeight="1" x14ac:dyDescent="0.45">
      <c r="E388" s="34"/>
    </row>
    <row r="389" spans="5:5" ht="14.25" customHeight="1" x14ac:dyDescent="0.45">
      <c r="E389" s="34"/>
    </row>
    <row r="390" spans="5:5" ht="14.25" customHeight="1" x14ac:dyDescent="0.45">
      <c r="E390" s="34"/>
    </row>
    <row r="391" spans="5:5" ht="14.25" customHeight="1" x14ac:dyDescent="0.45">
      <c r="E391" s="34"/>
    </row>
    <row r="392" spans="5:5" ht="14.25" customHeight="1" x14ac:dyDescent="0.45">
      <c r="E392" s="34"/>
    </row>
    <row r="393" spans="5:5" ht="14.25" customHeight="1" x14ac:dyDescent="0.45">
      <c r="E393" s="34"/>
    </row>
    <row r="394" spans="5:5" ht="14.25" customHeight="1" x14ac:dyDescent="0.45">
      <c r="E394" s="34"/>
    </row>
    <row r="395" spans="5:5" ht="14.25" customHeight="1" x14ac:dyDescent="0.45">
      <c r="E395" s="34"/>
    </row>
    <row r="396" spans="5:5" ht="14.25" customHeight="1" x14ac:dyDescent="0.45">
      <c r="E396" s="34"/>
    </row>
    <row r="397" spans="5:5" ht="14.25" customHeight="1" x14ac:dyDescent="0.45">
      <c r="E397" s="34"/>
    </row>
    <row r="398" spans="5:5" ht="14.25" customHeight="1" x14ac:dyDescent="0.45">
      <c r="E398" s="34"/>
    </row>
    <row r="399" spans="5:5" ht="14.25" customHeight="1" x14ac:dyDescent="0.45">
      <c r="E399" s="34"/>
    </row>
    <row r="400" spans="5:5" ht="14.25" customHeight="1" x14ac:dyDescent="0.45">
      <c r="E400" s="34"/>
    </row>
    <row r="401" spans="5:5" ht="14.25" customHeight="1" x14ac:dyDescent="0.45">
      <c r="E401" s="34"/>
    </row>
    <row r="402" spans="5:5" ht="14.25" customHeight="1" x14ac:dyDescent="0.45">
      <c r="E402" s="34"/>
    </row>
    <row r="403" spans="5:5" ht="14.25" customHeight="1" x14ac:dyDescent="0.45">
      <c r="E403" s="34"/>
    </row>
    <row r="404" spans="5:5" ht="14.25" customHeight="1" x14ac:dyDescent="0.45">
      <c r="E404" s="34"/>
    </row>
    <row r="405" spans="5:5" ht="14.25" customHeight="1" x14ac:dyDescent="0.45">
      <c r="E405" s="34"/>
    </row>
    <row r="406" spans="5:5" ht="14.25" customHeight="1" x14ac:dyDescent="0.45">
      <c r="E406" s="34"/>
    </row>
    <row r="407" spans="5:5" ht="14.25" customHeight="1" x14ac:dyDescent="0.45">
      <c r="E407" s="34"/>
    </row>
    <row r="408" spans="5:5" ht="14.25" customHeight="1" x14ac:dyDescent="0.45">
      <c r="E408" s="34"/>
    </row>
    <row r="409" spans="5:5" ht="14.25" customHeight="1" x14ac:dyDescent="0.45">
      <c r="E409" s="34"/>
    </row>
    <row r="410" spans="5:5" ht="14.25" customHeight="1" x14ac:dyDescent="0.45">
      <c r="E410" s="34"/>
    </row>
    <row r="411" spans="5:5" ht="14.25" customHeight="1" x14ac:dyDescent="0.45">
      <c r="E411" s="34"/>
    </row>
    <row r="412" spans="5:5" ht="14.25" customHeight="1" x14ac:dyDescent="0.45">
      <c r="E412" s="34"/>
    </row>
    <row r="413" spans="5:5" ht="14.25" customHeight="1" x14ac:dyDescent="0.45">
      <c r="E413" s="34"/>
    </row>
    <row r="414" spans="5:5" ht="14.25" customHeight="1" x14ac:dyDescent="0.45">
      <c r="E414" s="34"/>
    </row>
    <row r="415" spans="5:5" ht="14.25" customHeight="1" x14ac:dyDescent="0.45">
      <c r="E415" s="34"/>
    </row>
    <row r="416" spans="5:5" ht="14.25" customHeight="1" x14ac:dyDescent="0.45">
      <c r="E416" s="34"/>
    </row>
    <row r="417" spans="5:5" ht="14.25" customHeight="1" x14ac:dyDescent="0.45">
      <c r="E417" s="34"/>
    </row>
    <row r="418" spans="5:5" ht="14.25" customHeight="1" x14ac:dyDescent="0.45">
      <c r="E418" s="34"/>
    </row>
    <row r="419" spans="5:5" ht="14.25" customHeight="1" x14ac:dyDescent="0.45">
      <c r="E419" s="34"/>
    </row>
    <row r="420" spans="5:5" ht="14.25" customHeight="1" x14ac:dyDescent="0.45">
      <c r="E420" s="34"/>
    </row>
    <row r="421" spans="5:5" ht="14.25" customHeight="1" x14ac:dyDescent="0.45">
      <c r="E421" s="34"/>
    </row>
    <row r="422" spans="5:5" ht="14.25" customHeight="1" x14ac:dyDescent="0.45">
      <c r="E422" s="34"/>
    </row>
    <row r="423" spans="5:5" ht="14.25" customHeight="1" x14ac:dyDescent="0.45">
      <c r="E423" s="34"/>
    </row>
    <row r="424" spans="5:5" ht="14.25" customHeight="1" x14ac:dyDescent="0.45">
      <c r="E424" s="34"/>
    </row>
    <row r="425" spans="5:5" ht="14.25" customHeight="1" x14ac:dyDescent="0.45">
      <c r="E425" s="34"/>
    </row>
    <row r="426" spans="5:5" ht="14.25" customHeight="1" x14ac:dyDescent="0.45">
      <c r="E426" s="34"/>
    </row>
    <row r="427" spans="5:5" ht="14.25" customHeight="1" x14ac:dyDescent="0.45">
      <c r="E427" s="34"/>
    </row>
    <row r="428" spans="5:5" ht="14.25" customHeight="1" x14ac:dyDescent="0.45">
      <c r="E428" s="34"/>
    </row>
    <row r="429" spans="5:5" ht="14.25" customHeight="1" x14ac:dyDescent="0.45">
      <c r="E429" s="34"/>
    </row>
    <row r="430" spans="5:5" ht="14.25" customHeight="1" x14ac:dyDescent="0.45">
      <c r="E430" s="34"/>
    </row>
    <row r="431" spans="5:5" ht="14.25" customHeight="1" x14ac:dyDescent="0.45">
      <c r="E431" s="34"/>
    </row>
    <row r="432" spans="5:5" ht="14.25" customHeight="1" x14ac:dyDescent="0.45">
      <c r="E432" s="34"/>
    </row>
    <row r="433" spans="5:5" ht="14.25" customHeight="1" x14ac:dyDescent="0.45">
      <c r="E433" s="34"/>
    </row>
    <row r="434" spans="5:5" ht="14.25" customHeight="1" x14ac:dyDescent="0.45">
      <c r="E434" s="34"/>
    </row>
    <row r="435" spans="5:5" ht="14.25" customHeight="1" x14ac:dyDescent="0.45">
      <c r="E435" s="34"/>
    </row>
    <row r="436" spans="5:5" ht="14.25" customHeight="1" x14ac:dyDescent="0.45">
      <c r="E436" s="34"/>
    </row>
    <row r="437" spans="5:5" ht="14.25" customHeight="1" x14ac:dyDescent="0.45">
      <c r="E437" s="34"/>
    </row>
    <row r="438" spans="5:5" ht="14.25" customHeight="1" x14ac:dyDescent="0.45">
      <c r="E438" s="34"/>
    </row>
    <row r="439" spans="5:5" ht="14.25" customHeight="1" x14ac:dyDescent="0.45">
      <c r="E439" s="34"/>
    </row>
    <row r="440" spans="5:5" ht="14.25" customHeight="1" x14ac:dyDescent="0.45">
      <c r="E440" s="34"/>
    </row>
    <row r="441" spans="5:5" ht="14.25" customHeight="1" x14ac:dyDescent="0.45">
      <c r="E441" s="34"/>
    </row>
    <row r="442" spans="5:5" ht="14.25" customHeight="1" x14ac:dyDescent="0.45">
      <c r="E442" s="34"/>
    </row>
    <row r="443" spans="5:5" ht="14.25" customHeight="1" x14ac:dyDescent="0.45">
      <c r="E443" s="34"/>
    </row>
    <row r="444" spans="5:5" ht="14.25" customHeight="1" x14ac:dyDescent="0.45">
      <c r="E444" s="34"/>
    </row>
    <row r="445" spans="5:5" ht="14.25" customHeight="1" x14ac:dyDescent="0.45">
      <c r="E445" s="34"/>
    </row>
    <row r="446" spans="5:5" ht="14.25" customHeight="1" x14ac:dyDescent="0.45">
      <c r="E446" s="34"/>
    </row>
    <row r="447" spans="5:5" ht="14.25" customHeight="1" x14ac:dyDescent="0.45">
      <c r="E447" s="34"/>
    </row>
    <row r="448" spans="5:5" ht="14.25" customHeight="1" x14ac:dyDescent="0.45">
      <c r="E448" s="34"/>
    </row>
    <row r="449" spans="5:5" ht="14.25" customHeight="1" x14ac:dyDescent="0.45">
      <c r="E449" s="34"/>
    </row>
    <row r="450" spans="5:5" ht="14.25" customHeight="1" x14ac:dyDescent="0.45">
      <c r="E450" s="34"/>
    </row>
    <row r="451" spans="5:5" ht="14.25" customHeight="1" x14ac:dyDescent="0.45">
      <c r="E451" s="34"/>
    </row>
    <row r="452" spans="5:5" ht="14.25" customHeight="1" x14ac:dyDescent="0.45">
      <c r="E452" s="34"/>
    </row>
    <row r="453" spans="5:5" ht="14.25" customHeight="1" x14ac:dyDescent="0.45">
      <c r="E453" s="34"/>
    </row>
    <row r="454" spans="5:5" ht="14.25" customHeight="1" x14ac:dyDescent="0.45">
      <c r="E454" s="34"/>
    </row>
    <row r="455" spans="5:5" ht="14.25" customHeight="1" x14ac:dyDescent="0.45">
      <c r="E455" s="34"/>
    </row>
    <row r="456" spans="5:5" ht="14.25" customHeight="1" x14ac:dyDescent="0.45">
      <c r="E456" s="34"/>
    </row>
    <row r="457" spans="5:5" ht="14.25" customHeight="1" x14ac:dyDescent="0.45">
      <c r="E457" s="34"/>
    </row>
    <row r="458" spans="5:5" ht="14.25" customHeight="1" x14ac:dyDescent="0.45">
      <c r="E458" s="34"/>
    </row>
    <row r="459" spans="5:5" ht="14.25" customHeight="1" x14ac:dyDescent="0.45">
      <c r="E459" s="34"/>
    </row>
    <row r="460" spans="5:5" ht="14.25" customHeight="1" x14ac:dyDescent="0.45">
      <c r="E460" s="34"/>
    </row>
    <row r="461" spans="5:5" ht="14.25" customHeight="1" x14ac:dyDescent="0.45">
      <c r="E461" s="34"/>
    </row>
    <row r="462" spans="5:5" ht="14.25" customHeight="1" x14ac:dyDescent="0.45">
      <c r="E462" s="34"/>
    </row>
    <row r="463" spans="5:5" ht="14.25" customHeight="1" x14ac:dyDescent="0.45">
      <c r="E463" s="34"/>
    </row>
    <row r="464" spans="5:5" ht="14.25" customHeight="1" x14ac:dyDescent="0.45">
      <c r="E464" s="34"/>
    </row>
    <row r="465" spans="5:5" ht="14.25" customHeight="1" x14ac:dyDescent="0.45">
      <c r="E465" s="34"/>
    </row>
    <row r="466" spans="5:5" ht="14.25" customHeight="1" x14ac:dyDescent="0.45">
      <c r="E466" s="34"/>
    </row>
    <row r="467" spans="5:5" ht="14.25" customHeight="1" x14ac:dyDescent="0.45">
      <c r="E467" s="34"/>
    </row>
    <row r="468" spans="5:5" ht="14.25" customHeight="1" x14ac:dyDescent="0.45">
      <c r="E468" s="34"/>
    </row>
    <row r="469" spans="5:5" ht="14.25" customHeight="1" x14ac:dyDescent="0.45">
      <c r="E469" s="34"/>
    </row>
    <row r="470" spans="5:5" ht="14.25" customHeight="1" x14ac:dyDescent="0.45">
      <c r="E470" s="34"/>
    </row>
    <row r="471" spans="5:5" ht="14.25" customHeight="1" x14ac:dyDescent="0.45">
      <c r="E471" s="34"/>
    </row>
    <row r="472" spans="5:5" ht="14.25" customHeight="1" x14ac:dyDescent="0.45">
      <c r="E472" s="34"/>
    </row>
    <row r="473" spans="5:5" ht="14.25" customHeight="1" x14ac:dyDescent="0.45">
      <c r="E473" s="34"/>
    </row>
    <row r="474" spans="5:5" ht="14.25" customHeight="1" x14ac:dyDescent="0.45">
      <c r="E474" s="34"/>
    </row>
    <row r="475" spans="5:5" ht="14.25" customHeight="1" x14ac:dyDescent="0.45">
      <c r="E475" s="34"/>
    </row>
    <row r="476" spans="5:5" ht="14.25" customHeight="1" x14ac:dyDescent="0.45">
      <c r="E476" s="34"/>
    </row>
    <row r="477" spans="5:5" ht="14.25" customHeight="1" x14ac:dyDescent="0.45">
      <c r="E477" s="34"/>
    </row>
    <row r="478" spans="5:5" ht="14.25" customHeight="1" x14ac:dyDescent="0.45">
      <c r="E478" s="34"/>
    </row>
    <row r="479" spans="5:5" ht="14.25" customHeight="1" x14ac:dyDescent="0.45">
      <c r="E479" s="34"/>
    </row>
    <row r="480" spans="5:5" ht="14.25" customHeight="1" x14ac:dyDescent="0.45">
      <c r="E480" s="34"/>
    </row>
    <row r="481" spans="5:5" ht="14.25" customHeight="1" x14ac:dyDescent="0.45">
      <c r="E481" s="34"/>
    </row>
    <row r="482" spans="5:5" ht="14.25" customHeight="1" x14ac:dyDescent="0.45">
      <c r="E482" s="34"/>
    </row>
    <row r="483" spans="5:5" ht="14.25" customHeight="1" x14ac:dyDescent="0.45">
      <c r="E483" s="34"/>
    </row>
    <row r="484" spans="5:5" ht="14.25" customHeight="1" x14ac:dyDescent="0.45">
      <c r="E484" s="34"/>
    </row>
    <row r="485" spans="5:5" ht="14.25" customHeight="1" x14ac:dyDescent="0.45">
      <c r="E485" s="34"/>
    </row>
    <row r="486" spans="5:5" ht="14.25" customHeight="1" x14ac:dyDescent="0.45">
      <c r="E486" s="34"/>
    </row>
    <row r="487" spans="5:5" ht="14.25" customHeight="1" x14ac:dyDescent="0.45">
      <c r="E487" s="34"/>
    </row>
    <row r="488" spans="5:5" ht="14.25" customHeight="1" x14ac:dyDescent="0.45">
      <c r="E488" s="34"/>
    </row>
    <row r="489" spans="5:5" ht="14.25" customHeight="1" x14ac:dyDescent="0.45">
      <c r="E489" s="34"/>
    </row>
    <row r="490" spans="5:5" ht="14.25" customHeight="1" x14ac:dyDescent="0.45">
      <c r="E490" s="34"/>
    </row>
    <row r="491" spans="5:5" ht="14.25" customHeight="1" x14ac:dyDescent="0.45">
      <c r="E491" s="34"/>
    </row>
    <row r="492" spans="5:5" ht="14.25" customHeight="1" x14ac:dyDescent="0.45">
      <c r="E492" s="34"/>
    </row>
    <row r="493" spans="5:5" ht="14.25" customHeight="1" x14ac:dyDescent="0.45">
      <c r="E493" s="34"/>
    </row>
    <row r="494" spans="5:5" ht="14.25" customHeight="1" x14ac:dyDescent="0.45">
      <c r="E494" s="34"/>
    </row>
    <row r="495" spans="5:5" ht="14.25" customHeight="1" x14ac:dyDescent="0.45">
      <c r="E495" s="34"/>
    </row>
    <row r="496" spans="5:5" ht="14.25" customHeight="1" x14ac:dyDescent="0.45">
      <c r="E496" s="34"/>
    </row>
    <row r="497" spans="5:5" ht="14.25" customHeight="1" x14ac:dyDescent="0.45">
      <c r="E497" s="34"/>
    </row>
    <row r="498" spans="5:5" ht="14.25" customHeight="1" x14ac:dyDescent="0.45">
      <c r="E498" s="34"/>
    </row>
    <row r="499" spans="5:5" ht="14.25" customHeight="1" x14ac:dyDescent="0.45">
      <c r="E499" s="34"/>
    </row>
    <row r="500" spans="5:5" ht="14.25" customHeight="1" x14ac:dyDescent="0.45">
      <c r="E500" s="34"/>
    </row>
    <row r="501" spans="5:5" ht="14.25" customHeight="1" x14ac:dyDescent="0.45">
      <c r="E501" s="34"/>
    </row>
    <row r="502" spans="5:5" ht="14.25" customHeight="1" x14ac:dyDescent="0.45">
      <c r="E502" s="34"/>
    </row>
    <row r="503" spans="5:5" ht="14.25" customHeight="1" x14ac:dyDescent="0.45">
      <c r="E503" s="34"/>
    </row>
    <row r="504" spans="5:5" ht="14.25" customHeight="1" x14ac:dyDescent="0.45">
      <c r="E504" s="34"/>
    </row>
    <row r="505" spans="5:5" ht="14.25" customHeight="1" x14ac:dyDescent="0.45">
      <c r="E505" s="34"/>
    </row>
    <row r="506" spans="5:5" ht="14.25" customHeight="1" x14ac:dyDescent="0.45">
      <c r="E506" s="34"/>
    </row>
    <row r="507" spans="5:5" ht="14.25" customHeight="1" x14ac:dyDescent="0.45">
      <c r="E507" s="34"/>
    </row>
    <row r="508" spans="5:5" ht="14.25" customHeight="1" x14ac:dyDescent="0.45">
      <c r="E508" s="34"/>
    </row>
    <row r="509" spans="5:5" ht="14.25" customHeight="1" x14ac:dyDescent="0.45">
      <c r="E509" s="34"/>
    </row>
    <row r="510" spans="5:5" ht="14.25" customHeight="1" x14ac:dyDescent="0.45">
      <c r="E510" s="34"/>
    </row>
    <row r="511" spans="5:5" ht="14.25" customHeight="1" x14ac:dyDescent="0.45">
      <c r="E511" s="34"/>
    </row>
    <row r="512" spans="5:5" ht="14.25" customHeight="1" x14ac:dyDescent="0.45">
      <c r="E512" s="34"/>
    </row>
    <row r="513" spans="5:5" ht="14.25" customHeight="1" x14ac:dyDescent="0.45">
      <c r="E513" s="34"/>
    </row>
    <row r="514" spans="5:5" ht="14.25" customHeight="1" x14ac:dyDescent="0.45">
      <c r="E514" s="34"/>
    </row>
    <row r="515" spans="5:5" ht="14.25" customHeight="1" x14ac:dyDescent="0.45">
      <c r="E515" s="34"/>
    </row>
    <row r="516" spans="5:5" ht="14.25" customHeight="1" x14ac:dyDescent="0.45">
      <c r="E516" s="34"/>
    </row>
    <row r="517" spans="5:5" ht="14.25" customHeight="1" x14ac:dyDescent="0.45">
      <c r="E517" s="34"/>
    </row>
    <row r="518" spans="5:5" ht="14.25" customHeight="1" x14ac:dyDescent="0.45">
      <c r="E518" s="34"/>
    </row>
    <row r="519" spans="5:5" ht="14.25" customHeight="1" x14ac:dyDescent="0.45">
      <c r="E519" s="34"/>
    </row>
    <row r="520" spans="5:5" ht="14.25" customHeight="1" x14ac:dyDescent="0.45">
      <c r="E520" s="34"/>
    </row>
    <row r="521" spans="5:5" ht="14.25" customHeight="1" x14ac:dyDescent="0.45">
      <c r="E521" s="34"/>
    </row>
    <row r="522" spans="5:5" ht="14.25" customHeight="1" x14ac:dyDescent="0.45">
      <c r="E522" s="34"/>
    </row>
    <row r="523" spans="5:5" ht="14.25" customHeight="1" x14ac:dyDescent="0.45">
      <c r="E523" s="34"/>
    </row>
    <row r="524" spans="5:5" ht="14.25" customHeight="1" x14ac:dyDescent="0.45">
      <c r="E524" s="34"/>
    </row>
    <row r="525" spans="5:5" ht="14.25" customHeight="1" x14ac:dyDescent="0.45">
      <c r="E525" s="34"/>
    </row>
    <row r="526" spans="5:5" ht="14.25" customHeight="1" x14ac:dyDescent="0.45">
      <c r="E526" s="34"/>
    </row>
    <row r="527" spans="5:5" ht="14.25" customHeight="1" x14ac:dyDescent="0.45">
      <c r="E527" s="34"/>
    </row>
    <row r="528" spans="5:5" ht="14.25" customHeight="1" x14ac:dyDescent="0.45">
      <c r="E528" s="34"/>
    </row>
    <row r="529" spans="5:5" ht="14.25" customHeight="1" x14ac:dyDescent="0.45">
      <c r="E529" s="34"/>
    </row>
    <row r="530" spans="5:5" ht="14.25" customHeight="1" x14ac:dyDescent="0.45">
      <c r="E530" s="34"/>
    </row>
    <row r="531" spans="5:5" ht="14.25" customHeight="1" x14ac:dyDescent="0.45">
      <c r="E531" s="34"/>
    </row>
    <row r="532" spans="5:5" ht="14.25" customHeight="1" x14ac:dyDescent="0.45">
      <c r="E532" s="34"/>
    </row>
    <row r="533" spans="5:5" ht="14.25" customHeight="1" x14ac:dyDescent="0.45">
      <c r="E533" s="34"/>
    </row>
    <row r="534" spans="5:5" ht="14.25" customHeight="1" x14ac:dyDescent="0.45">
      <c r="E534" s="34"/>
    </row>
    <row r="535" spans="5:5" ht="14.25" customHeight="1" x14ac:dyDescent="0.45">
      <c r="E535" s="34"/>
    </row>
    <row r="536" spans="5:5" ht="14.25" customHeight="1" x14ac:dyDescent="0.45">
      <c r="E536" s="34"/>
    </row>
    <row r="537" spans="5:5" ht="14.25" customHeight="1" x14ac:dyDescent="0.45">
      <c r="E537" s="34"/>
    </row>
    <row r="538" spans="5:5" ht="14.25" customHeight="1" x14ac:dyDescent="0.45">
      <c r="E538" s="34"/>
    </row>
    <row r="539" spans="5:5" ht="14.25" customHeight="1" x14ac:dyDescent="0.45">
      <c r="E539" s="34"/>
    </row>
    <row r="540" spans="5:5" ht="14.25" customHeight="1" x14ac:dyDescent="0.45">
      <c r="E540" s="34"/>
    </row>
    <row r="541" spans="5:5" ht="14.25" customHeight="1" x14ac:dyDescent="0.45">
      <c r="E541" s="34"/>
    </row>
    <row r="542" spans="5:5" ht="14.25" customHeight="1" x14ac:dyDescent="0.45">
      <c r="E542" s="34"/>
    </row>
    <row r="543" spans="5:5" ht="14.25" customHeight="1" x14ac:dyDescent="0.45">
      <c r="E543" s="34"/>
    </row>
    <row r="544" spans="5:5" ht="14.25" customHeight="1" x14ac:dyDescent="0.45">
      <c r="E544" s="34"/>
    </row>
    <row r="545" spans="5:5" ht="14.25" customHeight="1" x14ac:dyDescent="0.45">
      <c r="E545" s="34"/>
    </row>
    <row r="546" spans="5:5" ht="14.25" customHeight="1" x14ac:dyDescent="0.45">
      <c r="E546" s="34"/>
    </row>
    <row r="547" spans="5:5" ht="14.25" customHeight="1" x14ac:dyDescent="0.45">
      <c r="E547" s="34"/>
    </row>
    <row r="548" spans="5:5" ht="14.25" customHeight="1" x14ac:dyDescent="0.45">
      <c r="E548" s="34"/>
    </row>
    <row r="549" spans="5:5" ht="14.25" customHeight="1" x14ac:dyDescent="0.45">
      <c r="E549" s="34"/>
    </row>
    <row r="550" spans="5:5" ht="14.25" customHeight="1" x14ac:dyDescent="0.45">
      <c r="E550" s="34"/>
    </row>
    <row r="551" spans="5:5" ht="14.25" customHeight="1" x14ac:dyDescent="0.45">
      <c r="E551" s="34"/>
    </row>
    <row r="552" spans="5:5" ht="14.25" customHeight="1" x14ac:dyDescent="0.45">
      <c r="E552" s="34"/>
    </row>
    <row r="553" spans="5:5" ht="14.25" customHeight="1" x14ac:dyDescent="0.45">
      <c r="E553" s="34"/>
    </row>
    <row r="554" spans="5:5" ht="14.25" customHeight="1" x14ac:dyDescent="0.45">
      <c r="E554" s="34"/>
    </row>
    <row r="555" spans="5:5" ht="14.25" customHeight="1" x14ac:dyDescent="0.45">
      <c r="E555" s="34"/>
    </row>
    <row r="556" spans="5:5" ht="14.25" customHeight="1" x14ac:dyDescent="0.45">
      <c r="E556" s="34"/>
    </row>
    <row r="557" spans="5:5" ht="14.25" customHeight="1" x14ac:dyDescent="0.45">
      <c r="E557" s="34"/>
    </row>
    <row r="558" spans="5:5" ht="14.25" customHeight="1" x14ac:dyDescent="0.45">
      <c r="E558" s="34"/>
    </row>
    <row r="559" spans="5:5" ht="14.25" customHeight="1" x14ac:dyDescent="0.45">
      <c r="E559" s="34"/>
    </row>
    <row r="560" spans="5:5" ht="14.25" customHeight="1" x14ac:dyDescent="0.45">
      <c r="E560" s="34"/>
    </row>
    <row r="561" spans="5:5" ht="14.25" customHeight="1" x14ac:dyDescent="0.45">
      <c r="E561" s="34"/>
    </row>
    <row r="562" spans="5:5" ht="14.25" customHeight="1" x14ac:dyDescent="0.45">
      <c r="E562" s="34"/>
    </row>
    <row r="563" spans="5:5" ht="14.25" customHeight="1" x14ac:dyDescent="0.45">
      <c r="E563" s="34"/>
    </row>
    <row r="564" spans="5:5" ht="14.25" customHeight="1" x14ac:dyDescent="0.45">
      <c r="E564" s="34"/>
    </row>
    <row r="565" spans="5:5" ht="14.25" customHeight="1" x14ac:dyDescent="0.45">
      <c r="E565" s="34"/>
    </row>
    <row r="566" spans="5:5" ht="14.25" customHeight="1" x14ac:dyDescent="0.45">
      <c r="E566" s="34"/>
    </row>
    <row r="567" spans="5:5" ht="14.25" customHeight="1" x14ac:dyDescent="0.45">
      <c r="E567" s="34"/>
    </row>
    <row r="568" spans="5:5" ht="14.25" customHeight="1" x14ac:dyDescent="0.45">
      <c r="E568" s="34"/>
    </row>
    <row r="569" spans="5:5" ht="14.25" customHeight="1" x14ac:dyDescent="0.45">
      <c r="E569" s="34"/>
    </row>
    <row r="570" spans="5:5" ht="14.25" customHeight="1" x14ac:dyDescent="0.45">
      <c r="E570" s="34"/>
    </row>
    <row r="571" spans="5:5" ht="14.25" customHeight="1" x14ac:dyDescent="0.45">
      <c r="E571" s="34"/>
    </row>
    <row r="572" spans="5:5" ht="14.25" customHeight="1" x14ac:dyDescent="0.45">
      <c r="E572" s="34"/>
    </row>
    <row r="573" spans="5:5" ht="14.25" customHeight="1" x14ac:dyDescent="0.45">
      <c r="E573" s="34"/>
    </row>
    <row r="574" spans="5:5" ht="14.25" customHeight="1" x14ac:dyDescent="0.45">
      <c r="E574" s="34"/>
    </row>
    <row r="575" spans="5:5" ht="14.25" customHeight="1" x14ac:dyDescent="0.45">
      <c r="E575" s="34"/>
    </row>
    <row r="576" spans="5:5" ht="14.25" customHeight="1" x14ac:dyDescent="0.45">
      <c r="E576" s="34"/>
    </row>
    <row r="577" spans="5:5" ht="14.25" customHeight="1" x14ac:dyDescent="0.45">
      <c r="E577" s="34"/>
    </row>
    <row r="578" spans="5:5" ht="14.25" customHeight="1" x14ac:dyDescent="0.45">
      <c r="E578" s="34"/>
    </row>
    <row r="579" spans="5:5" ht="14.25" customHeight="1" x14ac:dyDescent="0.45">
      <c r="E579" s="34"/>
    </row>
    <row r="580" spans="5:5" ht="14.25" customHeight="1" x14ac:dyDescent="0.45">
      <c r="E580" s="34"/>
    </row>
    <row r="581" spans="5:5" ht="14.25" customHeight="1" x14ac:dyDescent="0.45">
      <c r="E581" s="34"/>
    </row>
    <row r="582" spans="5:5" ht="14.25" customHeight="1" x14ac:dyDescent="0.45">
      <c r="E582" s="34"/>
    </row>
    <row r="583" spans="5:5" ht="14.25" customHeight="1" x14ac:dyDescent="0.45">
      <c r="E583" s="34"/>
    </row>
    <row r="584" spans="5:5" ht="14.25" customHeight="1" x14ac:dyDescent="0.45">
      <c r="E584" s="34"/>
    </row>
    <row r="585" spans="5:5" ht="14.25" customHeight="1" x14ac:dyDescent="0.45">
      <c r="E585" s="34"/>
    </row>
    <row r="586" spans="5:5" ht="14.25" customHeight="1" x14ac:dyDescent="0.45">
      <c r="E586" s="34"/>
    </row>
    <row r="587" spans="5:5" ht="14.25" customHeight="1" x14ac:dyDescent="0.45">
      <c r="E587" s="34"/>
    </row>
    <row r="588" spans="5:5" ht="14.25" customHeight="1" x14ac:dyDescent="0.45">
      <c r="E588" s="34"/>
    </row>
    <row r="589" spans="5:5" ht="14.25" customHeight="1" x14ac:dyDescent="0.45">
      <c r="E589" s="34"/>
    </row>
    <row r="590" spans="5:5" ht="14.25" customHeight="1" x14ac:dyDescent="0.45">
      <c r="E590" s="34"/>
    </row>
    <row r="591" spans="5:5" ht="14.25" customHeight="1" x14ac:dyDescent="0.45">
      <c r="E591" s="34"/>
    </row>
    <row r="592" spans="5:5" ht="14.25" customHeight="1" x14ac:dyDescent="0.45">
      <c r="E592" s="34"/>
    </row>
    <row r="593" spans="5:5" ht="14.25" customHeight="1" x14ac:dyDescent="0.45">
      <c r="E593" s="34"/>
    </row>
    <row r="594" spans="5:5" ht="14.25" customHeight="1" x14ac:dyDescent="0.45">
      <c r="E594" s="34"/>
    </row>
    <row r="595" spans="5:5" ht="14.25" customHeight="1" x14ac:dyDescent="0.45">
      <c r="E595" s="34"/>
    </row>
    <row r="596" spans="5:5" ht="14.25" customHeight="1" x14ac:dyDescent="0.45">
      <c r="E596" s="34"/>
    </row>
    <row r="597" spans="5:5" ht="14.25" customHeight="1" x14ac:dyDescent="0.45">
      <c r="E597" s="34"/>
    </row>
    <row r="598" spans="5:5" ht="14.25" customHeight="1" x14ac:dyDescent="0.45">
      <c r="E598" s="34"/>
    </row>
    <row r="599" spans="5:5" ht="14.25" customHeight="1" x14ac:dyDescent="0.45">
      <c r="E599" s="34"/>
    </row>
    <row r="600" spans="5:5" ht="14.25" customHeight="1" x14ac:dyDescent="0.45">
      <c r="E600" s="34"/>
    </row>
    <row r="601" spans="5:5" ht="14.25" customHeight="1" x14ac:dyDescent="0.45">
      <c r="E601" s="34"/>
    </row>
    <row r="602" spans="5:5" ht="14.25" customHeight="1" x14ac:dyDescent="0.45">
      <c r="E602" s="34"/>
    </row>
    <row r="603" spans="5:5" ht="14.25" customHeight="1" x14ac:dyDescent="0.45">
      <c r="E603" s="34"/>
    </row>
    <row r="604" spans="5:5" ht="14.25" customHeight="1" x14ac:dyDescent="0.45">
      <c r="E604" s="34"/>
    </row>
    <row r="605" spans="5:5" ht="14.25" customHeight="1" x14ac:dyDescent="0.45">
      <c r="E605" s="34"/>
    </row>
    <row r="606" spans="5:5" ht="14.25" customHeight="1" x14ac:dyDescent="0.45">
      <c r="E606" s="34"/>
    </row>
    <row r="607" spans="5:5" ht="14.25" customHeight="1" x14ac:dyDescent="0.45">
      <c r="E607" s="34"/>
    </row>
    <row r="608" spans="5:5" ht="14.25" customHeight="1" x14ac:dyDescent="0.45">
      <c r="E608" s="34"/>
    </row>
    <row r="609" spans="5:5" ht="14.25" customHeight="1" x14ac:dyDescent="0.45">
      <c r="E609" s="34"/>
    </row>
    <row r="610" spans="5:5" ht="14.25" customHeight="1" x14ac:dyDescent="0.45">
      <c r="E610" s="34"/>
    </row>
    <row r="611" spans="5:5" ht="14.25" customHeight="1" x14ac:dyDescent="0.45">
      <c r="E611" s="34"/>
    </row>
    <row r="612" spans="5:5" ht="14.25" customHeight="1" x14ac:dyDescent="0.45">
      <c r="E612" s="34"/>
    </row>
    <row r="613" spans="5:5" ht="14.25" customHeight="1" x14ac:dyDescent="0.45">
      <c r="E613" s="34"/>
    </row>
    <row r="614" spans="5:5" ht="14.25" customHeight="1" x14ac:dyDescent="0.45">
      <c r="E614" s="34"/>
    </row>
    <row r="615" spans="5:5" ht="14.25" customHeight="1" x14ac:dyDescent="0.45">
      <c r="E615" s="34"/>
    </row>
    <row r="616" spans="5:5" ht="14.25" customHeight="1" x14ac:dyDescent="0.45">
      <c r="E616" s="34"/>
    </row>
    <row r="617" spans="5:5" ht="14.25" customHeight="1" x14ac:dyDescent="0.45">
      <c r="E617" s="34"/>
    </row>
    <row r="618" spans="5:5" ht="14.25" customHeight="1" x14ac:dyDescent="0.45">
      <c r="E618" s="34"/>
    </row>
    <row r="619" spans="5:5" ht="14.25" customHeight="1" x14ac:dyDescent="0.45">
      <c r="E619" s="34"/>
    </row>
    <row r="620" spans="5:5" ht="14.25" customHeight="1" x14ac:dyDescent="0.45">
      <c r="E620" s="34"/>
    </row>
    <row r="621" spans="5:5" ht="14.25" customHeight="1" x14ac:dyDescent="0.45">
      <c r="E621" s="34"/>
    </row>
    <row r="622" spans="5:5" ht="14.25" customHeight="1" x14ac:dyDescent="0.45">
      <c r="E622" s="34"/>
    </row>
    <row r="623" spans="5:5" ht="14.25" customHeight="1" x14ac:dyDescent="0.45">
      <c r="E623" s="34"/>
    </row>
    <row r="624" spans="5:5" ht="14.25" customHeight="1" x14ac:dyDescent="0.45">
      <c r="E624" s="34"/>
    </row>
    <row r="625" spans="5:5" ht="14.25" customHeight="1" x14ac:dyDescent="0.45">
      <c r="E625" s="34"/>
    </row>
    <row r="626" spans="5:5" ht="14.25" customHeight="1" x14ac:dyDescent="0.45">
      <c r="E626" s="34"/>
    </row>
    <row r="627" spans="5:5" ht="14.25" customHeight="1" x14ac:dyDescent="0.45">
      <c r="E627" s="34"/>
    </row>
    <row r="628" spans="5:5" ht="14.25" customHeight="1" x14ac:dyDescent="0.45">
      <c r="E628" s="34"/>
    </row>
    <row r="629" spans="5:5" ht="14.25" customHeight="1" x14ac:dyDescent="0.45">
      <c r="E629" s="34"/>
    </row>
    <row r="630" spans="5:5" ht="14.25" customHeight="1" x14ac:dyDescent="0.45">
      <c r="E630" s="34"/>
    </row>
    <row r="631" spans="5:5" ht="14.25" customHeight="1" x14ac:dyDescent="0.45">
      <c r="E631" s="34"/>
    </row>
    <row r="632" spans="5:5" ht="14.25" customHeight="1" x14ac:dyDescent="0.45">
      <c r="E632" s="34"/>
    </row>
    <row r="633" spans="5:5" ht="14.25" customHeight="1" x14ac:dyDescent="0.45">
      <c r="E633" s="34"/>
    </row>
    <row r="634" spans="5:5" ht="14.25" customHeight="1" x14ac:dyDescent="0.45">
      <c r="E634" s="34"/>
    </row>
    <row r="635" spans="5:5" ht="14.25" customHeight="1" x14ac:dyDescent="0.45">
      <c r="E635" s="34"/>
    </row>
    <row r="636" spans="5:5" ht="14.25" customHeight="1" x14ac:dyDescent="0.45">
      <c r="E636" s="34"/>
    </row>
    <row r="637" spans="5:5" ht="14.25" customHeight="1" x14ac:dyDescent="0.45">
      <c r="E637" s="34"/>
    </row>
    <row r="638" spans="5:5" ht="14.25" customHeight="1" x14ac:dyDescent="0.45">
      <c r="E638" s="34"/>
    </row>
    <row r="639" spans="5:5" ht="14.25" customHeight="1" x14ac:dyDescent="0.45">
      <c r="E639" s="34"/>
    </row>
    <row r="640" spans="5:5" ht="14.25" customHeight="1" x14ac:dyDescent="0.45">
      <c r="E640" s="34"/>
    </row>
    <row r="641" spans="5:5" ht="14.25" customHeight="1" x14ac:dyDescent="0.45">
      <c r="E641" s="34"/>
    </row>
    <row r="642" spans="5:5" ht="14.25" customHeight="1" x14ac:dyDescent="0.45">
      <c r="E642" s="34"/>
    </row>
    <row r="643" spans="5:5" ht="14.25" customHeight="1" x14ac:dyDescent="0.45">
      <c r="E643" s="34"/>
    </row>
    <row r="644" spans="5:5" ht="14.25" customHeight="1" x14ac:dyDescent="0.45">
      <c r="E644" s="34"/>
    </row>
    <row r="645" spans="5:5" ht="14.25" customHeight="1" x14ac:dyDescent="0.45">
      <c r="E645" s="34"/>
    </row>
    <row r="646" spans="5:5" ht="14.25" customHeight="1" x14ac:dyDescent="0.45">
      <c r="E646" s="34"/>
    </row>
    <row r="647" spans="5:5" ht="14.25" customHeight="1" x14ac:dyDescent="0.45">
      <c r="E647" s="34"/>
    </row>
    <row r="648" spans="5:5" ht="14.25" customHeight="1" x14ac:dyDescent="0.45">
      <c r="E648" s="34"/>
    </row>
    <row r="649" spans="5:5" ht="14.25" customHeight="1" x14ac:dyDescent="0.45">
      <c r="E649" s="34"/>
    </row>
    <row r="650" spans="5:5" ht="14.25" customHeight="1" x14ac:dyDescent="0.45">
      <c r="E650" s="34"/>
    </row>
    <row r="651" spans="5:5" ht="14.25" customHeight="1" x14ac:dyDescent="0.45">
      <c r="E651" s="34"/>
    </row>
    <row r="652" spans="5:5" ht="14.25" customHeight="1" x14ac:dyDescent="0.45">
      <c r="E652" s="34"/>
    </row>
    <row r="653" spans="5:5" ht="14.25" customHeight="1" x14ac:dyDescent="0.45">
      <c r="E653" s="34"/>
    </row>
    <row r="654" spans="5:5" ht="14.25" customHeight="1" x14ac:dyDescent="0.45">
      <c r="E654" s="34"/>
    </row>
    <row r="655" spans="5:5" ht="14.25" customHeight="1" x14ac:dyDescent="0.45">
      <c r="E655" s="34"/>
    </row>
    <row r="656" spans="5:5" ht="14.25" customHeight="1" x14ac:dyDescent="0.45">
      <c r="E656" s="34"/>
    </row>
    <row r="657" spans="5:5" ht="14.25" customHeight="1" x14ac:dyDescent="0.45">
      <c r="E657" s="34"/>
    </row>
    <row r="658" spans="5:5" ht="14.25" customHeight="1" x14ac:dyDescent="0.45">
      <c r="E658" s="34"/>
    </row>
    <row r="659" spans="5:5" ht="14.25" customHeight="1" x14ac:dyDescent="0.45">
      <c r="E659" s="34"/>
    </row>
    <row r="660" spans="5:5" ht="14.25" customHeight="1" x14ac:dyDescent="0.45">
      <c r="E660" s="34"/>
    </row>
    <row r="661" spans="5:5" ht="14.25" customHeight="1" x14ac:dyDescent="0.45">
      <c r="E661" s="34"/>
    </row>
    <row r="662" spans="5:5" ht="14.25" customHeight="1" x14ac:dyDescent="0.45">
      <c r="E662" s="34"/>
    </row>
    <row r="663" spans="5:5" ht="14.25" customHeight="1" x14ac:dyDescent="0.45">
      <c r="E663" s="34"/>
    </row>
    <row r="664" spans="5:5" ht="14.25" customHeight="1" x14ac:dyDescent="0.45">
      <c r="E664" s="34"/>
    </row>
    <row r="665" spans="5:5" ht="14.25" customHeight="1" x14ac:dyDescent="0.45">
      <c r="E665" s="34"/>
    </row>
    <row r="666" spans="5:5" ht="14.25" customHeight="1" x14ac:dyDescent="0.45">
      <c r="E666" s="34"/>
    </row>
    <row r="667" spans="5:5" ht="14.25" customHeight="1" x14ac:dyDescent="0.45">
      <c r="E667" s="34"/>
    </row>
    <row r="668" spans="5:5" ht="14.25" customHeight="1" x14ac:dyDescent="0.45">
      <c r="E668" s="34"/>
    </row>
    <row r="669" spans="5:5" ht="14.25" customHeight="1" x14ac:dyDescent="0.45">
      <c r="E669" s="34"/>
    </row>
    <row r="670" spans="5:5" ht="14.25" customHeight="1" x14ac:dyDescent="0.45">
      <c r="E670" s="34"/>
    </row>
    <row r="671" spans="5:5" ht="14.25" customHeight="1" x14ac:dyDescent="0.45">
      <c r="E671" s="34"/>
    </row>
    <row r="672" spans="5:5" ht="14.25" customHeight="1" x14ac:dyDescent="0.45">
      <c r="E672" s="34"/>
    </row>
    <row r="673" spans="5:5" ht="14.25" customHeight="1" x14ac:dyDescent="0.45">
      <c r="E673" s="34"/>
    </row>
    <row r="674" spans="5:5" ht="14.25" customHeight="1" x14ac:dyDescent="0.45">
      <c r="E674" s="34"/>
    </row>
    <row r="675" spans="5:5" ht="14.25" customHeight="1" x14ac:dyDescent="0.45">
      <c r="E675" s="34"/>
    </row>
    <row r="676" spans="5:5" ht="14.25" customHeight="1" x14ac:dyDescent="0.45">
      <c r="E676" s="34"/>
    </row>
    <row r="677" spans="5:5" ht="14.25" customHeight="1" x14ac:dyDescent="0.45">
      <c r="E677" s="34"/>
    </row>
    <row r="678" spans="5:5" ht="14.25" customHeight="1" x14ac:dyDescent="0.45">
      <c r="E678" s="34"/>
    </row>
    <row r="679" spans="5:5" ht="14.25" customHeight="1" x14ac:dyDescent="0.45">
      <c r="E679" s="34"/>
    </row>
    <row r="680" spans="5:5" ht="14.25" customHeight="1" x14ac:dyDescent="0.45">
      <c r="E680" s="34"/>
    </row>
    <row r="681" spans="5:5" ht="14.25" customHeight="1" x14ac:dyDescent="0.45">
      <c r="E681" s="34"/>
    </row>
    <row r="682" spans="5:5" ht="14.25" customHeight="1" x14ac:dyDescent="0.45">
      <c r="E682" s="34"/>
    </row>
    <row r="683" spans="5:5" ht="14.25" customHeight="1" x14ac:dyDescent="0.45">
      <c r="E683" s="34"/>
    </row>
    <row r="684" spans="5:5" ht="14.25" customHeight="1" x14ac:dyDescent="0.45">
      <c r="E684" s="34"/>
    </row>
    <row r="685" spans="5:5" ht="14.25" customHeight="1" x14ac:dyDescent="0.45">
      <c r="E685" s="34"/>
    </row>
    <row r="686" spans="5:5" ht="14.25" customHeight="1" x14ac:dyDescent="0.45">
      <c r="E686" s="34"/>
    </row>
    <row r="687" spans="5:5" ht="14.25" customHeight="1" x14ac:dyDescent="0.45">
      <c r="E687" s="34"/>
    </row>
    <row r="688" spans="5:5" ht="14.25" customHeight="1" x14ac:dyDescent="0.45">
      <c r="E688" s="34"/>
    </row>
    <row r="689" spans="5:5" ht="14.25" customHeight="1" x14ac:dyDescent="0.45">
      <c r="E689" s="34"/>
    </row>
    <row r="690" spans="5:5" ht="14.25" customHeight="1" x14ac:dyDescent="0.45">
      <c r="E690" s="34"/>
    </row>
    <row r="691" spans="5:5" ht="14.25" customHeight="1" x14ac:dyDescent="0.45">
      <c r="E691" s="34"/>
    </row>
    <row r="692" spans="5:5" ht="14.25" customHeight="1" x14ac:dyDescent="0.45">
      <c r="E692" s="34"/>
    </row>
    <row r="693" spans="5:5" ht="14.25" customHeight="1" x14ac:dyDescent="0.45">
      <c r="E693" s="34"/>
    </row>
    <row r="694" spans="5:5" ht="14.25" customHeight="1" x14ac:dyDescent="0.45">
      <c r="E694" s="34"/>
    </row>
    <row r="695" spans="5:5" ht="14.25" customHeight="1" x14ac:dyDescent="0.45">
      <c r="E695" s="34"/>
    </row>
    <row r="696" spans="5:5" ht="14.25" customHeight="1" x14ac:dyDescent="0.45">
      <c r="E696" s="34"/>
    </row>
    <row r="697" spans="5:5" ht="14.25" customHeight="1" x14ac:dyDescent="0.45">
      <c r="E697" s="34"/>
    </row>
    <row r="698" spans="5:5" ht="14.25" customHeight="1" x14ac:dyDescent="0.45">
      <c r="E698" s="34"/>
    </row>
    <row r="699" spans="5:5" ht="14.25" customHeight="1" x14ac:dyDescent="0.45">
      <c r="E699" s="34"/>
    </row>
    <row r="700" spans="5:5" ht="14.25" customHeight="1" x14ac:dyDescent="0.45">
      <c r="E700" s="34"/>
    </row>
    <row r="701" spans="5:5" ht="14.25" customHeight="1" x14ac:dyDescent="0.45">
      <c r="E701" s="34"/>
    </row>
    <row r="702" spans="5:5" ht="14.25" customHeight="1" x14ac:dyDescent="0.45">
      <c r="E702" s="34"/>
    </row>
    <row r="703" spans="5:5" ht="14.25" customHeight="1" x14ac:dyDescent="0.45">
      <c r="E703" s="34"/>
    </row>
    <row r="704" spans="5:5" ht="14.25" customHeight="1" x14ac:dyDescent="0.45">
      <c r="E704" s="34"/>
    </row>
    <row r="705" spans="5:5" ht="14.25" customHeight="1" x14ac:dyDescent="0.45">
      <c r="E705" s="34"/>
    </row>
    <row r="706" spans="5:5" ht="14.25" customHeight="1" x14ac:dyDescent="0.45">
      <c r="E706" s="34"/>
    </row>
    <row r="707" spans="5:5" ht="14.25" customHeight="1" x14ac:dyDescent="0.45">
      <c r="E707" s="34"/>
    </row>
    <row r="708" spans="5:5" ht="14.25" customHeight="1" x14ac:dyDescent="0.45">
      <c r="E708" s="34"/>
    </row>
    <row r="709" spans="5:5" ht="14.25" customHeight="1" x14ac:dyDescent="0.45">
      <c r="E709" s="34"/>
    </row>
    <row r="710" spans="5:5" ht="14.25" customHeight="1" x14ac:dyDescent="0.45">
      <c r="E710" s="34"/>
    </row>
    <row r="711" spans="5:5" ht="14.25" customHeight="1" x14ac:dyDescent="0.45">
      <c r="E711" s="34"/>
    </row>
    <row r="712" spans="5:5" ht="14.25" customHeight="1" x14ac:dyDescent="0.45">
      <c r="E712" s="34"/>
    </row>
    <row r="713" spans="5:5" ht="14.25" customHeight="1" x14ac:dyDescent="0.45">
      <c r="E713" s="34"/>
    </row>
    <row r="714" spans="5:5" ht="14.25" customHeight="1" x14ac:dyDescent="0.45">
      <c r="E714" s="34"/>
    </row>
    <row r="715" spans="5:5" ht="14.25" customHeight="1" x14ac:dyDescent="0.45">
      <c r="E715" s="34"/>
    </row>
    <row r="716" spans="5:5" ht="14.25" customHeight="1" x14ac:dyDescent="0.45">
      <c r="E716" s="34"/>
    </row>
    <row r="717" spans="5:5" ht="14.25" customHeight="1" x14ac:dyDescent="0.45">
      <c r="E717" s="34"/>
    </row>
    <row r="718" spans="5:5" ht="14.25" customHeight="1" x14ac:dyDescent="0.45">
      <c r="E718" s="34"/>
    </row>
    <row r="719" spans="5:5" ht="14.25" customHeight="1" x14ac:dyDescent="0.45">
      <c r="E719" s="34"/>
    </row>
    <row r="720" spans="5:5" ht="14.25" customHeight="1" x14ac:dyDescent="0.45">
      <c r="E720" s="34"/>
    </row>
    <row r="721" spans="5:5" ht="14.25" customHeight="1" x14ac:dyDescent="0.45">
      <c r="E721" s="34"/>
    </row>
    <row r="722" spans="5:5" ht="14.25" customHeight="1" x14ac:dyDescent="0.45">
      <c r="E722" s="34"/>
    </row>
    <row r="723" spans="5:5" ht="14.25" customHeight="1" x14ac:dyDescent="0.45">
      <c r="E723" s="34"/>
    </row>
    <row r="724" spans="5:5" ht="14.25" customHeight="1" x14ac:dyDescent="0.45">
      <c r="E724" s="34"/>
    </row>
    <row r="725" spans="5:5" ht="14.25" customHeight="1" x14ac:dyDescent="0.45">
      <c r="E725" s="34"/>
    </row>
    <row r="726" spans="5:5" ht="14.25" customHeight="1" x14ac:dyDescent="0.45">
      <c r="E726" s="34"/>
    </row>
    <row r="727" spans="5:5" ht="14.25" customHeight="1" x14ac:dyDescent="0.45">
      <c r="E727" s="34"/>
    </row>
    <row r="728" spans="5:5" ht="14.25" customHeight="1" x14ac:dyDescent="0.45">
      <c r="E728" s="34"/>
    </row>
    <row r="729" spans="5:5" ht="14.25" customHeight="1" x14ac:dyDescent="0.45">
      <c r="E729" s="34"/>
    </row>
    <row r="730" spans="5:5" ht="14.25" customHeight="1" x14ac:dyDescent="0.45">
      <c r="E730" s="34"/>
    </row>
    <row r="731" spans="5:5" ht="14.25" customHeight="1" x14ac:dyDescent="0.45">
      <c r="E731" s="34"/>
    </row>
    <row r="732" spans="5:5" ht="14.25" customHeight="1" x14ac:dyDescent="0.45">
      <c r="E732" s="34"/>
    </row>
    <row r="733" spans="5:5" ht="14.25" customHeight="1" x14ac:dyDescent="0.45">
      <c r="E733" s="34"/>
    </row>
    <row r="734" spans="5:5" ht="14.25" customHeight="1" x14ac:dyDescent="0.45">
      <c r="E734" s="34"/>
    </row>
    <row r="735" spans="5:5" ht="14.25" customHeight="1" x14ac:dyDescent="0.45">
      <c r="E735" s="34"/>
    </row>
    <row r="736" spans="5:5" ht="14.25" customHeight="1" x14ac:dyDescent="0.45">
      <c r="E736" s="34"/>
    </row>
    <row r="737" spans="5:5" ht="14.25" customHeight="1" x14ac:dyDescent="0.45">
      <c r="E737" s="34"/>
    </row>
    <row r="738" spans="5:5" ht="14.25" customHeight="1" x14ac:dyDescent="0.45">
      <c r="E738" s="34"/>
    </row>
    <row r="739" spans="5:5" ht="14.25" customHeight="1" x14ac:dyDescent="0.45">
      <c r="E739" s="34"/>
    </row>
    <row r="740" spans="5:5" ht="14.25" customHeight="1" x14ac:dyDescent="0.45">
      <c r="E740" s="34"/>
    </row>
    <row r="741" spans="5:5" ht="14.25" customHeight="1" x14ac:dyDescent="0.45">
      <c r="E741" s="34"/>
    </row>
    <row r="742" spans="5:5" ht="14.25" customHeight="1" x14ac:dyDescent="0.45">
      <c r="E742" s="34"/>
    </row>
    <row r="743" spans="5:5" ht="14.25" customHeight="1" x14ac:dyDescent="0.45">
      <c r="E743" s="34"/>
    </row>
    <row r="744" spans="5:5" ht="14.25" customHeight="1" x14ac:dyDescent="0.45">
      <c r="E744" s="34"/>
    </row>
    <row r="745" spans="5:5" ht="14.25" customHeight="1" x14ac:dyDescent="0.45">
      <c r="E745" s="34"/>
    </row>
    <row r="746" spans="5:5" ht="14.25" customHeight="1" x14ac:dyDescent="0.45">
      <c r="E746" s="34"/>
    </row>
    <row r="747" spans="5:5" ht="14.25" customHeight="1" x14ac:dyDescent="0.45">
      <c r="E747" s="34"/>
    </row>
    <row r="748" spans="5:5" ht="14.25" customHeight="1" x14ac:dyDescent="0.45">
      <c r="E748" s="34"/>
    </row>
    <row r="749" spans="5:5" ht="14.25" customHeight="1" x14ac:dyDescent="0.45">
      <c r="E749" s="34"/>
    </row>
    <row r="750" spans="5:5" ht="14.25" customHeight="1" x14ac:dyDescent="0.45">
      <c r="E750" s="34"/>
    </row>
    <row r="751" spans="5:5" ht="14.25" customHeight="1" x14ac:dyDescent="0.45">
      <c r="E751" s="34"/>
    </row>
    <row r="752" spans="5:5" ht="14.25" customHeight="1" x14ac:dyDescent="0.45">
      <c r="E752" s="34"/>
    </row>
    <row r="753" spans="5:5" ht="14.25" customHeight="1" x14ac:dyDescent="0.45">
      <c r="E753" s="34"/>
    </row>
    <row r="754" spans="5:5" ht="14.25" customHeight="1" x14ac:dyDescent="0.45">
      <c r="E754" s="34"/>
    </row>
    <row r="755" spans="5:5" ht="14.25" customHeight="1" x14ac:dyDescent="0.45">
      <c r="E755" s="34"/>
    </row>
    <row r="756" spans="5:5" ht="14.25" customHeight="1" x14ac:dyDescent="0.45">
      <c r="E756" s="34"/>
    </row>
    <row r="757" spans="5:5" ht="14.25" customHeight="1" x14ac:dyDescent="0.45">
      <c r="E757" s="34"/>
    </row>
    <row r="758" spans="5:5" ht="14.25" customHeight="1" x14ac:dyDescent="0.45">
      <c r="E758" s="34"/>
    </row>
    <row r="759" spans="5:5" ht="14.25" customHeight="1" x14ac:dyDescent="0.45">
      <c r="E759" s="34"/>
    </row>
    <row r="760" spans="5:5" ht="14.25" customHeight="1" x14ac:dyDescent="0.45">
      <c r="E760" s="34"/>
    </row>
    <row r="761" spans="5:5" ht="14.25" customHeight="1" x14ac:dyDescent="0.45">
      <c r="E761" s="34"/>
    </row>
    <row r="762" spans="5:5" ht="14.25" customHeight="1" x14ac:dyDescent="0.45">
      <c r="E762" s="34"/>
    </row>
    <row r="763" spans="5:5" ht="14.25" customHeight="1" x14ac:dyDescent="0.45">
      <c r="E763" s="34"/>
    </row>
    <row r="764" spans="5:5" ht="14.25" customHeight="1" x14ac:dyDescent="0.45">
      <c r="E764" s="34"/>
    </row>
    <row r="765" spans="5:5" ht="14.25" customHeight="1" x14ac:dyDescent="0.45">
      <c r="E765" s="34"/>
    </row>
    <row r="766" spans="5:5" ht="14.25" customHeight="1" x14ac:dyDescent="0.45">
      <c r="E766" s="34"/>
    </row>
    <row r="767" spans="5:5" ht="14.25" customHeight="1" x14ac:dyDescent="0.45">
      <c r="E767" s="34"/>
    </row>
    <row r="768" spans="5:5" ht="14.25" customHeight="1" x14ac:dyDescent="0.45">
      <c r="E768" s="34"/>
    </row>
    <row r="769" spans="5:5" ht="14.25" customHeight="1" x14ac:dyDescent="0.45">
      <c r="E769" s="34"/>
    </row>
    <row r="770" spans="5:5" ht="14.25" customHeight="1" x14ac:dyDescent="0.45">
      <c r="E770" s="34"/>
    </row>
    <row r="771" spans="5:5" ht="14.25" customHeight="1" x14ac:dyDescent="0.45">
      <c r="E771" s="34"/>
    </row>
    <row r="772" spans="5:5" ht="14.25" customHeight="1" x14ac:dyDescent="0.45">
      <c r="E772" s="34"/>
    </row>
    <row r="773" spans="5:5" ht="14.25" customHeight="1" x14ac:dyDescent="0.45">
      <c r="E773" s="34"/>
    </row>
    <row r="774" spans="5:5" ht="14.25" customHeight="1" x14ac:dyDescent="0.45">
      <c r="E774" s="34"/>
    </row>
    <row r="775" spans="5:5" ht="14.25" customHeight="1" x14ac:dyDescent="0.45">
      <c r="E775" s="34"/>
    </row>
    <row r="776" spans="5:5" ht="14.25" customHeight="1" x14ac:dyDescent="0.45">
      <c r="E776" s="34"/>
    </row>
    <row r="777" spans="5:5" ht="14.25" customHeight="1" x14ac:dyDescent="0.45">
      <c r="E777" s="34"/>
    </row>
    <row r="778" spans="5:5" ht="14.25" customHeight="1" x14ac:dyDescent="0.45">
      <c r="E778" s="34"/>
    </row>
    <row r="779" spans="5:5" ht="14.25" customHeight="1" x14ac:dyDescent="0.45">
      <c r="E779" s="34"/>
    </row>
    <row r="780" spans="5:5" ht="14.25" customHeight="1" x14ac:dyDescent="0.45">
      <c r="E780" s="34"/>
    </row>
    <row r="781" spans="5:5" ht="14.25" customHeight="1" x14ac:dyDescent="0.45">
      <c r="E781" s="34"/>
    </row>
    <row r="782" spans="5:5" ht="14.25" customHeight="1" x14ac:dyDescent="0.45">
      <c r="E782" s="34"/>
    </row>
    <row r="783" spans="5:5" ht="14.25" customHeight="1" x14ac:dyDescent="0.45">
      <c r="E783" s="34"/>
    </row>
    <row r="784" spans="5:5" ht="14.25" customHeight="1" x14ac:dyDescent="0.45">
      <c r="E784" s="34"/>
    </row>
    <row r="785" spans="5:5" ht="14.25" customHeight="1" x14ac:dyDescent="0.45">
      <c r="E785" s="34"/>
    </row>
    <row r="786" spans="5:5" ht="14.25" customHeight="1" x14ac:dyDescent="0.45">
      <c r="E786" s="34"/>
    </row>
    <row r="787" spans="5:5" ht="14.25" customHeight="1" x14ac:dyDescent="0.45">
      <c r="E787" s="34"/>
    </row>
    <row r="788" spans="5:5" ht="14.25" customHeight="1" x14ac:dyDescent="0.45">
      <c r="E788" s="34"/>
    </row>
    <row r="789" spans="5:5" ht="14.25" customHeight="1" x14ac:dyDescent="0.45">
      <c r="E789" s="34"/>
    </row>
    <row r="790" spans="5:5" ht="14.25" customHeight="1" x14ac:dyDescent="0.45">
      <c r="E790" s="34"/>
    </row>
    <row r="791" spans="5:5" ht="14.25" customHeight="1" x14ac:dyDescent="0.45">
      <c r="E791" s="34"/>
    </row>
    <row r="792" spans="5:5" ht="14.25" customHeight="1" x14ac:dyDescent="0.45">
      <c r="E792" s="34"/>
    </row>
    <row r="793" spans="5:5" ht="14.25" customHeight="1" x14ac:dyDescent="0.45">
      <c r="E793" s="34"/>
    </row>
    <row r="794" spans="5:5" ht="14.25" customHeight="1" x14ac:dyDescent="0.45">
      <c r="E794" s="34"/>
    </row>
    <row r="795" spans="5:5" ht="14.25" customHeight="1" x14ac:dyDescent="0.45">
      <c r="E795" s="34"/>
    </row>
    <row r="796" spans="5:5" ht="14.25" customHeight="1" x14ac:dyDescent="0.45">
      <c r="E796" s="34"/>
    </row>
    <row r="797" spans="5:5" ht="14.25" customHeight="1" x14ac:dyDescent="0.45">
      <c r="E797" s="34"/>
    </row>
    <row r="798" spans="5:5" ht="14.25" customHeight="1" x14ac:dyDescent="0.45">
      <c r="E798" s="34"/>
    </row>
    <row r="799" spans="5:5" ht="14.25" customHeight="1" x14ac:dyDescent="0.45">
      <c r="E799" s="34"/>
    </row>
    <row r="800" spans="5:5" ht="14.25" customHeight="1" x14ac:dyDescent="0.45">
      <c r="E800" s="34"/>
    </row>
    <row r="801" spans="5:5" ht="14.25" customHeight="1" x14ac:dyDescent="0.45">
      <c r="E801" s="34"/>
    </row>
    <row r="802" spans="5:5" ht="14.25" customHeight="1" x14ac:dyDescent="0.45">
      <c r="E802" s="34"/>
    </row>
    <row r="803" spans="5:5" ht="14.25" customHeight="1" x14ac:dyDescent="0.45">
      <c r="E803" s="34"/>
    </row>
    <row r="804" spans="5:5" ht="14.25" customHeight="1" x14ac:dyDescent="0.45">
      <c r="E804" s="34"/>
    </row>
    <row r="805" spans="5:5" ht="14.25" customHeight="1" x14ac:dyDescent="0.45">
      <c r="E805" s="34"/>
    </row>
    <row r="806" spans="5:5" ht="14.25" customHeight="1" x14ac:dyDescent="0.45">
      <c r="E806" s="34"/>
    </row>
    <row r="807" spans="5:5" ht="14.25" customHeight="1" x14ac:dyDescent="0.45">
      <c r="E807" s="34"/>
    </row>
    <row r="808" spans="5:5" ht="14.25" customHeight="1" x14ac:dyDescent="0.45">
      <c r="E808" s="34"/>
    </row>
    <row r="809" spans="5:5" ht="14.25" customHeight="1" x14ac:dyDescent="0.45">
      <c r="E809" s="34"/>
    </row>
    <row r="810" spans="5:5" ht="14.25" customHeight="1" x14ac:dyDescent="0.45">
      <c r="E810" s="34"/>
    </row>
    <row r="811" spans="5:5" ht="14.25" customHeight="1" x14ac:dyDescent="0.45">
      <c r="E811" s="34"/>
    </row>
    <row r="812" spans="5:5" ht="14.25" customHeight="1" x14ac:dyDescent="0.45">
      <c r="E812" s="34"/>
    </row>
    <row r="813" spans="5:5" ht="14.25" customHeight="1" x14ac:dyDescent="0.45">
      <c r="E813" s="34"/>
    </row>
    <row r="814" spans="5:5" ht="14.25" customHeight="1" x14ac:dyDescent="0.45">
      <c r="E814" s="34"/>
    </row>
    <row r="815" spans="5:5" ht="14.25" customHeight="1" x14ac:dyDescent="0.45">
      <c r="E815" s="34"/>
    </row>
    <row r="816" spans="5:5" ht="14.25" customHeight="1" x14ac:dyDescent="0.45">
      <c r="E816" s="34"/>
    </row>
    <row r="817" spans="5:5" ht="14.25" customHeight="1" x14ac:dyDescent="0.45">
      <c r="E817" s="34"/>
    </row>
    <row r="818" spans="5:5" ht="14.25" customHeight="1" x14ac:dyDescent="0.45">
      <c r="E818" s="34"/>
    </row>
    <row r="819" spans="5:5" ht="14.25" customHeight="1" x14ac:dyDescent="0.45">
      <c r="E819" s="34"/>
    </row>
    <row r="820" spans="5:5" ht="14.25" customHeight="1" x14ac:dyDescent="0.45">
      <c r="E820" s="34"/>
    </row>
    <row r="821" spans="5:5" ht="14.25" customHeight="1" x14ac:dyDescent="0.45">
      <c r="E821" s="34"/>
    </row>
    <row r="822" spans="5:5" ht="14.25" customHeight="1" x14ac:dyDescent="0.45">
      <c r="E822" s="34"/>
    </row>
    <row r="823" spans="5:5" ht="14.25" customHeight="1" x14ac:dyDescent="0.45">
      <c r="E823" s="34"/>
    </row>
    <row r="824" spans="5:5" ht="14.25" customHeight="1" x14ac:dyDescent="0.45">
      <c r="E824" s="34"/>
    </row>
    <row r="825" spans="5:5" ht="14.25" customHeight="1" x14ac:dyDescent="0.45">
      <c r="E825" s="34"/>
    </row>
    <row r="826" spans="5:5" ht="14.25" customHeight="1" x14ac:dyDescent="0.45">
      <c r="E826" s="34"/>
    </row>
    <row r="827" spans="5:5" ht="14.25" customHeight="1" x14ac:dyDescent="0.45">
      <c r="E827" s="34"/>
    </row>
    <row r="828" spans="5:5" ht="14.25" customHeight="1" x14ac:dyDescent="0.45">
      <c r="E828" s="34"/>
    </row>
    <row r="829" spans="5:5" ht="14.25" customHeight="1" x14ac:dyDescent="0.45">
      <c r="E829" s="34"/>
    </row>
    <row r="830" spans="5:5" ht="14.25" customHeight="1" x14ac:dyDescent="0.45">
      <c r="E830" s="34"/>
    </row>
    <row r="831" spans="5:5" ht="14.25" customHeight="1" x14ac:dyDescent="0.45">
      <c r="E831" s="34"/>
    </row>
    <row r="832" spans="5:5" ht="14.25" customHeight="1" x14ac:dyDescent="0.45">
      <c r="E832" s="34"/>
    </row>
    <row r="833" spans="5:5" ht="14.25" customHeight="1" x14ac:dyDescent="0.45">
      <c r="E833" s="34"/>
    </row>
    <row r="834" spans="5:5" ht="14.25" customHeight="1" x14ac:dyDescent="0.45">
      <c r="E834" s="34"/>
    </row>
    <row r="835" spans="5:5" ht="14.25" customHeight="1" x14ac:dyDescent="0.45">
      <c r="E835" s="34"/>
    </row>
    <row r="836" spans="5:5" ht="14.25" customHeight="1" x14ac:dyDescent="0.45">
      <c r="E836" s="34"/>
    </row>
    <row r="837" spans="5:5" ht="14.25" customHeight="1" x14ac:dyDescent="0.45">
      <c r="E837" s="34"/>
    </row>
    <row r="838" spans="5:5" ht="14.25" customHeight="1" x14ac:dyDescent="0.45">
      <c r="E838" s="34"/>
    </row>
    <row r="839" spans="5:5" ht="14.25" customHeight="1" x14ac:dyDescent="0.45">
      <c r="E839" s="34"/>
    </row>
    <row r="840" spans="5:5" ht="14.25" customHeight="1" x14ac:dyDescent="0.45">
      <c r="E840" s="34"/>
    </row>
    <row r="841" spans="5:5" ht="14.25" customHeight="1" x14ac:dyDescent="0.45">
      <c r="E841" s="34"/>
    </row>
    <row r="842" spans="5:5" ht="14.25" customHeight="1" x14ac:dyDescent="0.45">
      <c r="E842" s="34"/>
    </row>
    <row r="843" spans="5:5" ht="14.25" customHeight="1" x14ac:dyDescent="0.45">
      <c r="E843" s="34"/>
    </row>
    <row r="844" spans="5:5" ht="14.25" customHeight="1" x14ac:dyDescent="0.45">
      <c r="E844" s="34"/>
    </row>
    <row r="845" spans="5:5" ht="14.25" customHeight="1" x14ac:dyDescent="0.45">
      <c r="E845" s="34"/>
    </row>
    <row r="846" spans="5:5" ht="14.25" customHeight="1" x14ac:dyDescent="0.45">
      <c r="E846" s="34"/>
    </row>
    <row r="847" spans="5:5" ht="14.25" customHeight="1" x14ac:dyDescent="0.45">
      <c r="E847" s="34"/>
    </row>
    <row r="848" spans="5:5" ht="14.25" customHeight="1" x14ac:dyDescent="0.45">
      <c r="E848" s="34"/>
    </row>
    <row r="849" spans="5:5" ht="14.25" customHeight="1" x14ac:dyDescent="0.45">
      <c r="E849" s="34"/>
    </row>
    <row r="850" spans="5:5" ht="14.25" customHeight="1" x14ac:dyDescent="0.45">
      <c r="E850" s="34"/>
    </row>
    <row r="851" spans="5:5" ht="14.25" customHeight="1" x14ac:dyDescent="0.45">
      <c r="E851" s="34"/>
    </row>
    <row r="852" spans="5:5" ht="14.25" customHeight="1" x14ac:dyDescent="0.45">
      <c r="E852" s="34"/>
    </row>
    <row r="853" spans="5:5" ht="14.25" customHeight="1" x14ac:dyDescent="0.45">
      <c r="E853" s="34"/>
    </row>
    <row r="854" spans="5:5" ht="14.25" customHeight="1" x14ac:dyDescent="0.45">
      <c r="E854" s="34"/>
    </row>
    <row r="855" spans="5:5" ht="14.25" customHeight="1" x14ac:dyDescent="0.45">
      <c r="E855" s="34"/>
    </row>
    <row r="856" spans="5:5" ht="14.25" customHeight="1" x14ac:dyDescent="0.45">
      <c r="E856" s="34"/>
    </row>
    <row r="857" spans="5:5" ht="14.25" customHeight="1" x14ac:dyDescent="0.45">
      <c r="E857" s="34"/>
    </row>
    <row r="858" spans="5:5" ht="14.25" customHeight="1" x14ac:dyDescent="0.45">
      <c r="E858" s="34"/>
    </row>
    <row r="859" spans="5:5" ht="14.25" customHeight="1" x14ac:dyDescent="0.45">
      <c r="E859" s="34"/>
    </row>
    <row r="860" spans="5:5" ht="14.25" customHeight="1" x14ac:dyDescent="0.45">
      <c r="E860" s="34"/>
    </row>
    <row r="861" spans="5:5" ht="14.25" customHeight="1" x14ac:dyDescent="0.45">
      <c r="E861" s="34"/>
    </row>
    <row r="862" spans="5:5" ht="14.25" customHeight="1" x14ac:dyDescent="0.45">
      <c r="E862" s="34"/>
    </row>
    <row r="863" spans="5:5" ht="14.25" customHeight="1" x14ac:dyDescent="0.45">
      <c r="E863" s="34"/>
    </row>
    <row r="864" spans="5:5" ht="14.25" customHeight="1" x14ac:dyDescent="0.45">
      <c r="E864" s="34"/>
    </row>
    <row r="865" spans="5:5" ht="14.25" customHeight="1" x14ac:dyDescent="0.45">
      <c r="E865" s="34"/>
    </row>
    <row r="866" spans="5:5" ht="14.25" customHeight="1" x14ac:dyDescent="0.45">
      <c r="E866" s="34"/>
    </row>
    <row r="867" spans="5:5" ht="14.25" customHeight="1" x14ac:dyDescent="0.45">
      <c r="E867" s="34"/>
    </row>
    <row r="868" spans="5:5" ht="14.25" customHeight="1" x14ac:dyDescent="0.45">
      <c r="E868" s="34"/>
    </row>
    <row r="869" spans="5:5" ht="14.25" customHeight="1" x14ac:dyDescent="0.45">
      <c r="E869" s="34"/>
    </row>
    <row r="870" spans="5:5" ht="14.25" customHeight="1" x14ac:dyDescent="0.45">
      <c r="E870" s="34"/>
    </row>
    <row r="871" spans="5:5" ht="14.25" customHeight="1" x14ac:dyDescent="0.45">
      <c r="E871" s="34"/>
    </row>
    <row r="872" spans="5:5" ht="14.25" customHeight="1" x14ac:dyDescent="0.45">
      <c r="E872" s="34"/>
    </row>
    <row r="873" spans="5:5" ht="14.25" customHeight="1" x14ac:dyDescent="0.45">
      <c r="E873" s="34"/>
    </row>
    <row r="874" spans="5:5" ht="14.25" customHeight="1" x14ac:dyDescent="0.45">
      <c r="E874" s="34"/>
    </row>
    <row r="875" spans="5:5" ht="14.25" customHeight="1" x14ac:dyDescent="0.45">
      <c r="E875" s="34"/>
    </row>
    <row r="876" spans="5:5" ht="14.25" customHeight="1" x14ac:dyDescent="0.45">
      <c r="E876" s="34"/>
    </row>
    <row r="877" spans="5:5" ht="14.25" customHeight="1" x14ac:dyDescent="0.45">
      <c r="E877" s="34"/>
    </row>
    <row r="878" spans="5:5" ht="14.25" customHeight="1" x14ac:dyDescent="0.45">
      <c r="E878" s="34"/>
    </row>
    <row r="879" spans="5:5" ht="14.25" customHeight="1" x14ac:dyDescent="0.45">
      <c r="E879" s="34"/>
    </row>
    <row r="880" spans="5:5" ht="14.25" customHeight="1" x14ac:dyDescent="0.45">
      <c r="E880" s="34"/>
    </row>
    <row r="881" spans="5:5" ht="14.25" customHeight="1" x14ac:dyDescent="0.45">
      <c r="E881" s="34"/>
    </row>
    <row r="882" spans="5:5" ht="14.25" customHeight="1" x14ac:dyDescent="0.45">
      <c r="E882" s="34"/>
    </row>
    <row r="883" spans="5:5" ht="14.25" customHeight="1" x14ac:dyDescent="0.45">
      <c r="E883" s="34"/>
    </row>
    <row r="884" spans="5:5" ht="14.25" customHeight="1" x14ac:dyDescent="0.45">
      <c r="E884" s="34"/>
    </row>
    <row r="885" spans="5:5" ht="14.25" customHeight="1" x14ac:dyDescent="0.45">
      <c r="E885" s="34"/>
    </row>
    <row r="886" spans="5:5" ht="14.25" customHeight="1" x14ac:dyDescent="0.45">
      <c r="E886" s="34"/>
    </row>
    <row r="887" spans="5:5" ht="14.25" customHeight="1" x14ac:dyDescent="0.45">
      <c r="E887" s="34"/>
    </row>
    <row r="888" spans="5:5" ht="14.25" customHeight="1" x14ac:dyDescent="0.45">
      <c r="E888" s="34"/>
    </row>
    <row r="889" spans="5:5" ht="14.25" customHeight="1" x14ac:dyDescent="0.45">
      <c r="E889" s="34"/>
    </row>
    <row r="890" spans="5:5" ht="14.25" customHeight="1" x14ac:dyDescent="0.45">
      <c r="E890" s="34"/>
    </row>
    <row r="891" spans="5:5" ht="14.25" customHeight="1" x14ac:dyDescent="0.45">
      <c r="E891" s="34"/>
    </row>
    <row r="892" spans="5:5" ht="14.25" customHeight="1" x14ac:dyDescent="0.45">
      <c r="E892" s="34"/>
    </row>
    <row r="893" spans="5:5" ht="14.25" customHeight="1" x14ac:dyDescent="0.45">
      <c r="E893" s="34"/>
    </row>
    <row r="894" spans="5:5" ht="14.25" customHeight="1" x14ac:dyDescent="0.45">
      <c r="E894" s="34"/>
    </row>
    <row r="895" spans="5:5" ht="14.25" customHeight="1" x14ac:dyDescent="0.45">
      <c r="E895" s="34"/>
    </row>
    <row r="896" spans="5:5" ht="14.25" customHeight="1" x14ac:dyDescent="0.45">
      <c r="E896" s="34"/>
    </row>
    <row r="897" spans="5:5" ht="14.25" customHeight="1" x14ac:dyDescent="0.45">
      <c r="E897" s="34"/>
    </row>
    <row r="898" spans="5:5" ht="14.25" customHeight="1" x14ac:dyDescent="0.45">
      <c r="E898" s="34"/>
    </row>
    <row r="899" spans="5:5" ht="14.25" customHeight="1" x14ac:dyDescent="0.45">
      <c r="E899" s="34"/>
    </row>
    <row r="900" spans="5:5" ht="14.25" customHeight="1" x14ac:dyDescent="0.45">
      <c r="E900" s="34"/>
    </row>
    <row r="901" spans="5:5" ht="14.25" customHeight="1" x14ac:dyDescent="0.45">
      <c r="E901" s="34"/>
    </row>
    <row r="902" spans="5:5" ht="14.25" customHeight="1" x14ac:dyDescent="0.45">
      <c r="E902" s="34"/>
    </row>
    <row r="903" spans="5:5" ht="14.25" customHeight="1" x14ac:dyDescent="0.45">
      <c r="E903" s="34"/>
    </row>
    <row r="904" spans="5:5" ht="14.25" customHeight="1" x14ac:dyDescent="0.45">
      <c r="E904" s="34"/>
    </row>
    <row r="905" spans="5:5" ht="14.25" customHeight="1" x14ac:dyDescent="0.45">
      <c r="E905" s="34"/>
    </row>
    <row r="906" spans="5:5" ht="14.25" customHeight="1" x14ac:dyDescent="0.45">
      <c r="E906" s="34"/>
    </row>
    <row r="907" spans="5:5" ht="14.25" customHeight="1" x14ac:dyDescent="0.45">
      <c r="E907" s="34"/>
    </row>
    <row r="908" spans="5:5" ht="14.25" customHeight="1" x14ac:dyDescent="0.45">
      <c r="E908" s="34"/>
    </row>
    <row r="909" spans="5:5" ht="14.25" customHeight="1" x14ac:dyDescent="0.45">
      <c r="E909" s="34"/>
    </row>
    <row r="910" spans="5:5" ht="14.25" customHeight="1" x14ac:dyDescent="0.45">
      <c r="E910" s="34"/>
    </row>
    <row r="911" spans="5:5" ht="14.25" customHeight="1" x14ac:dyDescent="0.45">
      <c r="E911" s="34"/>
    </row>
    <row r="912" spans="5:5" ht="14.25" customHeight="1" x14ac:dyDescent="0.45">
      <c r="E912" s="34"/>
    </row>
    <row r="913" spans="5:5" ht="14.25" customHeight="1" x14ac:dyDescent="0.45">
      <c r="E913" s="34"/>
    </row>
    <row r="914" spans="5:5" ht="14.25" customHeight="1" x14ac:dyDescent="0.45">
      <c r="E914" s="34"/>
    </row>
    <row r="915" spans="5:5" ht="14.25" customHeight="1" x14ac:dyDescent="0.45">
      <c r="E915" s="34"/>
    </row>
    <row r="916" spans="5:5" ht="14.25" customHeight="1" x14ac:dyDescent="0.45">
      <c r="E916" s="34"/>
    </row>
    <row r="917" spans="5:5" ht="14.25" customHeight="1" x14ac:dyDescent="0.45">
      <c r="E917" s="34"/>
    </row>
    <row r="918" spans="5:5" ht="14.25" customHeight="1" x14ac:dyDescent="0.45">
      <c r="E918" s="34"/>
    </row>
    <row r="919" spans="5:5" ht="14.25" customHeight="1" x14ac:dyDescent="0.45">
      <c r="E919" s="34"/>
    </row>
    <row r="920" spans="5:5" ht="14.25" customHeight="1" x14ac:dyDescent="0.45">
      <c r="E920" s="34"/>
    </row>
    <row r="921" spans="5:5" ht="14.25" customHeight="1" x14ac:dyDescent="0.45">
      <c r="E921" s="34"/>
    </row>
    <row r="922" spans="5:5" ht="14.25" customHeight="1" x14ac:dyDescent="0.45">
      <c r="E922" s="34"/>
    </row>
    <row r="923" spans="5:5" ht="14.25" customHeight="1" x14ac:dyDescent="0.45">
      <c r="E923" s="34"/>
    </row>
    <row r="924" spans="5:5" ht="14.25" customHeight="1" x14ac:dyDescent="0.45">
      <c r="E924" s="34"/>
    </row>
    <row r="925" spans="5:5" ht="14.25" customHeight="1" x14ac:dyDescent="0.45">
      <c r="E925" s="34"/>
    </row>
    <row r="926" spans="5:5" ht="14.25" customHeight="1" x14ac:dyDescent="0.45">
      <c r="E926" s="34"/>
    </row>
    <row r="927" spans="5:5" ht="14.25" customHeight="1" x14ac:dyDescent="0.45">
      <c r="E927" s="34"/>
    </row>
    <row r="928" spans="5:5" ht="14.25" customHeight="1" x14ac:dyDescent="0.45">
      <c r="E928" s="34"/>
    </row>
    <row r="929" spans="5:5" ht="14.25" customHeight="1" x14ac:dyDescent="0.45">
      <c r="E929" s="34"/>
    </row>
    <row r="930" spans="5:5" ht="14.25" customHeight="1" x14ac:dyDescent="0.45">
      <c r="E930" s="34"/>
    </row>
    <row r="931" spans="5:5" ht="14.25" customHeight="1" x14ac:dyDescent="0.45">
      <c r="E931" s="34"/>
    </row>
    <row r="932" spans="5:5" ht="14.25" customHeight="1" x14ac:dyDescent="0.45">
      <c r="E932" s="34"/>
    </row>
    <row r="933" spans="5:5" ht="14.25" customHeight="1" x14ac:dyDescent="0.45">
      <c r="E933" s="34"/>
    </row>
    <row r="934" spans="5:5" ht="14.25" customHeight="1" x14ac:dyDescent="0.45">
      <c r="E934" s="34"/>
    </row>
    <row r="935" spans="5:5" ht="14.25" customHeight="1" x14ac:dyDescent="0.45">
      <c r="E935" s="34"/>
    </row>
    <row r="936" spans="5:5" ht="14.25" customHeight="1" x14ac:dyDescent="0.45">
      <c r="E936" s="34"/>
    </row>
    <row r="937" spans="5:5" ht="14.25" customHeight="1" x14ac:dyDescent="0.45">
      <c r="E937" s="34"/>
    </row>
    <row r="938" spans="5:5" ht="14.25" customHeight="1" x14ac:dyDescent="0.45">
      <c r="E938" s="34"/>
    </row>
    <row r="939" spans="5:5" ht="14.25" customHeight="1" x14ac:dyDescent="0.45">
      <c r="E939" s="34"/>
    </row>
    <row r="940" spans="5:5" ht="14.25" customHeight="1" x14ac:dyDescent="0.45">
      <c r="E940" s="34"/>
    </row>
    <row r="941" spans="5:5" ht="14.25" customHeight="1" x14ac:dyDescent="0.45">
      <c r="E941" s="34"/>
    </row>
    <row r="942" spans="5:5" ht="14.25" customHeight="1" x14ac:dyDescent="0.45">
      <c r="E942" s="34"/>
    </row>
    <row r="943" spans="5:5" ht="14.25" customHeight="1" x14ac:dyDescent="0.45">
      <c r="E943" s="34"/>
    </row>
    <row r="944" spans="5:5" ht="14.25" customHeight="1" x14ac:dyDescent="0.45">
      <c r="E944" s="34"/>
    </row>
    <row r="945" spans="5:5" ht="14.25" customHeight="1" x14ac:dyDescent="0.45">
      <c r="E945" s="34"/>
    </row>
    <row r="946" spans="5:5" ht="14.25" customHeight="1" x14ac:dyDescent="0.45">
      <c r="E946" s="34"/>
    </row>
    <row r="947" spans="5:5" ht="14.25" customHeight="1" x14ac:dyDescent="0.45">
      <c r="E947" s="34"/>
    </row>
    <row r="948" spans="5:5" ht="14.25" customHeight="1" x14ac:dyDescent="0.45">
      <c r="E948" s="34"/>
    </row>
    <row r="949" spans="5:5" ht="14.25" customHeight="1" x14ac:dyDescent="0.45">
      <c r="E949" s="34"/>
    </row>
    <row r="950" spans="5:5" ht="14.25" customHeight="1" x14ac:dyDescent="0.45">
      <c r="E950" s="34"/>
    </row>
    <row r="951" spans="5:5" ht="14.25" customHeight="1" x14ac:dyDescent="0.45">
      <c r="E951" s="34"/>
    </row>
    <row r="952" spans="5:5" ht="14.25" customHeight="1" x14ac:dyDescent="0.45">
      <c r="E952" s="34"/>
    </row>
    <row r="953" spans="5:5" ht="14.25" customHeight="1" x14ac:dyDescent="0.45">
      <c r="E953" s="34"/>
    </row>
    <row r="954" spans="5:5" ht="14.25" customHeight="1" x14ac:dyDescent="0.45">
      <c r="E954" s="34"/>
    </row>
    <row r="955" spans="5:5" ht="14.25" customHeight="1" x14ac:dyDescent="0.45">
      <c r="E955" s="34"/>
    </row>
    <row r="956" spans="5:5" ht="14.25" customHeight="1" x14ac:dyDescent="0.45">
      <c r="E956" s="34"/>
    </row>
    <row r="957" spans="5:5" ht="14.25" customHeight="1" x14ac:dyDescent="0.45">
      <c r="E957" s="34"/>
    </row>
    <row r="958" spans="5:5" ht="14.25" customHeight="1" x14ac:dyDescent="0.45">
      <c r="E958" s="34"/>
    </row>
    <row r="959" spans="5:5" ht="14.25" customHeight="1" x14ac:dyDescent="0.45">
      <c r="E959" s="34"/>
    </row>
    <row r="960" spans="5:5" ht="14.25" customHeight="1" x14ac:dyDescent="0.45">
      <c r="E960" s="34"/>
    </row>
    <row r="961" spans="5:5" ht="14.25" customHeight="1" x14ac:dyDescent="0.45">
      <c r="E961" s="34"/>
    </row>
    <row r="962" spans="5:5" ht="14.25" customHeight="1" x14ac:dyDescent="0.45">
      <c r="E962" s="34"/>
    </row>
    <row r="963" spans="5:5" ht="14.25" customHeight="1" x14ac:dyDescent="0.45">
      <c r="E963" s="34"/>
    </row>
    <row r="964" spans="5:5" ht="14.25" customHeight="1" x14ac:dyDescent="0.45">
      <c r="E964" s="34"/>
    </row>
    <row r="965" spans="5:5" ht="14.25" customHeight="1" x14ac:dyDescent="0.45">
      <c r="E965" s="34"/>
    </row>
    <row r="966" spans="5:5" ht="14.25" customHeight="1" x14ac:dyDescent="0.45">
      <c r="E966" s="34"/>
    </row>
    <row r="967" spans="5:5" ht="14.25" customHeight="1" x14ac:dyDescent="0.45">
      <c r="E967" s="34"/>
    </row>
    <row r="968" spans="5:5" ht="14.25" customHeight="1" x14ac:dyDescent="0.45">
      <c r="E968" s="34"/>
    </row>
    <row r="969" spans="5:5" ht="14.25" customHeight="1" x14ac:dyDescent="0.45">
      <c r="E969" s="34"/>
    </row>
    <row r="970" spans="5:5" ht="14.25" customHeight="1" x14ac:dyDescent="0.45">
      <c r="E970" s="34"/>
    </row>
    <row r="971" spans="5:5" ht="14.25" customHeight="1" x14ac:dyDescent="0.45">
      <c r="E971" s="34"/>
    </row>
    <row r="972" spans="5:5" ht="14.25" customHeight="1" x14ac:dyDescent="0.45">
      <c r="E972" s="34"/>
    </row>
    <row r="973" spans="5:5" ht="14.25" customHeight="1" x14ac:dyDescent="0.45">
      <c r="E973" s="34"/>
    </row>
    <row r="974" spans="5:5" ht="14.25" customHeight="1" x14ac:dyDescent="0.45">
      <c r="E974" s="34"/>
    </row>
    <row r="975" spans="5:5" ht="14.25" customHeight="1" x14ac:dyDescent="0.45">
      <c r="E975" s="34"/>
    </row>
    <row r="976" spans="5:5" ht="14.25" customHeight="1" x14ac:dyDescent="0.45">
      <c r="E976" s="34"/>
    </row>
    <row r="977" spans="5:5" ht="14.25" customHeight="1" x14ac:dyDescent="0.45">
      <c r="E977" s="34"/>
    </row>
    <row r="978" spans="5:5" ht="14.25" customHeight="1" x14ac:dyDescent="0.45">
      <c r="E978" s="34"/>
    </row>
    <row r="979" spans="5:5" ht="14.25" customHeight="1" x14ac:dyDescent="0.45">
      <c r="E979" s="34"/>
    </row>
    <row r="980" spans="5:5" ht="14.25" customHeight="1" x14ac:dyDescent="0.45">
      <c r="E980" s="34"/>
    </row>
    <row r="981" spans="5:5" ht="14.25" customHeight="1" x14ac:dyDescent="0.45">
      <c r="E981" s="34"/>
    </row>
    <row r="982" spans="5:5" ht="14.25" customHeight="1" x14ac:dyDescent="0.45">
      <c r="E982" s="34"/>
    </row>
    <row r="983" spans="5:5" ht="14.25" customHeight="1" x14ac:dyDescent="0.45">
      <c r="E983" s="34"/>
    </row>
    <row r="984" spans="5:5" ht="14.25" customHeight="1" x14ac:dyDescent="0.45">
      <c r="E984" s="34"/>
    </row>
    <row r="985" spans="5:5" ht="14.25" customHeight="1" x14ac:dyDescent="0.45">
      <c r="E985" s="34"/>
    </row>
    <row r="986" spans="5:5" ht="14.25" customHeight="1" x14ac:dyDescent="0.45">
      <c r="E986" s="34"/>
    </row>
    <row r="987" spans="5:5" ht="14.25" customHeight="1" x14ac:dyDescent="0.45">
      <c r="E987" s="34"/>
    </row>
    <row r="988" spans="5:5" ht="14.25" customHeight="1" x14ac:dyDescent="0.45">
      <c r="E988" s="34"/>
    </row>
    <row r="989" spans="5:5" ht="14.25" customHeight="1" x14ac:dyDescent="0.45">
      <c r="E989" s="34"/>
    </row>
    <row r="990" spans="5:5" ht="14.25" customHeight="1" x14ac:dyDescent="0.45">
      <c r="E990" s="34"/>
    </row>
    <row r="991" spans="5:5" ht="14.25" customHeight="1" x14ac:dyDescent="0.45">
      <c r="E991" s="34"/>
    </row>
    <row r="992" spans="5:5" ht="14.25" customHeight="1" x14ac:dyDescent="0.45">
      <c r="E992" s="34"/>
    </row>
    <row r="993" spans="5:5" ht="14.25" customHeight="1" x14ac:dyDescent="0.45">
      <c r="E993" s="34"/>
    </row>
    <row r="994" spans="5:5" ht="14.25" customHeight="1" x14ac:dyDescent="0.45">
      <c r="E994" s="34"/>
    </row>
    <row r="995" spans="5:5" ht="14.25" customHeight="1" x14ac:dyDescent="0.45">
      <c r="E995" s="34"/>
    </row>
    <row r="996" spans="5:5" ht="14.25" customHeight="1" x14ac:dyDescent="0.45">
      <c r="E996" s="34"/>
    </row>
    <row r="997" spans="5:5" ht="14.25" customHeight="1" x14ac:dyDescent="0.45">
      <c r="E997" s="34"/>
    </row>
    <row r="998" spans="5:5" ht="14.25" customHeight="1" x14ac:dyDescent="0.45">
      <c r="E998" s="34"/>
    </row>
    <row r="999" spans="5:5" ht="14.25" customHeight="1" x14ac:dyDescent="0.45">
      <c r="E999" s="34"/>
    </row>
    <row r="1000" spans="5:5" ht="14.25" customHeight="1" x14ac:dyDescent="0.45">
      <c r="E1000" s="34"/>
    </row>
  </sheetData>
  <mergeCells count="3">
    <mergeCell ref="E2:P2"/>
    <mergeCell ref="Q2:AB2"/>
    <mergeCell ref="AC2:AN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B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spans="2:2" ht="14.25" customHeight="1" x14ac:dyDescent="0.45"/>
    <row r="2" spans="2:2" ht="14.25" customHeight="1" x14ac:dyDescent="0.45">
      <c r="B2" s="1" t="s">
        <v>324</v>
      </c>
    </row>
    <row r="3" spans="2:2" ht="14.25" customHeight="1" x14ac:dyDescent="0.45"/>
    <row r="4" spans="2:2" ht="14.25" customHeight="1" x14ac:dyDescent="0.45">
      <c r="B4" s="2" t="s">
        <v>325</v>
      </c>
    </row>
    <row r="5" spans="2:2" ht="14.25" customHeight="1" x14ac:dyDescent="0.45"/>
    <row r="6" spans="2:2" ht="14.25" customHeight="1" x14ac:dyDescent="0.45"/>
    <row r="7" spans="2:2" ht="14.25" customHeight="1" x14ac:dyDescent="0.45"/>
    <row r="8" spans="2:2" ht="14.25" customHeight="1" x14ac:dyDescent="0.45"/>
    <row r="9" spans="2:2" ht="14.25" customHeight="1" x14ac:dyDescent="0.45"/>
    <row r="10" spans="2:2" ht="14.25" customHeight="1" x14ac:dyDescent="0.45"/>
    <row r="11" spans="2:2" ht="14.25" customHeight="1" x14ac:dyDescent="0.45"/>
    <row r="12" spans="2:2" ht="14.25" customHeight="1" x14ac:dyDescent="0.45"/>
    <row r="13" spans="2:2" ht="14.25" customHeight="1" x14ac:dyDescent="0.45"/>
    <row r="14" spans="2:2" ht="14.25" customHeight="1" x14ac:dyDescent="0.45"/>
    <row r="15" spans="2:2" ht="14.25" customHeight="1" x14ac:dyDescent="0.45"/>
    <row r="16" spans="2:2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4.73046875" customWidth="1"/>
    <col min="3" max="3" width="16" customWidth="1"/>
    <col min="4" max="4" width="25.1328125" customWidth="1"/>
    <col min="5" max="26" width="8.73046875" customWidth="1"/>
  </cols>
  <sheetData>
    <row r="1" spans="1:4" ht="14.25" customHeight="1" x14ac:dyDescent="0.45"/>
    <row r="2" spans="1:4" ht="14.25" customHeight="1" x14ac:dyDescent="0.45">
      <c r="B2" s="1" t="s">
        <v>326</v>
      </c>
    </row>
    <row r="3" spans="1:4" ht="14.25" customHeight="1" x14ac:dyDescent="0.45">
      <c r="B3" s="2" t="s">
        <v>327</v>
      </c>
    </row>
    <row r="4" spans="1:4" ht="14.25" customHeight="1" x14ac:dyDescent="0.45"/>
    <row r="5" spans="1:4" ht="14.25" customHeight="1" x14ac:dyDescent="0.45">
      <c r="B5" s="1" t="s">
        <v>328</v>
      </c>
      <c r="C5" s="1" t="s">
        <v>329</v>
      </c>
    </row>
    <row r="6" spans="1:4" ht="14.25" customHeight="1" x14ac:dyDescent="0.45"/>
    <row r="7" spans="1:4" ht="14.25" customHeight="1" x14ac:dyDescent="0.45">
      <c r="B7" s="2" t="s">
        <v>330</v>
      </c>
    </row>
    <row r="8" spans="1:4" ht="14.25" customHeight="1" x14ac:dyDescent="0.45"/>
    <row r="9" spans="1:4" ht="14.25" customHeight="1" x14ac:dyDescent="0.45">
      <c r="C9" s="92" t="s">
        <v>331</v>
      </c>
      <c r="D9" s="92" t="s">
        <v>332</v>
      </c>
    </row>
    <row r="10" spans="1:4" ht="14.25" customHeight="1" x14ac:dyDescent="0.45">
      <c r="A10" s="1">
        <v>1</v>
      </c>
    </row>
    <row r="11" spans="1:4" ht="14.25" customHeight="1" x14ac:dyDescent="0.45">
      <c r="A11" s="1">
        <v>2</v>
      </c>
    </row>
    <row r="12" spans="1:4" ht="14.25" customHeight="1" x14ac:dyDescent="0.45">
      <c r="A12" s="1">
        <v>3</v>
      </c>
    </row>
    <row r="13" spans="1:4" ht="14.25" customHeight="1" x14ac:dyDescent="0.45">
      <c r="A13" s="1">
        <v>4</v>
      </c>
    </row>
    <row r="14" spans="1:4" ht="14.25" customHeight="1" x14ac:dyDescent="0.45"/>
    <row r="15" spans="1:4" ht="14.25" customHeight="1" x14ac:dyDescent="0.45"/>
    <row r="16" spans="1:4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25.1328125" customWidth="1"/>
    <col min="3" max="3" width="17.1328125" customWidth="1"/>
    <col min="4" max="4" width="8.73046875" customWidth="1"/>
    <col min="5" max="7" width="13.86328125" customWidth="1"/>
    <col min="8" max="26" width="8.73046875" customWidth="1"/>
  </cols>
  <sheetData>
    <row r="1" spans="2:8" ht="14.25" customHeight="1" x14ac:dyDescent="0.45">
      <c r="D1" s="34"/>
    </row>
    <row r="2" spans="2:8" ht="14.25" customHeight="1" x14ac:dyDescent="0.45">
      <c r="B2" s="2" t="s">
        <v>218</v>
      </c>
      <c r="D2" s="34"/>
    </row>
    <row r="3" spans="2:8" ht="14.25" customHeight="1" x14ac:dyDescent="0.45">
      <c r="B3" s="1" t="s">
        <v>219</v>
      </c>
      <c r="D3" s="34"/>
    </row>
    <row r="4" spans="2:8" ht="14.25" customHeight="1" x14ac:dyDescent="0.45">
      <c r="D4" s="34"/>
    </row>
    <row r="5" spans="2:8" ht="14.25" customHeight="1" x14ac:dyDescent="0.45">
      <c r="B5" s="2" t="s">
        <v>220</v>
      </c>
      <c r="D5" s="34"/>
      <c r="E5" s="2" t="s">
        <v>3</v>
      </c>
      <c r="G5" s="67" t="s">
        <v>221</v>
      </c>
    </row>
    <row r="6" spans="2:8" ht="14.25" customHeight="1" x14ac:dyDescent="0.45">
      <c r="D6" s="34"/>
    </row>
    <row r="7" spans="2:8" ht="14.25" customHeight="1" x14ac:dyDescent="0.45">
      <c r="B7" s="1" t="s">
        <v>222</v>
      </c>
      <c r="D7" s="34">
        <v>200000</v>
      </c>
    </row>
    <row r="8" spans="2:8" ht="14.25" customHeight="1" x14ac:dyDescent="0.45">
      <c r="B8" s="1" t="s">
        <v>223</v>
      </c>
      <c r="D8" s="34">
        <v>200000</v>
      </c>
    </row>
    <row r="9" spans="2:8" ht="14.25" customHeight="1" x14ac:dyDescent="0.45">
      <c r="B9" s="1" t="s">
        <v>224</v>
      </c>
      <c r="D9" s="63">
        <v>16100</v>
      </c>
      <c r="E9" s="68"/>
    </row>
    <row r="10" spans="2:8" ht="14.25" customHeight="1" x14ac:dyDescent="0.45">
      <c r="D10" s="34"/>
      <c r="E10" s="34">
        <f>SUM(D7:D9)</f>
        <v>416100</v>
      </c>
    </row>
    <row r="11" spans="2:8" ht="14.25" customHeight="1" x14ac:dyDescent="0.45">
      <c r="D11" s="34"/>
      <c r="E11" s="34"/>
    </row>
    <row r="12" spans="2:8" ht="14.25" customHeight="1" x14ac:dyDescent="0.45">
      <c r="B12" s="2" t="s">
        <v>225</v>
      </c>
      <c r="D12" s="34"/>
      <c r="E12" s="34">
        <v>255500</v>
      </c>
      <c r="F12" s="34">
        <f>SUM(E10:E12)</f>
        <v>671600</v>
      </c>
    </row>
    <row r="13" spans="2:8" ht="14.25" customHeight="1" x14ac:dyDescent="0.45">
      <c r="D13" s="34"/>
    </row>
    <row r="14" spans="2:8" ht="14.25" customHeight="1" x14ac:dyDescent="0.45">
      <c r="B14" s="2" t="s">
        <v>226</v>
      </c>
      <c r="C14" s="1">
        <v>2</v>
      </c>
      <c r="D14" s="34">
        <v>4000</v>
      </c>
      <c r="E14" s="50">
        <f>SUM(C14*D14)</f>
        <v>8000</v>
      </c>
    </row>
    <row r="15" spans="2:8" ht="14.25" customHeight="1" x14ac:dyDescent="0.45">
      <c r="D15" s="34"/>
      <c r="E15" s="69">
        <f>SUM(E10:E14)</f>
        <v>679600</v>
      </c>
      <c r="F15" s="1" t="s">
        <v>3</v>
      </c>
      <c r="G15" s="70">
        <v>45308</v>
      </c>
      <c r="H15" s="34">
        <v>328850</v>
      </c>
    </row>
    <row r="16" spans="2:8" ht="14.25" customHeight="1" x14ac:dyDescent="0.45">
      <c r="D16" s="34"/>
      <c r="G16" s="70">
        <v>45379</v>
      </c>
      <c r="H16" s="62">
        <f>342750+8000</f>
        <v>350750</v>
      </c>
    </row>
    <row r="17" spans="1:26" ht="14.25" customHeight="1" x14ac:dyDescent="0.45">
      <c r="D17" s="34"/>
      <c r="G17" s="28"/>
      <c r="H17" s="69">
        <f>SUM(H15:H16)</f>
        <v>679600</v>
      </c>
    </row>
    <row r="18" spans="1:26" ht="14.25" customHeight="1" x14ac:dyDescent="0.45">
      <c r="D18" s="34"/>
      <c r="G18" s="28"/>
    </row>
    <row r="19" spans="1:26" ht="14.25" customHeight="1" x14ac:dyDescent="0.45">
      <c r="B19" s="2" t="s">
        <v>227</v>
      </c>
      <c r="D19" s="34"/>
      <c r="E19" s="3">
        <v>200000</v>
      </c>
      <c r="G19" s="28"/>
    </row>
    <row r="20" spans="1:26" ht="14.25" customHeight="1" x14ac:dyDescent="0.45">
      <c r="A20" s="2"/>
      <c r="B20" s="2" t="s">
        <v>228</v>
      </c>
      <c r="C20" s="2"/>
      <c r="D20" s="48"/>
      <c r="E20" s="16">
        <v>20000</v>
      </c>
      <c r="F20" s="2"/>
      <c r="G20" s="66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45">
      <c r="A21" s="2"/>
      <c r="B21" s="2"/>
      <c r="C21" s="2"/>
      <c r="D21" s="48"/>
      <c r="E21" s="2"/>
      <c r="F21" s="2"/>
      <c r="G21" s="66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45">
      <c r="D22" s="34"/>
      <c r="E22" s="64">
        <f>SUM(E19:E20)</f>
        <v>220000</v>
      </c>
      <c r="F22" s="1" t="s">
        <v>3</v>
      </c>
      <c r="G22" s="71">
        <v>45352</v>
      </c>
    </row>
    <row r="23" spans="1:26" ht="14.25" customHeight="1" x14ac:dyDescent="0.45">
      <c r="D23" s="34"/>
      <c r="G23" s="28"/>
    </row>
    <row r="24" spans="1:26" ht="14.25" customHeight="1" x14ac:dyDescent="0.45">
      <c r="C24" s="1" t="s">
        <v>229</v>
      </c>
      <c r="D24" s="3">
        <v>0.27</v>
      </c>
      <c r="E24" s="72">
        <f>(E15+E22)*D24</f>
        <v>242892.00000000003</v>
      </c>
      <c r="F24" s="73" t="s">
        <v>5</v>
      </c>
      <c r="G24" s="28"/>
    </row>
    <row r="25" spans="1:26" ht="14.25" customHeight="1" x14ac:dyDescent="0.45">
      <c r="D25" s="34"/>
      <c r="G25" s="28"/>
    </row>
    <row r="26" spans="1:26" ht="14.25" customHeight="1" x14ac:dyDescent="0.45">
      <c r="D26" s="34"/>
      <c r="G26" s="28"/>
    </row>
    <row r="27" spans="1:26" ht="14.25" customHeight="1" x14ac:dyDescent="0.45">
      <c r="D27" s="34"/>
      <c r="G27" s="28"/>
    </row>
    <row r="28" spans="1:26" ht="14.25" customHeight="1" x14ac:dyDescent="0.45">
      <c r="B28" s="2" t="s">
        <v>231</v>
      </c>
      <c r="D28" s="34"/>
      <c r="E28" s="1" t="s">
        <v>6</v>
      </c>
      <c r="G28" s="28"/>
    </row>
    <row r="29" spans="1:26" ht="14.25" customHeight="1" x14ac:dyDescent="0.45">
      <c r="D29" s="34"/>
      <c r="G29" s="28"/>
    </row>
    <row r="30" spans="1:26" ht="14.25" customHeight="1" x14ac:dyDescent="0.45">
      <c r="A30" s="1">
        <v>1</v>
      </c>
      <c r="B30" s="1" t="s">
        <v>116</v>
      </c>
      <c r="C30" s="1">
        <v>2</v>
      </c>
      <c r="D30" s="34">
        <v>34000</v>
      </c>
      <c r="E30" s="34">
        <f>D30*C30</f>
        <v>68000</v>
      </c>
      <c r="G30" s="28"/>
    </row>
    <row r="31" spans="1:26" ht="14.25" customHeight="1" x14ac:dyDescent="0.45">
      <c r="A31" s="1">
        <v>2</v>
      </c>
      <c r="B31" s="1" t="s">
        <v>117</v>
      </c>
      <c r="D31" s="34">
        <v>90000</v>
      </c>
      <c r="E31" s="3">
        <v>90000</v>
      </c>
      <c r="G31" s="28"/>
    </row>
    <row r="32" spans="1:26" ht="14.25" customHeight="1" x14ac:dyDescent="0.45">
      <c r="A32" s="1">
        <v>3</v>
      </c>
      <c r="B32" s="1" t="s">
        <v>118</v>
      </c>
      <c r="C32" s="1">
        <v>16</v>
      </c>
      <c r="D32" s="34">
        <v>3000</v>
      </c>
      <c r="E32" s="34">
        <f>D32*C32</f>
        <v>48000</v>
      </c>
      <c r="G32" s="28"/>
    </row>
    <row r="33" spans="3:7" ht="14.25" customHeight="1" x14ac:dyDescent="0.45">
      <c r="D33" s="34"/>
      <c r="G33" s="28"/>
    </row>
    <row r="34" spans="3:7" ht="14.25" customHeight="1" x14ac:dyDescent="0.45">
      <c r="D34" s="34"/>
      <c r="E34" s="74">
        <f>SUM(E30:E32)</f>
        <v>206000</v>
      </c>
      <c r="F34" s="1" t="s">
        <v>6</v>
      </c>
      <c r="G34" s="28"/>
    </row>
    <row r="35" spans="3:7" ht="14.25" customHeight="1" x14ac:dyDescent="0.45">
      <c r="C35" s="1" t="s">
        <v>232</v>
      </c>
      <c r="D35" s="75">
        <v>0.03</v>
      </c>
      <c r="E35" s="76">
        <f>E34*D35</f>
        <v>6180</v>
      </c>
      <c r="F35" s="73" t="s">
        <v>5</v>
      </c>
      <c r="G35" s="71">
        <v>45387</v>
      </c>
    </row>
    <row r="36" spans="3:7" ht="14.25" customHeight="1" x14ac:dyDescent="0.45">
      <c r="D36" s="34"/>
    </row>
    <row r="37" spans="3:7" ht="14.25" customHeight="1" x14ac:dyDescent="0.45">
      <c r="D37" s="34"/>
      <c r="E37" s="76">
        <f>E24+E35</f>
        <v>249072.00000000003</v>
      </c>
      <c r="F37" s="73" t="s">
        <v>5</v>
      </c>
    </row>
    <row r="38" spans="3:7" ht="14.25" customHeight="1" x14ac:dyDescent="0.45">
      <c r="D38" s="34"/>
    </row>
    <row r="39" spans="3:7" ht="14.25" customHeight="1" x14ac:dyDescent="0.45"/>
    <row r="40" spans="3:7" ht="14.25" customHeight="1" x14ac:dyDescent="0.45"/>
    <row r="41" spans="3:7" ht="14.25" customHeight="1" x14ac:dyDescent="0.45"/>
    <row r="42" spans="3:7" ht="14.25" customHeight="1" x14ac:dyDescent="0.45"/>
    <row r="43" spans="3:7" ht="14.25" customHeight="1" x14ac:dyDescent="0.45"/>
    <row r="44" spans="3:7" ht="14.25" customHeight="1" x14ac:dyDescent="0.45"/>
    <row r="45" spans="3:7" ht="14.25" customHeight="1" x14ac:dyDescent="0.45"/>
    <row r="46" spans="3:7" ht="14.25" customHeight="1" x14ac:dyDescent="0.45"/>
    <row r="47" spans="3:7" ht="14.25" customHeight="1" x14ac:dyDescent="0.45"/>
    <row r="48" spans="3:7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41.86328125" customWidth="1"/>
    <col min="3" max="3" width="8.73046875" customWidth="1"/>
    <col min="4" max="4" width="16.1328125" customWidth="1"/>
    <col min="5" max="5" width="11" customWidth="1"/>
    <col min="6" max="6" width="9.86328125" customWidth="1"/>
    <col min="7" max="7" width="9.265625" customWidth="1"/>
    <col min="8" max="26" width="8.73046875" customWidth="1"/>
  </cols>
  <sheetData>
    <row r="1" spans="1:7" ht="14.25" customHeight="1" x14ac:dyDescent="0.45">
      <c r="D1" s="34"/>
    </row>
    <row r="2" spans="1:7" ht="14.25" customHeight="1" x14ac:dyDescent="0.45">
      <c r="B2" s="2" t="s">
        <v>333</v>
      </c>
      <c r="D2" s="34"/>
    </row>
    <row r="3" spans="1:7" ht="14.25" customHeight="1" x14ac:dyDescent="0.45">
      <c r="A3" s="1">
        <v>1</v>
      </c>
      <c r="B3" s="1" t="s">
        <v>334</v>
      </c>
      <c r="C3" s="87" t="s">
        <v>335</v>
      </c>
      <c r="D3" s="34"/>
    </row>
    <row r="4" spans="1:7" ht="14.25" customHeight="1" x14ac:dyDescent="0.45">
      <c r="A4" s="1">
        <v>2</v>
      </c>
      <c r="C4" s="87" t="s">
        <v>336</v>
      </c>
      <c r="D4" s="34"/>
    </row>
    <row r="5" spans="1:7" ht="14.25" customHeight="1" x14ac:dyDescent="0.45">
      <c r="D5" s="34"/>
    </row>
    <row r="6" spans="1:7" ht="14.25" customHeight="1" x14ac:dyDescent="0.45">
      <c r="B6" s="82" t="s">
        <v>337</v>
      </c>
      <c r="D6" s="93" t="s">
        <v>338</v>
      </c>
      <c r="F6" s="94" t="s">
        <v>90</v>
      </c>
    </row>
    <row r="7" spans="1:7" ht="14.25" customHeight="1" x14ac:dyDescent="0.45">
      <c r="A7" s="1">
        <v>1</v>
      </c>
      <c r="B7" s="1" t="s">
        <v>339</v>
      </c>
      <c r="D7" s="34">
        <v>55000</v>
      </c>
    </row>
    <row r="8" spans="1:7" ht="14.25" customHeight="1" x14ac:dyDescent="0.45">
      <c r="A8" s="1">
        <v>2</v>
      </c>
      <c r="B8" s="1" t="s">
        <v>340</v>
      </c>
      <c r="D8" s="34">
        <v>4000</v>
      </c>
    </row>
    <row r="9" spans="1:7" ht="14.25" customHeight="1" x14ac:dyDescent="0.45">
      <c r="A9" s="1">
        <v>3</v>
      </c>
      <c r="B9" s="1" t="s">
        <v>341</v>
      </c>
      <c r="D9" s="34">
        <v>100000</v>
      </c>
    </row>
    <row r="10" spans="1:7" ht="14.25" customHeight="1" x14ac:dyDescent="0.45">
      <c r="A10" s="1">
        <v>4</v>
      </c>
      <c r="B10" s="1" t="s">
        <v>342</v>
      </c>
      <c r="D10" s="34"/>
    </row>
    <row r="11" spans="1:7" ht="14.25" customHeight="1" x14ac:dyDescent="0.45">
      <c r="A11" s="1">
        <v>5</v>
      </c>
      <c r="B11" s="1" t="s">
        <v>343</v>
      </c>
      <c r="D11" s="34"/>
      <c r="F11" s="34">
        <v>200000</v>
      </c>
      <c r="G11" s="1" t="s">
        <v>3</v>
      </c>
    </row>
    <row r="12" spans="1:7" ht="14.25" customHeight="1" x14ac:dyDescent="0.45">
      <c r="A12" s="1">
        <v>6</v>
      </c>
      <c r="B12" s="1" t="s">
        <v>344</v>
      </c>
      <c r="D12" s="34">
        <v>0</v>
      </c>
      <c r="E12" s="34"/>
    </row>
    <row r="13" spans="1:7" ht="14.25" customHeight="1" x14ac:dyDescent="0.45">
      <c r="A13" s="1">
        <v>7</v>
      </c>
      <c r="B13" s="1" t="s">
        <v>345</v>
      </c>
      <c r="D13" s="34"/>
      <c r="E13" s="34">
        <v>50000</v>
      </c>
    </row>
    <row r="14" spans="1:7" ht="14.25" customHeight="1" x14ac:dyDescent="0.45">
      <c r="A14" s="1">
        <v>8</v>
      </c>
      <c r="B14" s="1" t="s">
        <v>346</v>
      </c>
      <c r="D14" s="34"/>
      <c r="F14" s="34">
        <v>200000</v>
      </c>
      <c r="G14" s="1" t="s">
        <v>3</v>
      </c>
    </row>
    <row r="15" spans="1:7" ht="14.25" customHeight="1" x14ac:dyDescent="0.45">
      <c r="D15" s="34"/>
    </row>
    <row r="16" spans="1:7" ht="14.25" customHeight="1" x14ac:dyDescent="0.45">
      <c r="D16" s="34"/>
    </row>
    <row r="17" spans="4:4" ht="14.25" customHeight="1" x14ac:dyDescent="0.45">
      <c r="D17" s="34"/>
    </row>
    <row r="18" spans="4:4" ht="14.25" customHeight="1" x14ac:dyDescent="0.45">
      <c r="D18" s="34"/>
    </row>
    <row r="19" spans="4:4" ht="14.25" customHeight="1" x14ac:dyDescent="0.45">
      <c r="D19" s="34"/>
    </row>
    <row r="20" spans="4:4" ht="14.25" customHeight="1" x14ac:dyDescent="0.45">
      <c r="D20" s="34"/>
    </row>
    <row r="21" spans="4:4" ht="14.25" customHeight="1" x14ac:dyDescent="0.45">
      <c r="D21" s="34"/>
    </row>
    <row r="22" spans="4:4" ht="14.25" customHeight="1" x14ac:dyDescent="0.45">
      <c r="D22" s="34"/>
    </row>
    <row r="23" spans="4:4" ht="14.25" customHeight="1" x14ac:dyDescent="0.45">
      <c r="D23" s="34"/>
    </row>
    <row r="24" spans="4:4" ht="14.25" customHeight="1" x14ac:dyDescent="0.45">
      <c r="D24" s="34"/>
    </row>
    <row r="25" spans="4:4" ht="14.25" customHeight="1" x14ac:dyDescent="0.45">
      <c r="D25" s="34"/>
    </row>
    <row r="26" spans="4:4" ht="14.25" customHeight="1" x14ac:dyDescent="0.45">
      <c r="D26" s="34"/>
    </row>
    <row r="27" spans="4:4" ht="14.25" customHeight="1" x14ac:dyDescent="0.45">
      <c r="D27" s="34"/>
    </row>
    <row r="28" spans="4:4" ht="14.25" customHeight="1" x14ac:dyDescent="0.45">
      <c r="D28" s="34"/>
    </row>
    <row r="29" spans="4:4" ht="14.25" customHeight="1" x14ac:dyDescent="0.45">
      <c r="D29" s="34"/>
    </row>
    <row r="30" spans="4:4" ht="14.25" customHeight="1" x14ac:dyDescent="0.45">
      <c r="D30" s="34"/>
    </row>
    <row r="31" spans="4:4" ht="14.25" customHeight="1" x14ac:dyDescent="0.45">
      <c r="D31" s="34"/>
    </row>
    <row r="32" spans="4:4" ht="14.25" customHeight="1" x14ac:dyDescent="0.45">
      <c r="D32" s="34"/>
    </row>
    <row r="33" spans="4:4" ht="14.25" customHeight="1" x14ac:dyDescent="0.45">
      <c r="D33" s="34"/>
    </row>
    <row r="34" spans="4:4" ht="14.25" customHeight="1" x14ac:dyDescent="0.45">
      <c r="D34" s="34"/>
    </row>
    <row r="35" spans="4:4" ht="14.25" customHeight="1" x14ac:dyDescent="0.45">
      <c r="D35" s="34"/>
    </row>
    <row r="36" spans="4:4" ht="14.25" customHeight="1" x14ac:dyDescent="0.45">
      <c r="D36" s="34"/>
    </row>
    <row r="37" spans="4:4" ht="14.25" customHeight="1" x14ac:dyDescent="0.45">
      <c r="D37" s="34"/>
    </row>
    <row r="38" spans="4:4" ht="14.25" customHeight="1" x14ac:dyDescent="0.45">
      <c r="D38" s="34"/>
    </row>
    <row r="39" spans="4:4" ht="14.25" customHeight="1" x14ac:dyDescent="0.45">
      <c r="D39" s="34"/>
    </row>
    <row r="40" spans="4:4" ht="14.25" customHeight="1" x14ac:dyDescent="0.45">
      <c r="D40" s="34"/>
    </row>
    <row r="41" spans="4:4" ht="14.25" customHeight="1" x14ac:dyDescent="0.45">
      <c r="D41" s="34"/>
    </row>
    <row r="42" spans="4:4" ht="14.25" customHeight="1" x14ac:dyDescent="0.45">
      <c r="D42" s="34"/>
    </row>
    <row r="43" spans="4:4" ht="14.25" customHeight="1" x14ac:dyDescent="0.45">
      <c r="D43" s="34"/>
    </row>
    <row r="44" spans="4:4" ht="14.25" customHeight="1" x14ac:dyDescent="0.45">
      <c r="D44" s="34"/>
    </row>
    <row r="45" spans="4:4" ht="14.25" customHeight="1" x14ac:dyDescent="0.45">
      <c r="D45" s="34"/>
    </row>
    <row r="46" spans="4:4" ht="14.25" customHeight="1" x14ac:dyDescent="0.45">
      <c r="D46" s="34"/>
    </row>
    <row r="47" spans="4:4" ht="14.25" customHeight="1" x14ac:dyDescent="0.45">
      <c r="D47" s="34"/>
    </row>
    <row r="48" spans="4:4" ht="14.25" customHeight="1" x14ac:dyDescent="0.45">
      <c r="D48" s="34"/>
    </row>
    <row r="49" spans="4:4" ht="14.25" customHeight="1" x14ac:dyDescent="0.45">
      <c r="D49" s="34"/>
    </row>
    <row r="50" spans="4:4" ht="14.25" customHeight="1" x14ac:dyDescent="0.45">
      <c r="D50" s="34"/>
    </row>
    <row r="51" spans="4:4" ht="14.25" customHeight="1" x14ac:dyDescent="0.45">
      <c r="D51" s="34"/>
    </row>
    <row r="52" spans="4:4" ht="14.25" customHeight="1" x14ac:dyDescent="0.45">
      <c r="D52" s="34"/>
    </row>
    <row r="53" spans="4:4" ht="14.25" customHeight="1" x14ac:dyDescent="0.45">
      <c r="D53" s="34"/>
    </row>
    <row r="54" spans="4:4" ht="14.25" customHeight="1" x14ac:dyDescent="0.45">
      <c r="D54" s="34"/>
    </row>
    <row r="55" spans="4:4" ht="14.25" customHeight="1" x14ac:dyDescent="0.45">
      <c r="D55" s="34"/>
    </row>
    <row r="56" spans="4:4" ht="14.25" customHeight="1" x14ac:dyDescent="0.45">
      <c r="D56" s="34"/>
    </row>
    <row r="57" spans="4:4" ht="14.25" customHeight="1" x14ac:dyDescent="0.45">
      <c r="D57" s="34"/>
    </row>
    <row r="58" spans="4:4" ht="14.25" customHeight="1" x14ac:dyDescent="0.45">
      <c r="D58" s="34"/>
    </row>
    <row r="59" spans="4:4" ht="14.25" customHeight="1" x14ac:dyDescent="0.45">
      <c r="D59" s="34"/>
    </row>
    <row r="60" spans="4:4" ht="14.25" customHeight="1" x14ac:dyDescent="0.45">
      <c r="D60" s="34"/>
    </row>
    <row r="61" spans="4:4" ht="14.25" customHeight="1" x14ac:dyDescent="0.45">
      <c r="D61" s="34"/>
    </row>
    <row r="62" spans="4:4" ht="14.25" customHeight="1" x14ac:dyDescent="0.45">
      <c r="D62" s="34"/>
    </row>
    <row r="63" spans="4:4" ht="14.25" customHeight="1" x14ac:dyDescent="0.45">
      <c r="D63" s="34"/>
    </row>
    <row r="64" spans="4:4" ht="14.25" customHeight="1" x14ac:dyDescent="0.45">
      <c r="D64" s="34"/>
    </row>
    <row r="65" spans="4:4" ht="14.25" customHeight="1" x14ac:dyDescent="0.45">
      <c r="D65" s="34"/>
    </row>
    <row r="66" spans="4:4" ht="14.25" customHeight="1" x14ac:dyDescent="0.45">
      <c r="D66" s="34"/>
    </row>
    <row r="67" spans="4:4" ht="14.25" customHeight="1" x14ac:dyDescent="0.45">
      <c r="D67" s="34"/>
    </row>
    <row r="68" spans="4:4" ht="14.25" customHeight="1" x14ac:dyDescent="0.45">
      <c r="D68" s="34"/>
    </row>
    <row r="69" spans="4:4" ht="14.25" customHeight="1" x14ac:dyDescent="0.45">
      <c r="D69" s="34"/>
    </row>
    <row r="70" spans="4:4" ht="14.25" customHeight="1" x14ac:dyDescent="0.45">
      <c r="D70" s="34"/>
    </row>
    <row r="71" spans="4:4" ht="14.25" customHeight="1" x14ac:dyDescent="0.45">
      <c r="D71" s="34"/>
    </row>
    <row r="72" spans="4:4" ht="14.25" customHeight="1" x14ac:dyDescent="0.45">
      <c r="D72" s="34"/>
    </row>
    <row r="73" spans="4:4" ht="14.25" customHeight="1" x14ac:dyDescent="0.45">
      <c r="D73" s="34"/>
    </row>
    <row r="74" spans="4:4" ht="14.25" customHeight="1" x14ac:dyDescent="0.45">
      <c r="D74" s="34"/>
    </row>
    <row r="75" spans="4:4" ht="14.25" customHeight="1" x14ac:dyDescent="0.45">
      <c r="D75" s="34"/>
    </row>
    <row r="76" spans="4:4" ht="14.25" customHeight="1" x14ac:dyDescent="0.45">
      <c r="D76" s="34"/>
    </row>
    <row r="77" spans="4:4" ht="14.25" customHeight="1" x14ac:dyDescent="0.45">
      <c r="D77" s="34"/>
    </row>
    <row r="78" spans="4:4" ht="14.25" customHeight="1" x14ac:dyDescent="0.45">
      <c r="D78" s="34"/>
    </row>
    <row r="79" spans="4:4" ht="14.25" customHeight="1" x14ac:dyDescent="0.45">
      <c r="D79" s="34"/>
    </row>
    <row r="80" spans="4:4" ht="14.25" customHeight="1" x14ac:dyDescent="0.45">
      <c r="D80" s="34"/>
    </row>
    <row r="81" spans="4:4" ht="14.25" customHeight="1" x14ac:dyDescent="0.45">
      <c r="D81" s="34"/>
    </row>
    <row r="82" spans="4:4" ht="14.25" customHeight="1" x14ac:dyDescent="0.45">
      <c r="D82" s="34"/>
    </row>
    <row r="83" spans="4:4" ht="14.25" customHeight="1" x14ac:dyDescent="0.45">
      <c r="D83" s="34"/>
    </row>
    <row r="84" spans="4:4" ht="14.25" customHeight="1" x14ac:dyDescent="0.45">
      <c r="D84" s="34"/>
    </row>
    <row r="85" spans="4:4" ht="14.25" customHeight="1" x14ac:dyDescent="0.45">
      <c r="D85" s="34"/>
    </row>
    <row r="86" spans="4:4" ht="14.25" customHeight="1" x14ac:dyDescent="0.45">
      <c r="D86" s="34"/>
    </row>
    <row r="87" spans="4:4" ht="14.25" customHeight="1" x14ac:dyDescent="0.45">
      <c r="D87" s="34"/>
    </row>
    <row r="88" spans="4:4" ht="14.25" customHeight="1" x14ac:dyDescent="0.45">
      <c r="D88" s="34"/>
    </row>
    <row r="89" spans="4:4" ht="14.25" customHeight="1" x14ac:dyDescent="0.45">
      <c r="D89" s="34"/>
    </row>
    <row r="90" spans="4:4" ht="14.25" customHeight="1" x14ac:dyDescent="0.45">
      <c r="D90" s="34"/>
    </row>
    <row r="91" spans="4:4" ht="14.25" customHeight="1" x14ac:dyDescent="0.45">
      <c r="D91" s="34"/>
    </row>
    <row r="92" spans="4:4" ht="14.25" customHeight="1" x14ac:dyDescent="0.45">
      <c r="D92" s="34"/>
    </row>
    <row r="93" spans="4:4" ht="14.25" customHeight="1" x14ac:dyDescent="0.45">
      <c r="D93" s="34"/>
    </row>
    <row r="94" spans="4:4" ht="14.25" customHeight="1" x14ac:dyDescent="0.45">
      <c r="D94" s="34"/>
    </row>
    <row r="95" spans="4:4" ht="14.25" customHeight="1" x14ac:dyDescent="0.45">
      <c r="D95" s="34"/>
    </row>
    <row r="96" spans="4:4" ht="14.25" customHeight="1" x14ac:dyDescent="0.45">
      <c r="D96" s="34"/>
    </row>
    <row r="97" spans="4:4" ht="14.25" customHeight="1" x14ac:dyDescent="0.45">
      <c r="D97" s="34"/>
    </row>
    <row r="98" spans="4:4" ht="14.25" customHeight="1" x14ac:dyDescent="0.45">
      <c r="D98" s="34"/>
    </row>
    <row r="99" spans="4:4" ht="14.25" customHeight="1" x14ac:dyDescent="0.45">
      <c r="D99" s="34"/>
    </row>
    <row r="100" spans="4:4" ht="14.25" customHeight="1" x14ac:dyDescent="0.45">
      <c r="D100" s="34"/>
    </row>
    <row r="101" spans="4:4" ht="14.25" customHeight="1" x14ac:dyDescent="0.45">
      <c r="D101" s="34"/>
    </row>
    <row r="102" spans="4:4" ht="14.25" customHeight="1" x14ac:dyDescent="0.45">
      <c r="D102" s="34"/>
    </row>
    <row r="103" spans="4:4" ht="14.25" customHeight="1" x14ac:dyDescent="0.45">
      <c r="D103" s="34"/>
    </row>
    <row r="104" spans="4:4" ht="14.25" customHeight="1" x14ac:dyDescent="0.45">
      <c r="D104" s="34"/>
    </row>
    <row r="105" spans="4:4" ht="14.25" customHeight="1" x14ac:dyDescent="0.45">
      <c r="D105" s="34"/>
    </row>
    <row r="106" spans="4:4" ht="14.25" customHeight="1" x14ac:dyDescent="0.45">
      <c r="D106" s="34"/>
    </row>
    <row r="107" spans="4:4" ht="14.25" customHeight="1" x14ac:dyDescent="0.45">
      <c r="D107" s="34"/>
    </row>
    <row r="108" spans="4:4" ht="14.25" customHeight="1" x14ac:dyDescent="0.45">
      <c r="D108" s="34"/>
    </row>
    <row r="109" spans="4:4" ht="14.25" customHeight="1" x14ac:dyDescent="0.45">
      <c r="D109" s="34"/>
    </row>
    <row r="110" spans="4:4" ht="14.25" customHeight="1" x14ac:dyDescent="0.45">
      <c r="D110" s="34"/>
    </row>
    <row r="111" spans="4:4" ht="14.25" customHeight="1" x14ac:dyDescent="0.45">
      <c r="D111" s="34"/>
    </row>
    <row r="112" spans="4:4" ht="14.25" customHeight="1" x14ac:dyDescent="0.45">
      <c r="D112" s="34"/>
    </row>
    <row r="113" spans="4:4" ht="14.25" customHeight="1" x14ac:dyDescent="0.45">
      <c r="D113" s="34"/>
    </row>
    <row r="114" spans="4:4" ht="14.25" customHeight="1" x14ac:dyDescent="0.45">
      <c r="D114" s="34"/>
    </row>
    <row r="115" spans="4:4" ht="14.25" customHeight="1" x14ac:dyDescent="0.45">
      <c r="D115" s="34"/>
    </row>
    <row r="116" spans="4:4" ht="14.25" customHeight="1" x14ac:dyDescent="0.45">
      <c r="D116" s="34"/>
    </row>
    <row r="117" spans="4:4" ht="14.25" customHeight="1" x14ac:dyDescent="0.45">
      <c r="D117" s="34"/>
    </row>
    <row r="118" spans="4:4" ht="14.25" customHeight="1" x14ac:dyDescent="0.45">
      <c r="D118" s="34"/>
    </row>
    <row r="119" spans="4:4" ht="14.25" customHeight="1" x14ac:dyDescent="0.45">
      <c r="D119" s="34"/>
    </row>
    <row r="120" spans="4:4" ht="14.25" customHeight="1" x14ac:dyDescent="0.45">
      <c r="D120" s="34"/>
    </row>
    <row r="121" spans="4:4" ht="14.25" customHeight="1" x14ac:dyDescent="0.45">
      <c r="D121" s="34"/>
    </row>
    <row r="122" spans="4:4" ht="14.25" customHeight="1" x14ac:dyDescent="0.45">
      <c r="D122" s="34"/>
    </row>
    <row r="123" spans="4:4" ht="14.25" customHeight="1" x14ac:dyDescent="0.45">
      <c r="D123" s="34"/>
    </row>
    <row r="124" spans="4:4" ht="14.25" customHeight="1" x14ac:dyDescent="0.45">
      <c r="D124" s="34"/>
    </row>
    <row r="125" spans="4:4" ht="14.25" customHeight="1" x14ac:dyDescent="0.45">
      <c r="D125" s="34"/>
    </row>
    <row r="126" spans="4:4" ht="14.25" customHeight="1" x14ac:dyDescent="0.45">
      <c r="D126" s="34"/>
    </row>
    <row r="127" spans="4:4" ht="14.25" customHeight="1" x14ac:dyDescent="0.45">
      <c r="D127" s="34"/>
    </row>
    <row r="128" spans="4:4" ht="14.25" customHeight="1" x14ac:dyDescent="0.45">
      <c r="D128" s="34"/>
    </row>
    <row r="129" spans="4:4" ht="14.25" customHeight="1" x14ac:dyDescent="0.45">
      <c r="D129" s="34"/>
    </row>
    <row r="130" spans="4:4" ht="14.25" customHeight="1" x14ac:dyDescent="0.45">
      <c r="D130" s="34"/>
    </row>
    <row r="131" spans="4:4" ht="14.25" customHeight="1" x14ac:dyDescent="0.45">
      <c r="D131" s="34"/>
    </row>
    <row r="132" spans="4:4" ht="14.25" customHeight="1" x14ac:dyDescent="0.45">
      <c r="D132" s="34"/>
    </row>
    <row r="133" spans="4:4" ht="14.25" customHeight="1" x14ac:dyDescent="0.45">
      <c r="D133" s="34"/>
    </row>
    <row r="134" spans="4:4" ht="14.25" customHeight="1" x14ac:dyDescent="0.45">
      <c r="D134" s="34"/>
    </row>
    <row r="135" spans="4:4" ht="14.25" customHeight="1" x14ac:dyDescent="0.45">
      <c r="D135" s="34"/>
    </row>
    <row r="136" spans="4:4" ht="14.25" customHeight="1" x14ac:dyDescent="0.45">
      <c r="D136" s="34"/>
    </row>
    <row r="137" spans="4:4" ht="14.25" customHeight="1" x14ac:dyDescent="0.45">
      <c r="D137" s="34"/>
    </row>
    <row r="138" spans="4:4" ht="14.25" customHeight="1" x14ac:dyDescent="0.45">
      <c r="D138" s="34"/>
    </row>
    <row r="139" spans="4:4" ht="14.25" customHeight="1" x14ac:dyDescent="0.45">
      <c r="D139" s="34"/>
    </row>
    <row r="140" spans="4:4" ht="14.25" customHeight="1" x14ac:dyDescent="0.45">
      <c r="D140" s="34"/>
    </row>
    <row r="141" spans="4:4" ht="14.25" customHeight="1" x14ac:dyDescent="0.45">
      <c r="D141" s="34"/>
    </row>
    <row r="142" spans="4:4" ht="14.25" customHeight="1" x14ac:dyDescent="0.45">
      <c r="D142" s="34"/>
    </row>
    <row r="143" spans="4:4" ht="14.25" customHeight="1" x14ac:dyDescent="0.45">
      <c r="D143" s="34"/>
    </row>
    <row r="144" spans="4:4" ht="14.25" customHeight="1" x14ac:dyDescent="0.45">
      <c r="D144" s="34"/>
    </row>
    <row r="145" spans="4:4" ht="14.25" customHeight="1" x14ac:dyDescent="0.45">
      <c r="D145" s="34"/>
    </row>
    <row r="146" spans="4:4" ht="14.25" customHeight="1" x14ac:dyDescent="0.45">
      <c r="D146" s="34"/>
    </row>
    <row r="147" spans="4:4" ht="14.25" customHeight="1" x14ac:dyDescent="0.45">
      <c r="D147" s="34"/>
    </row>
    <row r="148" spans="4:4" ht="14.25" customHeight="1" x14ac:dyDescent="0.45">
      <c r="D148" s="34"/>
    </row>
    <row r="149" spans="4:4" ht="14.25" customHeight="1" x14ac:dyDescent="0.45">
      <c r="D149" s="34"/>
    </row>
    <row r="150" spans="4:4" ht="14.25" customHeight="1" x14ac:dyDescent="0.45">
      <c r="D150" s="34"/>
    </row>
    <row r="151" spans="4:4" ht="14.25" customHeight="1" x14ac:dyDescent="0.45">
      <c r="D151" s="34"/>
    </row>
    <row r="152" spans="4:4" ht="14.25" customHeight="1" x14ac:dyDescent="0.45">
      <c r="D152" s="34"/>
    </row>
    <row r="153" spans="4:4" ht="14.25" customHeight="1" x14ac:dyDescent="0.45">
      <c r="D153" s="34"/>
    </row>
    <row r="154" spans="4:4" ht="14.25" customHeight="1" x14ac:dyDescent="0.45">
      <c r="D154" s="34"/>
    </row>
    <row r="155" spans="4:4" ht="14.25" customHeight="1" x14ac:dyDescent="0.45">
      <c r="D155" s="34"/>
    </row>
    <row r="156" spans="4:4" ht="14.25" customHeight="1" x14ac:dyDescent="0.45">
      <c r="D156" s="34"/>
    </row>
    <row r="157" spans="4:4" ht="14.25" customHeight="1" x14ac:dyDescent="0.45">
      <c r="D157" s="34"/>
    </row>
    <row r="158" spans="4:4" ht="14.25" customHeight="1" x14ac:dyDescent="0.45">
      <c r="D158" s="34"/>
    </row>
    <row r="159" spans="4:4" ht="14.25" customHeight="1" x14ac:dyDescent="0.45">
      <c r="D159" s="34"/>
    </row>
    <row r="160" spans="4:4" ht="14.25" customHeight="1" x14ac:dyDescent="0.45">
      <c r="D160" s="34"/>
    </row>
    <row r="161" spans="4:4" ht="14.25" customHeight="1" x14ac:dyDescent="0.45">
      <c r="D161" s="34"/>
    </row>
    <row r="162" spans="4:4" ht="14.25" customHeight="1" x14ac:dyDescent="0.45">
      <c r="D162" s="34"/>
    </row>
    <row r="163" spans="4:4" ht="14.25" customHeight="1" x14ac:dyDescent="0.45">
      <c r="D163" s="34"/>
    </row>
    <row r="164" spans="4:4" ht="14.25" customHeight="1" x14ac:dyDescent="0.45">
      <c r="D164" s="34"/>
    </row>
    <row r="165" spans="4:4" ht="14.25" customHeight="1" x14ac:dyDescent="0.45">
      <c r="D165" s="34"/>
    </row>
    <row r="166" spans="4:4" ht="14.25" customHeight="1" x14ac:dyDescent="0.45">
      <c r="D166" s="34"/>
    </row>
    <row r="167" spans="4:4" ht="14.25" customHeight="1" x14ac:dyDescent="0.45">
      <c r="D167" s="34"/>
    </row>
    <row r="168" spans="4:4" ht="14.25" customHeight="1" x14ac:dyDescent="0.45">
      <c r="D168" s="34"/>
    </row>
    <row r="169" spans="4:4" ht="14.25" customHeight="1" x14ac:dyDescent="0.45">
      <c r="D169" s="34"/>
    </row>
    <row r="170" spans="4:4" ht="14.25" customHeight="1" x14ac:dyDescent="0.45">
      <c r="D170" s="34"/>
    </row>
    <row r="171" spans="4:4" ht="14.25" customHeight="1" x14ac:dyDescent="0.45">
      <c r="D171" s="34"/>
    </row>
    <row r="172" spans="4:4" ht="14.25" customHeight="1" x14ac:dyDescent="0.45">
      <c r="D172" s="34"/>
    </row>
    <row r="173" spans="4:4" ht="14.25" customHeight="1" x14ac:dyDescent="0.45">
      <c r="D173" s="34"/>
    </row>
    <row r="174" spans="4:4" ht="14.25" customHeight="1" x14ac:dyDescent="0.45">
      <c r="D174" s="34"/>
    </row>
    <row r="175" spans="4:4" ht="14.25" customHeight="1" x14ac:dyDescent="0.45">
      <c r="D175" s="34"/>
    </row>
    <row r="176" spans="4:4" ht="14.25" customHeight="1" x14ac:dyDescent="0.45">
      <c r="D176" s="34"/>
    </row>
    <row r="177" spans="4:4" ht="14.25" customHeight="1" x14ac:dyDescent="0.45">
      <c r="D177" s="34"/>
    </row>
    <row r="178" spans="4:4" ht="14.25" customHeight="1" x14ac:dyDescent="0.45">
      <c r="D178" s="34"/>
    </row>
    <row r="179" spans="4:4" ht="14.25" customHeight="1" x14ac:dyDescent="0.45">
      <c r="D179" s="34"/>
    </row>
    <row r="180" spans="4:4" ht="14.25" customHeight="1" x14ac:dyDescent="0.45">
      <c r="D180" s="34"/>
    </row>
    <row r="181" spans="4:4" ht="14.25" customHeight="1" x14ac:dyDescent="0.45">
      <c r="D181" s="34"/>
    </row>
    <row r="182" spans="4:4" ht="14.25" customHeight="1" x14ac:dyDescent="0.45">
      <c r="D182" s="34"/>
    </row>
    <row r="183" spans="4:4" ht="14.25" customHeight="1" x14ac:dyDescent="0.45">
      <c r="D183" s="34"/>
    </row>
    <row r="184" spans="4:4" ht="14.25" customHeight="1" x14ac:dyDescent="0.45">
      <c r="D184" s="34"/>
    </row>
    <row r="185" spans="4:4" ht="14.25" customHeight="1" x14ac:dyDescent="0.45">
      <c r="D185" s="34"/>
    </row>
    <row r="186" spans="4:4" ht="14.25" customHeight="1" x14ac:dyDescent="0.45">
      <c r="D186" s="34"/>
    </row>
    <row r="187" spans="4:4" ht="14.25" customHeight="1" x14ac:dyDescent="0.45">
      <c r="D187" s="34"/>
    </row>
    <row r="188" spans="4:4" ht="14.25" customHeight="1" x14ac:dyDescent="0.45">
      <c r="D188" s="34"/>
    </row>
    <row r="189" spans="4:4" ht="14.25" customHeight="1" x14ac:dyDescent="0.45">
      <c r="D189" s="34"/>
    </row>
    <row r="190" spans="4:4" ht="14.25" customHeight="1" x14ac:dyDescent="0.45">
      <c r="D190" s="34"/>
    </row>
    <row r="191" spans="4:4" ht="14.25" customHeight="1" x14ac:dyDescent="0.45">
      <c r="D191" s="34"/>
    </row>
    <row r="192" spans="4:4" ht="14.25" customHeight="1" x14ac:dyDescent="0.45">
      <c r="D192" s="34"/>
    </row>
    <row r="193" spans="4:4" ht="14.25" customHeight="1" x14ac:dyDescent="0.45">
      <c r="D193" s="34"/>
    </row>
    <row r="194" spans="4:4" ht="14.25" customHeight="1" x14ac:dyDescent="0.45">
      <c r="D194" s="34"/>
    </row>
    <row r="195" spans="4:4" ht="14.25" customHeight="1" x14ac:dyDescent="0.45">
      <c r="D195" s="34"/>
    </row>
    <row r="196" spans="4:4" ht="14.25" customHeight="1" x14ac:dyDescent="0.45">
      <c r="D196" s="34"/>
    </row>
    <row r="197" spans="4:4" ht="14.25" customHeight="1" x14ac:dyDescent="0.45">
      <c r="D197" s="34"/>
    </row>
    <row r="198" spans="4:4" ht="14.25" customHeight="1" x14ac:dyDescent="0.45">
      <c r="D198" s="34"/>
    </row>
    <row r="199" spans="4:4" ht="14.25" customHeight="1" x14ac:dyDescent="0.45">
      <c r="D199" s="34"/>
    </row>
    <row r="200" spans="4:4" ht="14.25" customHeight="1" x14ac:dyDescent="0.45">
      <c r="D200" s="34"/>
    </row>
    <row r="201" spans="4:4" ht="14.25" customHeight="1" x14ac:dyDescent="0.45">
      <c r="D201" s="34"/>
    </row>
    <row r="202" spans="4:4" ht="14.25" customHeight="1" x14ac:dyDescent="0.45">
      <c r="D202" s="34"/>
    </row>
    <row r="203" spans="4:4" ht="14.25" customHeight="1" x14ac:dyDescent="0.45">
      <c r="D203" s="34"/>
    </row>
    <row r="204" spans="4:4" ht="14.25" customHeight="1" x14ac:dyDescent="0.45">
      <c r="D204" s="34"/>
    </row>
    <row r="205" spans="4:4" ht="14.25" customHeight="1" x14ac:dyDescent="0.45">
      <c r="D205" s="34"/>
    </row>
    <row r="206" spans="4:4" ht="14.25" customHeight="1" x14ac:dyDescent="0.45">
      <c r="D206" s="34"/>
    </row>
    <row r="207" spans="4:4" ht="14.25" customHeight="1" x14ac:dyDescent="0.45">
      <c r="D207" s="34"/>
    </row>
    <row r="208" spans="4:4" ht="14.25" customHeight="1" x14ac:dyDescent="0.45">
      <c r="D208" s="34"/>
    </row>
    <row r="209" spans="4:4" ht="14.25" customHeight="1" x14ac:dyDescent="0.45">
      <c r="D209" s="34"/>
    </row>
    <row r="210" spans="4:4" ht="14.25" customHeight="1" x14ac:dyDescent="0.45">
      <c r="D210" s="34"/>
    </row>
    <row r="211" spans="4:4" ht="14.25" customHeight="1" x14ac:dyDescent="0.45">
      <c r="D211" s="34"/>
    </row>
    <row r="212" spans="4:4" ht="14.25" customHeight="1" x14ac:dyDescent="0.45">
      <c r="D212" s="34"/>
    </row>
    <row r="213" spans="4:4" ht="14.25" customHeight="1" x14ac:dyDescent="0.45">
      <c r="D213" s="34"/>
    </row>
    <row r="214" spans="4:4" ht="14.25" customHeight="1" x14ac:dyDescent="0.45">
      <c r="D214" s="34"/>
    </row>
    <row r="215" spans="4:4" ht="14.25" customHeight="1" x14ac:dyDescent="0.45">
      <c r="D215" s="34"/>
    </row>
    <row r="216" spans="4:4" ht="14.25" customHeight="1" x14ac:dyDescent="0.45">
      <c r="D216" s="34"/>
    </row>
    <row r="217" spans="4:4" ht="14.25" customHeight="1" x14ac:dyDescent="0.45">
      <c r="D217" s="34"/>
    </row>
    <row r="218" spans="4:4" ht="14.25" customHeight="1" x14ac:dyDescent="0.45">
      <c r="D218" s="34"/>
    </row>
    <row r="219" spans="4:4" ht="14.25" customHeight="1" x14ac:dyDescent="0.45">
      <c r="D219" s="34"/>
    </row>
    <row r="220" spans="4:4" ht="14.25" customHeight="1" x14ac:dyDescent="0.45">
      <c r="D220" s="34"/>
    </row>
    <row r="221" spans="4:4" ht="14.25" customHeight="1" x14ac:dyDescent="0.45">
      <c r="D221" s="34"/>
    </row>
    <row r="222" spans="4:4" ht="14.25" customHeight="1" x14ac:dyDescent="0.45">
      <c r="D222" s="34"/>
    </row>
    <row r="223" spans="4:4" ht="14.25" customHeight="1" x14ac:dyDescent="0.45">
      <c r="D223" s="34"/>
    </row>
    <row r="224" spans="4:4" ht="14.25" customHeight="1" x14ac:dyDescent="0.45">
      <c r="D224" s="34"/>
    </row>
    <row r="225" spans="4:4" ht="14.25" customHeight="1" x14ac:dyDescent="0.45">
      <c r="D225" s="34"/>
    </row>
    <row r="226" spans="4:4" ht="14.25" customHeight="1" x14ac:dyDescent="0.45">
      <c r="D226" s="34"/>
    </row>
    <row r="227" spans="4:4" ht="14.25" customHeight="1" x14ac:dyDescent="0.45">
      <c r="D227" s="34"/>
    </row>
    <row r="228" spans="4:4" ht="14.25" customHeight="1" x14ac:dyDescent="0.45">
      <c r="D228" s="34"/>
    </row>
    <row r="229" spans="4:4" ht="14.25" customHeight="1" x14ac:dyDescent="0.45">
      <c r="D229" s="34"/>
    </row>
    <row r="230" spans="4:4" ht="14.25" customHeight="1" x14ac:dyDescent="0.45">
      <c r="D230" s="34"/>
    </row>
    <row r="231" spans="4:4" ht="14.25" customHeight="1" x14ac:dyDescent="0.45">
      <c r="D231" s="34"/>
    </row>
    <row r="232" spans="4:4" ht="14.25" customHeight="1" x14ac:dyDescent="0.45">
      <c r="D232" s="34"/>
    </row>
    <row r="233" spans="4:4" ht="14.25" customHeight="1" x14ac:dyDescent="0.45">
      <c r="D233" s="34"/>
    </row>
    <row r="234" spans="4:4" ht="14.25" customHeight="1" x14ac:dyDescent="0.45">
      <c r="D234" s="34"/>
    </row>
    <row r="235" spans="4:4" ht="14.25" customHeight="1" x14ac:dyDescent="0.45">
      <c r="D235" s="34"/>
    </row>
    <row r="236" spans="4:4" ht="14.25" customHeight="1" x14ac:dyDescent="0.45">
      <c r="D236" s="34"/>
    </row>
    <row r="237" spans="4:4" ht="14.25" customHeight="1" x14ac:dyDescent="0.45">
      <c r="D237" s="34"/>
    </row>
    <row r="238" spans="4:4" ht="14.25" customHeight="1" x14ac:dyDescent="0.45">
      <c r="D238" s="34"/>
    </row>
    <row r="239" spans="4:4" ht="14.25" customHeight="1" x14ac:dyDescent="0.45">
      <c r="D239" s="34"/>
    </row>
    <row r="240" spans="4:4" ht="14.25" customHeight="1" x14ac:dyDescent="0.45">
      <c r="D240" s="34"/>
    </row>
    <row r="241" spans="4:4" ht="14.25" customHeight="1" x14ac:dyDescent="0.45">
      <c r="D241" s="34"/>
    </row>
    <row r="242" spans="4:4" ht="14.25" customHeight="1" x14ac:dyDescent="0.45">
      <c r="D242" s="34"/>
    </row>
    <row r="243" spans="4:4" ht="14.25" customHeight="1" x14ac:dyDescent="0.45">
      <c r="D243" s="34"/>
    </row>
    <row r="244" spans="4:4" ht="14.25" customHeight="1" x14ac:dyDescent="0.45">
      <c r="D244" s="34"/>
    </row>
    <row r="245" spans="4:4" ht="14.25" customHeight="1" x14ac:dyDescent="0.45">
      <c r="D245" s="34"/>
    </row>
    <row r="246" spans="4:4" ht="14.25" customHeight="1" x14ac:dyDescent="0.45">
      <c r="D246" s="34"/>
    </row>
    <row r="247" spans="4:4" ht="14.25" customHeight="1" x14ac:dyDescent="0.45">
      <c r="D247" s="34"/>
    </row>
    <row r="248" spans="4:4" ht="14.25" customHeight="1" x14ac:dyDescent="0.45">
      <c r="D248" s="34"/>
    </row>
    <row r="249" spans="4:4" ht="14.25" customHeight="1" x14ac:dyDescent="0.45">
      <c r="D249" s="34"/>
    </row>
    <row r="250" spans="4:4" ht="14.25" customHeight="1" x14ac:dyDescent="0.45">
      <c r="D250" s="34"/>
    </row>
    <row r="251" spans="4:4" ht="14.25" customHeight="1" x14ac:dyDescent="0.45">
      <c r="D251" s="34"/>
    </row>
    <row r="252" spans="4:4" ht="14.25" customHeight="1" x14ac:dyDescent="0.45">
      <c r="D252" s="34"/>
    </row>
    <row r="253" spans="4:4" ht="14.25" customHeight="1" x14ac:dyDescent="0.45">
      <c r="D253" s="34"/>
    </row>
    <row r="254" spans="4:4" ht="14.25" customHeight="1" x14ac:dyDescent="0.45">
      <c r="D254" s="34"/>
    </row>
    <row r="255" spans="4:4" ht="14.25" customHeight="1" x14ac:dyDescent="0.45">
      <c r="D255" s="34"/>
    </row>
    <row r="256" spans="4:4" ht="14.25" customHeight="1" x14ac:dyDescent="0.45">
      <c r="D256" s="34"/>
    </row>
    <row r="257" spans="4:4" ht="14.25" customHeight="1" x14ac:dyDescent="0.45">
      <c r="D257" s="34"/>
    </row>
    <row r="258" spans="4:4" ht="14.25" customHeight="1" x14ac:dyDescent="0.45">
      <c r="D258" s="34"/>
    </row>
    <row r="259" spans="4:4" ht="14.25" customHeight="1" x14ac:dyDescent="0.45">
      <c r="D259" s="34"/>
    </row>
    <row r="260" spans="4:4" ht="14.25" customHeight="1" x14ac:dyDescent="0.45">
      <c r="D260" s="34"/>
    </row>
    <row r="261" spans="4:4" ht="14.25" customHeight="1" x14ac:dyDescent="0.45">
      <c r="D261" s="34"/>
    </row>
    <row r="262" spans="4:4" ht="14.25" customHeight="1" x14ac:dyDescent="0.45">
      <c r="D262" s="34"/>
    </row>
    <row r="263" spans="4:4" ht="14.25" customHeight="1" x14ac:dyDescent="0.45">
      <c r="D263" s="34"/>
    </row>
    <row r="264" spans="4:4" ht="14.25" customHeight="1" x14ac:dyDescent="0.45">
      <c r="D264" s="34"/>
    </row>
    <row r="265" spans="4:4" ht="14.25" customHeight="1" x14ac:dyDescent="0.45">
      <c r="D265" s="34"/>
    </row>
    <row r="266" spans="4:4" ht="14.25" customHeight="1" x14ac:dyDescent="0.45">
      <c r="D266" s="34"/>
    </row>
    <row r="267" spans="4:4" ht="14.25" customHeight="1" x14ac:dyDescent="0.45">
      <c r="D267" s="34"/>
    </row>
    <row r="268" spans="4:4" ht="14.25" customHeight="1" x14ac:dyDescent="0.45">
      <c r="D268" s="34"/>
    </row>
    <row r="269" spans="4:4" ht="14.25" customHeight="1" x14ac:dyDescent="0.45">
      <c r="D269" s="34"/>
    </row>
    <row r="270" spans="4:4" ht="14.25" customHeight="1" x14ac:dyDescent="0.45">
      <c r="D270" s="34"/>
    </row>
    <row r="271" spans="4:4" ht="14.25" customHeight="1" x14ac:dyDescent="0.45">
      <c r="D271" s="34"/>
    </row>
    <row r="272" spans="4:4" ht="14.25" customHeight="1" x14ac:dyDescent="0.45">
      <c r="D272" s="34"/>
    </row>
    <row r="273" spans="4:4" ht="14.25" customHeight="1" x14ac:dyDescent="0.45">
      <c r="D273" s="34"/>
    </row>
    <row r="274" spans="4:4" ht="14.25" customHeight="1" x14ac:dyDescent="0.45">
      <c r="D274" s="34"/>
    </row>
    <row r="275" spans="4:4" ht="14.25" customHeight="1" x14ac:dyDescent="0.45">
      <c r="D275" s="34"/>
    </row>
    <row r="276" spans="4:4" ht="14.25" customHeight="1" x14ac:dyDescent="0.45">
      <c r="D276" s="34"/>
    </row>
    <row r="277" spans="4:4" ht="14.25" customHeight="1" x14ac:dyDescent="0.45">
      <c r="D277" s="34"/>
    </row>
    <row r="278" spans="4:4" ht="14.25" customHeight="1" x14ac:dyDescent="0.45">
      <c r="D278" s="34"/>
    </row>
    <row r="279" spans="4:4" ht="14.25" customHeight="1" x14ac:dyDescent="0.45">
      <c r="D279" s="34"/>
    </row>
    <row r="280" spans="4:4" ht="14.25" customHeight="1" x14ac:dyDescent="0.45">
      <c r="D280" s="34"/>
    </row>
    <row r="281" spans="4:4" ht="14.25" customHeight="1" x14ac:dyDescent="0.45">
      <c r="D281" s="34"/>
    </row>
    <row r="282" spans="4:4" ht="14.25" customHeight="1" x14ac:dyDescent="0.45">
      <c r="D282" s="34"/>
    </row>
    <row r="283" spans="4:4" ht="14.25" customHeight="1" x14ac:dyDescent="0.45">
      <c r="D283" s="34"/>
    </row>
    <row r="284" spans="4:4" ht="14.25" customHeight="1" x14ac:dyDescent="0.45">
      <c r="D284" s="34"/>
    </row>
    <row r="285" spans="4:4" ht="14.25" customHeight="1" x14ac:dyDescent="0.45">
      <c r="D285" s="34"/>
    </row>
    <row r="286" spans="4:4" ht="14.25" customHeight="1" x14ac:dyDescent="0.45">
      <c r="D286" s="34"/>
    </row>
    <row r="287" spans="4:4" ht="14.25" customHeight="1" x14ac:dyDescent="0.45">
      <c r="D287" s="34"/>
    </row>
    <row r="288" spans="4:4" ht="14.25" customHeight="1" x14ac:dyDescent="0.45">
      <c r="D288" s="34"/>
    </row>
    <row r="289" spans="4:4" ht="14.25" customHeight="1" x14ac:dyDescent="0.45">
      <c r="D289" s="34"/>
    </row>
    <row r="290" spans="4:4" ht="14.25" customHeight="1" x14ac:dyDescent="0.45">
      <c r="D290" s="34"/>
    </row>
    <row r="291" spans="4:4" ht="14.25" customHeight="1" x14ac:dyDescent="0.45">
      <c r="D291" s="34"/>
    </row>
    <row r="292" spans="4:4" ht="14.25" customHeight="1" x14ac:dyDescent="0.45">
      <c r="D292" s="34"/>
    </row>
    <row r="293" spans="4:4" ht="14.25" customHeight="1" x14ac:dyDescent="0.45">
      <c r="D293" s="34"/>
    </row>
    <row r="294" spans="4:4" ht="14.25" customHeight="1" x14ac:dyDescent="0.45">
      <c r="D294" s="34"/>
    </row>
    <row r="295" spans="4:4" ht="14.25" customHeight="1" x14ac:dyDescent="0.45">
      <c r="D295" s="34"/>
    </row>
    <row r="296" spans="4:4" ht="14.25" customHeight="1" x14ac:dyDescent="0.45">
      <c r="D296" s="34"/>
    </row>
    <row r="297" spans="4:4" ht="14.25" customHeight="1" x14ac:dyDescent="0.45">
      <c r="D297" s="34"/>
    </row>
    <row r="298" spans="4:4" ht="14.25" customHeight="1" x14ac:dyDescent="0.45">
      <c r="D298" s="34"/>
    </row>
    <row r="299" spans="4:4" ht="14.25" customHeight="1" x14ac:dyDescent="0.45">
      <c r="D299" s="34"/>
    </row>
    <row r="300" spans="4:4" ht="14.25" customHeight="1" x14ac:dyDescent="0.45">
      <c r="D300" s="34"/>
    </row>
    <row r="301" spans="4:4" ht="14.25" customHeight="1" x14ac:dyDescent="0.45">
      <c r="D301" s="34"/>
    </row>
    <row r="302" spans="4:4" ht="14.25" customHeight="1" x14ac:dyDescent="0.45">
      <c r="D302" s="34"/>
    </row>
    <row r="303" spans="4:4" ht="14.25" customHeight="1" x14ac:dyDescent="0.45">
      <c r="D303" s="34"/>
    </row>
    <row r="304" spans="4:4" ht="14.25" customHeight="1" x14ac:dyDescent="0.45">
      <c r="D304" s="34"/>
    </row>
    <row r="305" spans="4:4" ht="14.25" customHeight="1" x14ac:dyDescent="0.45">
      <c r="D305" s="34"/>
    </row>
    <row r="306" spans="4:4" ht="14.25" customHeight="1" x14ac:dyDescent="0.45">
      <c r="D306" s="34"/>
    </row>
    <row r="307" spans="4:4" ht="14.25" customHeight="1" x14ac:dyDescent="0.45">
      <c r="D307" s="34"/>
    </row>
    <row r="308" spans="4:4" ht="14.25" customHeight="1" x14ac:dyDescent="0.45">
      <c r="D308" s="34"/>
    </row>
    <row r="309" spans="4:4" ht="14.25" customHeight="1" x14ac:dyDescent="0.45">
      <c r="D309" s="34"/>
    </row>
    <row r="310" spans="4:4" ht="14.25" customHeight="1" x14ac:dyDescent="0.45">
      <c r="D310" s="34"/>
    </row>
    <row r="311" spans="4:4" ht="14.25" customHeight="1" x14ac:dyDescent="0.45">
      <c r="D311" s="34"/>
    </row>
    <row r="312" spans="4:4" ht="14.25" customHeight="1" x14ac:dyDescent="0.45">
      <c r="D312" s="34"/>
    </row>
    <row r="313" spans="4:4" ht="14.25" customHeight="1" x14ac:dyDescent="0.45">
      <c r="D313" s="34"/>
    </row>
    <row r="314" spans="4:4" ht="14.25" customHeight="1" x14ac:dyDescent="0.45">
      <c r="D314" s="34"/>
    </row>
    <row r="315" spans="4:4" ht="14.25" customHeight="1" x14ac:dyDescent="0.45">
      <c r="D315" s="34"/>
    </row>
    <row r="316" spans="4:4" ht="14.25" customHeight="1" x14ac:dyDescent="0.45">
      <c r="D316" s="34"/>
    </row>
    <row r="317" spans="4:4" ht="14.25" customHeight="1" x14ac:dyDescent="0.45">
      <c r="D317" s="34"/>
    </row>
    <row r="318" spans="4:4" ht="14.25" customHeight="1" x14ac:dyDescent="0.45">
      <c r="D318" s="34"/>
    </row>
    <row r="319" spans="4:4" ht="14.25" customHeight="1" x14ac:dyDescent="0.45">
      <c r="D319" s="34"/>
    </row>
    <row r="320" spans="4:4" ht="14.25" customHeight="1" x14ac:dyDescent="0.45">
      <c r="D320" s="34"/>
    </row>
    <row r="321" spans="4:4" ht="14.25" customHeight="1" x14ac:dyDescent="0.45">
      <c r="D321" s="34"/>
    </row>
    <row r="322" spans="4:4" ht="14.25" customHeight="1" x14ac:dyDescent="0.45">
      <c r="D322" s="34"/>
    </row>
    <row r="323" spans="4:4" ht="14.25" customHeight="1" x14ac:dyDescent="0.45">
      <c r="D323" s="34"/>
    </row>
    <row r="324" spans="4:4" ht="14.25" customHeight="1" x14ac:dyDescent="0.45">
      <c r="D324" s="34"/>
    </row>
    <row r="325" spans="4:4" ht="14.25" customHeight="1" x14ac:dyDescent="0.45">
      <c r="D325" s="34"/>
    </row>
    <row r="326" spans="4:4" ht="14.25" customHeight="1" x14ac:dyDescent="0.45">
      <c r="D326" s="34"/>
    </row>
    <row r="327" spans="4:4" ht="14.25" customHeight="1" x14ac:dyDescent="0.45">
      <c r="D327" s="34"/>
    </row>
    <row r="328" spans="4:4" ht="14.25" customHeight="1" x14ac:dyDescent="0.45">
      <c r="D328" s="34"/>
    </row>
    <row r="329" spans="4:4" ht="14.25" customHeight="1" x14ac:dyDescent="0.45">
      <c r="D329" s="34"/>
    </row>
    <row r="330" spans="4:4" ht="14.25" customHeight="1" x14ac:dyDescent="0.45">
      <c r="D330" s="34"/>
    </row>
    <row r="331" spans="4:4" ht="14.25" customHeight="1" x14ac:dyDescent="0.45">
      <c r="D331" s="34"/>
    </row>
    <row r="332" spans="4:4" ht="14.25" customHeight="1" x14ac:dyDescent="0.45">
      <c r="D332" s="34"/>
    </row>
    <row r="333" spans="4:4" ht="14.25" customHeight="1" x14ac:dyDescent="0.45">
      <c r="D333" s="34"/>
    </row>
    <row r="334" spans="4:4" ht="14.25" customHeight="1" x14ac:dyDescent="0.45">
      <c r="D334" s="34"/>
    </row>
    <row r="335" spans="4:4" ht="14.25" customHeight="1" x14ac:dyDescent="0.45">
      <c r="D335" s="34"/>
    </row>
    <row r="336" spans="4:4" ht="14.25" customHeight="1" x14ac:dyDescent="0.45">
      <c r="D336" s="34"/>
    </row>
    <row r="337" spans="4:4" ht="14.25" customHeight="1" x14ac:dyDescent="0.45">
      <c r="D337" s="34"/>
    </row>
    <row r="338" spans="4:4" ht="14.25" customHeight="1" x14ac:dyDescent="0.45">
      <c r="D338" s="34"/>
    </row>
    <row r="339" spans="4:4" ht="14.25" customHeight="1" x14ac:dyDescent="0.45">
      <c r="D339" s="34"/>
    </row>
    <row r="340" spans="4:4" ht="14.25" customHeight="1" x14ac:dyDescent="0.45">
      <c r="D340" s="34"/>
    </row>
    <row r="341" spans="4:4" ht="14.25" customHeight="1" x14ac:dyDescent="0.45">
      <c r="D341" s="34"/>
    </row>
    <row r="342" spans="4:4" ht="14.25" customHeight="1" x14ac:dyDescent="0.45">
      <c r="D342" s="34"/>
    </row>
    <row r="343" spans="4:4" ht="14.25" customHeight="1" x14ac:dyDescent="0.45">
      <c r="D343" s="34"/>
    </row>
    <row r="344" spans="4:4" ht="14.25" customHeight="1" x14ac:dyDescent="0.45">
      <c r="D344" s="34"/>
    </row>
    <row r="345" spans="4:4" ht="14.25" customHeight="1" x14ac:dyDescent="0.45">
      <c r="D345" s="34"/>
    </row>
    <row r="346" spans="4:4" ht="14.25" customHeight="1" x14ac:dyDescent="0.45">
      <c r="D346" s="34"/>
    </row>
    <row r="347" spans="4:4" ht="14.25" customHeight="1" x14ac:dyDescent="0.45">
      <c r="D347" s="34"/>
    </row>
    <row r="348" spans="4:4" ht="14.25" customHeight="1" x14ac:dyDescent="0.45">
      <c r="D348" s="34"/>
    </row>
    <row r="349" spans="4:4" ht="14.25" customHeight="1" x14ac:dyDescent="0.45">
      <c r="D349" s="34"/>
    </row>
    <row r="350" spans="4:4" ht="14.25" customHeight="1" x14ac:dyDescent="0.45">
      <c r="D350" s="34"/>
    </row>
    <row r="351" spans="4:4" ht="14.25" customHeight="1" x14ac:dyDescent="0.45">
      <c r="D351" s="34"/>
    </row>
    <row r="352" spans="4:4" ht="14.25" customHeight="1" x14ac:dyDescent="0.45">
      <c r="D352" s="34"/>
    </row>
    <row r="353" spans="4:4" ht="14.25" customHeight="1" x14ac:dyDescent="0.45">
      <c r="D353" s="34"/>
    </row>
    <row r="354" spans="4:4" ht="14.25" customHeight="1" x14ac:dyDescent="0.45">
      <c r="D354" s="34"/>
    </row>
    <row r="355" spans="4:4" ht="14.25" customHeight="1" x14ac:dyDescent="0.45">
      <c r="D355" s="34"/>
    </row>
    <row r="356" spans="4:4" ht="14.25" customHeight="1" x14ac:dyDescent="0.45">
      <c r="D356" s="34"/>
    </row>
    <row r="357" spans="4:4" ht="14.25" customHeight="1" x14ac:dyDescent="0.45">
      <c r="D357" s="34"/>
    </row>
    <row r="358" spans="4:4" ht="14.25" customHeight="1" x14ac:dyDescent="0.45">
      <c r="D358" s="34"/>
    </row>
    <row r="359" spans="4:4" ht="14.25" customHeight="1" x14ac:dyDescent="0.45">
      <c r="D359" s="34"/>
    </row>
    <row r="360" spans="4:4" ht="14.25" customHeight="1" x14ac:dyDescent="0.45">
      <c r="D360" s="34"/>
    </row>
    <row r="361" spans="4:4" ht="14.25" customHeight="1" x14ac:dyDescent="0.45">
      <c r="D361" s="34"/>
    </row>
    <row r="362" spans="4:4" ht="14.25" customHeight="1" x14ac:dyDescent="0.45">
      <c r="D362" s="34"/>
    </row>
    <row r="363" spans="4:4" ht="14.25" customHeight="1" x14ac:dyDescent="0.45">
      <c r="D363" s="34"/>
    </row>
    <row r="364" spans="4:4" ht="14.25" customHeight="1" x14ac:dyDescent="0.45">
      <c r="D364" s="34"/>
    </row>
    <row r="365" spans="4:4" ht="14.25" customHeight="1" x14ac:dyDescent="0.45">
      <c r="D365" s="34"/>
    </row>
    <row r="366" spans="4:4" ht="14.25" customHeight="1" x14ac:dyDescent="0.45">
      <c r="D366" s="34"/>
    </row>
    <row r="367" spans="4:4" ht="14.25" customHeight="1" x14ac:dyDescent="0.45">
      <c r="D367" s="34"/>
    </row>
    <row r="368" spans="4:4" ht="14.25" customHeight="1" x14ac:dyDescent="0.45">
      <c r="D368" s="34"/>
    </row>
    <row r="369" spans="4:4" ht="14.25" customHeight="1" x14ac:dyDescent="0.45">
      <c r="D369" s="34"/>
    </row>
    <row r="370" spans="4:4" ht="14.25" customHeight="1" x14ac:dyDescent="0.45">
      <c r="D370" s="34"/>
    </row>
    <row r="371" spans="4:4" ht="14.25" customHeight="1" x14ac:dyDescent="0.45">
      <c r="D371" s="34"/>
    </row>
    <row r="372" spans="4:4" ht="14.25" customHeight="1" x14ac:dyDescent="0.45">
      <c r="D372" s="34"/>
    </row>
    <row r="373" spans="4:4" ht="14.25" customHeight="1" x14ac:dyDescent="0.45">
      <c r="D373" s="34"/>
    </row>
    <row r="374" spans="4:4" ht="14.25" customHeight="1" x14ac:dyDescent="0.45">
      <c r="D374" s="34"/>
    </row>
    <row r="375" spans="4:4" ht="14.25" customHeight="1" x14ac:dyDescent="0.45">
      <c r="D375" s="34"/>
    </row>
    <row r="376" spans="4:4" ht="14.25" customHeight="1" x14ac:dyDescent="0.45">
      <c r="D376" s="34"/>
    </row>
    <row r="377" spans="4:4" ht="14.25" customHeight="1" x14ac:dyDescent="0.45">
      <c r="D377" s="34"/>
    </row>
    <row r="378" spans="4:4" ht="14.25" customHeight="1" x14ac:dyDescent="0.45">
      <c r="D378" s="34"/>
    </row>
    <row r="379" spans="4:4" ht="14.25" customHeight="1" x14ac:dyDescent="0.45">
      <c r="D379" s="34"/>
    </row>
    <row r="380" spans="4:4" ht="14.25" customHeight="1" x14ac:dyDescent="0.45">
      <c r="D380" s="34"/>
    </row>
    <row r="381" spans="4:4" ht="14.25" customHeight="1" x14ac:dyDescent="0.45">
      <c r="D381" s="34"/>
    </row>
    <row r="382" spans="4:4" ht="14.25" customHeight="1" x14ac:dyDescent="0.45">
      <c r="D382" s="34"/>
    </row>
    <row r="383" spans="4:4" ht="14.25" customHeight="1" x14ac:dyDescent="0.45">
      <c r="D383" s="34"/>
    </row>
    <row r="384" spans="4:4" ht="14.25" customHeight="1" x14ac:dyDescent="0.45">
      <c r="D384" s="34"/>
    </row>
    <row r="385" spans="4:4" ht="14.25" customHeight="1" x14ac:dyDescent="0.45">
      <c r="D385" s="34"/>
    </row>
    <row r="386" spans="4:4" ht="14.25" customHeight="1" x14ac:dyDescent="0.45">
      <c r="D386" s="34"/>
    </row>
    <row r="387" spans="4:4" ht="14.25" customHeight="1" x14ac:dyDescent="0.45">
      <c r="D387" s="34"/>
    </row>
    <row r="388" spans="4:4" ht="14.25" customHeight="1" x14ac:dyDescent="0.45">
      <c r="D388" s="34"/>
    </row>
    <row r="389" spans="4:4" ht="14.25" customHeight="1" x14ac:dyDescent="0.45">
      <c r="D389" s="34"/>
    </row>
    <row r="390" spans="4:4" ht="14.25" customHeight="1" x14ac:dyDescent="0.45">
      <c r="D390" s="34"/>
    </row>
    <row r="391" spans="4:4" ht="14.25" customHeight="1" x14ac:dyDescent="0.45">
      <c r="D391" s="34"/>
    </row>
    <row r="392" spans="4:4" ht="14.25" customHeight="1" x14ac:dyDescent="0.45">
      <c r="D392" s="34"/>
    </row>
    <row r="393" spans="4:4" ht="14.25" customHeight="1" x14ac:dyDescent="0.45">
      <c r="D393" s="34"/>
    </row>
    <row r="394" spans="4:4" ht="14.25" customHeight="1" x14ac:dyDescent="0.45">
      <c r="D394" s="34"/>
    </row>
    <row r="395" spans="4:4" ht="14.25" customHeight="1" x14ac:dyDescent="0.45">
      <c r="D395" s="34"/>
    </row>
    <row r="396" spans="4:4" ht="14.25" customHeight="1" x14ac:dyDescent="0.45">
      <c r="D396" s="34"/>
    </row>
    <row r="397" spans="4:4" ht="14.25" customHeight="1" x14ac:dyDescent="0.45">
      <c r="D397" s="34"/>
    </row>
    <row r="398" spans="4:4" ht="14.25" customHeight="1" x14ac:dyDescent="0.45">
      <c r="D398" s="34"/>
    </row>
    <row r="399" spans="4:4" ht="14.25" customHeight="1" x14ac:dyDescent="0.45">
      <c r="D399" s="34"/>
    </row>
    <row r="400" spans="4:4" ht="14.25" customHeight="1" x14ac:dyDescent="0.45">
      <c r="D400" s="34"/>
    </row>
    <row r="401" spans="4:4" ht="14.25" customHeight="1" x14ac:dyDescent="0.45">
      <c r="D401" s="34"/>
    </row>
    <row r="402" spans="4:4" ht="14.25" customHeight="1" x14ac:dyDescent="0.45">
      <c r="D402" s="34"/>
    </row>
    <row r="403" spans="4:4" ht="14.25" customHeight="1" x14ac:dyDescent="0.45">
      <c r="D403" s="34"/>
    </row>
    <row r="404" spans="4:4" ht="14.25" customHeight="1" x14ac:dyDescent="0.45">
      <c r="D404" s="34"/>
    </row>
    <row r="405" spans="4:4" ht="14.25" customHeight="1" x14ac:dyDescent="0.45">
      <c r="D405" s="34"/>
    </row>
    <row r="406" spans="4:4" ht="14.25" customHeight="1" x14ac:dyDescent="0.45">
      <c r="D406" s="34"/>
    </row>
    <row r="407" spans="4:4" ht="14.25" customHeight="1" x14ac:dyDescent="0.45">
      <c r="D407" s="34"/>
    </row>
    <row r="408" spans="4:4" ht="14.25" customHeight="1" x14ac:dyDescent="0.45">
      <c r="D408" s="34"/>
    </row>
    <row r="409" spans="4:4" ht="14.25" customHeight="1" x14ac:dyDescent="0.45">
      <c r="D409" s="34"/>
    </row>
    <row r="410" spans="4:4" ht="14.25" customHeight="1" x14ac:dyDescent="0.45">
      <c r="D410" s="34"/>
    </row>
    <row r="411" spans="4:4" ht="14.25" customHeight="1" x14ac:dyDescent="0.45">
      <c r="D411" s="34"/>
    </row>
    <row r="412" spans="4:4" ht="14.25" customHeight="1" x14ac:dyDescent="0.45">
      <c r="D412" s="34"/>
    </row>
    <row r="413" spans="4:4" ht="14.25" customHeight="1" x14ac:dyDescent="0.45">
      <c r="D413" s="34"/>
    </row>
    <row r="414" spans="4:4" ht="14.25" customHeight="1" x14ac:dyDescent="0.45">
      <c r="D414" s="34"/>
    </row>
    <row r="415" spans="4:4" ht="14.25" customHeight="1" x14ac:dyDescent="0.45">
      <c r="D415" s="34"/>
    </row>
    <row r="416" spans="4:4" ht="14.25" customHeight="1" x14ac:dyDescent="0.45">
      <c r="D416" s="34"/>
    </row>
    <row r="417" spans="4:4" ht="14.25" customHeight="1" x14ac:dyDescent="0.45">
      <c r="D417" s="34"/>
    </row>
    <row r="418" spans="4:4" ht="14.25" customHeight="1" x14ac:dyDescent="0.45">
      <c r="D418" s="34"/>
    </row>
    <row r="419" spans="4:4" ht="14.25" customHeight="1" x14ac:dyDescent="0.45">
      <c r="D419" s="34"/>
    </row>
    <row r="420" spans="4:4" ht="14.25" customHeight="1" x14ac:dyDescent="0.45">
      <c r="D420" s="34"/>
    </row>
    <row r="421" spans="4:4" ht="14.25" customHeight="1" x14ac:dyDescent="0.45">
      <c r="D421" s="34"/>
    </row>
    <row r="422" spans="4:4" ht="14.25" customHeight="1" x14ac:dyDescent="0.45">
      <c r="D422" s="34"/>
    </row>
    <row r="423" spans="4:4" ht="14.25" customHeight="1" x14ac:dyDescent="0.45">
      <c r="D423" s="34"/>
    </row>
    <row r="424" spans="4:4" ht="14.25" customHeight="1" x14ac:dyDescent="0.45">
      <c r="D424" s="34"/>
    </row>
    <row r="425" spans="4:4" ht="14.25" customHeight="1" x14ac:dyDescent="0.45">
      <c r="D425" s="34"/>
    </row>
    <row r="426" spans="4:4" ht="14.25" customHeight="1" x14ac:dyDescent="0.45">
      <c r="D426" s="34"/>
    </row>
    <row r="427" spans="4:4" ht="14.25" customHeight="1" x14ac:dyDescent="0.45">
      <c r="D427" s="34"/>
    </row>
    <row r="428" spans="4:4" ht="14.25" customHeight="1" x14ac:dyDescent="0.45">
      <c r="D428" s="34"/>
    </row>
    <row r="429" spans="4:4" ht="14.25" customHeight="1" x14ac:dyDescent="0.45">
      <c r="D429" s="34"/>
    </row>
    <row r="430" spans="4:4" ht="14.25" customHeight="1" x14ac:dyDescent="0.45">
      <c r="D430" s="34"/>
    </row>
    <row r="431" spans="4:4" ht="14.25" customHeight="1" x14ac:dyDescent="0.45">
      <c r="D431" s="34"/>
    </row>
    <row r="432" spans="4:4" ht="14.25" customHeight="1" x14ac:dyDescent="0.45">
      <c r="D432" s="34"/>
    </row>
    <row r="433" spans="4:4" ht="14.25" customHeight="1" x14ac:dyDescent="0.45">
      <c r="D433" s="34"/>
    </row>
    <row r="434" spans="4:4" ht="14.25" customHeight="1" x14ac:dyDescent="0.45">
      <c r="D434" s="34"/>
    </row>
    <row r="435" spans="4:4" ht="14.25" customHeight="1" x14ac:dyDescent="0.45">
      <c r="D435" s="34"/>
    </row>
    <row r="436" spans="4:4" ht="14.25" customHeight="1" x14ac:dyDescent="0.45">
      <c r="D436" s="34"/>
    </row>
    <row r="437" spans="4:4" ht="14.25" customHeight="1" x14ac:dyDescent="0.45">
      <c r="D437" s="34"/>
    </row>
    <row r="438" spans="4:4" ht="14.25" customHeight="1" x14ac:dyDescent="0.45">
      <c r="D438" s="34"/>
    </row>
    <row r="439" spans="4:4" ht="14.25" customHeight="1" x14ac:dyDescent="0.45">
      <c r="D439" s="34"/>
    </row>
    <row r="440" spans="4:4" ht="14.25" customHeight="1" x14ac:dyDescent="0.45">
      <c r="D440" s="34"/>
    </row>
    <row r="441" spans="4:4" ht="14.25" customHeight="1" x14ac:dyDescent="0.45">
      <c r="D441" s="34"/>
    </row>
    <row r="442" spans="4:4" ht="14.25" customHeight="1" x14ac:dyDescent="0.45">
      <c r="D442" s="34"/>
    </row>
    <row r="443" spans="4:4" ht="14.25" customHeight="1" x14ac:dyDescent="0.45">
      <c r="D443" s="34"/>
    </row>
    <row r="444" spans="4:4" ht="14.25" customHeight="1" x14ac:dyDescent="0.45">
      <c r="D444" s="34"/>
    </row>
    <row r="445" spans="4:4" ht="14.25" customHeight="1" x14ac:dyDescent="0.45">
      <c r="D445" s="34"/>
    </row>
    <row r="446" spans="4:4" ht="14.25" customHeight="1" x14ac:dyDescent="0.45">
      <c r="D446" s="34"/>
    </row>
    <row r="447" spans="4:4" ht="14.25" customHeight="1" x14ac:dyDescent="0.45">
      <c r="D447" s="34"/>
    </row>
    <row r="448" spans="4:4" ht="14.25" customHeight="1" x14ac:dyDescent="0.45">
      <c r="D448" s="34"/>
    </row>
    <row r="449" spans="4:4" ht="14.25" customHeight="1" x14ac:dyDescent="0.45">
      <c r="D449" s="34"/>
    </row>
    <row r="450" spans="4:4" ht="14.25" customHeight="1" x14ac:dyDescent="0.45">
      <c r="D450" s="34"/>
    </row>
    <row r="451" spans="4:4" ht="14.25" customHeight="1" x14ac:dyDescent="0.45">
      <c r="D451" s="34"/>
    </row>
    <row r="452" spans="4:4" ht="14.25" customHeight="1" x14ac:dyDescent="0.45">
      <c r="D452" s="34"/>
    </row>
    <row r="453" spans="4:4" ht="14.25" customHeight="1" x14ac:dyDescent="0.45">
      <c r="D453" s="34"/>
    </row>
    <row r="454" spans="4:4" ht="14.25" customHeight="1" x14ac:dyDescent="0.45">
      <c r="D454" s="34"/>
    </row>
    <row r="455" spans="4:4" ht="14.25" customHeight="1" x14ac:dyDescent="0.45">
      <c r="D455" s="34"/>
    </row>
    <row r="456" spans="4:4" ht="14.25" customHeight="1" x14ac:dyDescent="0.45">
      <c r="D456" s="34"/>
    </row>
    <row r="457" spans="4:4" ht="14.25" customHeight="1" x14ac:dyDescent="0.45">
      <c r="D457" s="34"/>
    </row>
    <row r="458" spans="4:4" ht="14.25" customHeight="1" x14ac:dyDescent="0.45">
      <c r="D458" s="34"/>
    </row>
    <row r="459" spans="4:4" ht="14.25" customHeight="1" x14ac:dyDescent="0.45">
      <c r="D459" s="34"/>
    </row>
    <row r="460" spans="4:4" ht="14.25" customHeight="1" x14ac:dyDescent="0.45">
      <c r="D460" s="34"/>
    </row>
    <row r="461" spans="4:4" ht="14.25" customHeight="1" x14ac:dyDescent="0.45">
      <c r="D461" s="34"/>
    </row>
    <row r="462" spans="4:4" ht="14.25" customHeight="1" x14ac:dyDescent="0.45">
      <c r="D462" s="34"/>
    </row>
    <row r="463" spans="4:4" ht="14.25" customHeight="1" x14ac:dyDescent="0.45">
      <c r="D463" s="34"/>
    </row>
    <row r="464" spans="4:4" ht="14.25" customHeight="1" x14ac:dyDescent="0.45">
      <c r="D464" s="34"/>
    </row>
    <row r="465" spans="4:4" ht="14.25" customHeight="1" x14ac:dyDescent="0.45">
      <c r="D465" s="34"/>
    </row>
    <row r="466" spans="4:4" ht="14.25" customHeight="1" x14ac:dyDescent="0.45">
      <c r="D466" s="34"/>
    </row>
    <row r="467" spans="4:4" ht="14.25" customHeight="1" x14ac:dyDescent="0.45">
      <c r="D467" s="34"/>
    </row>
    <row r="468" spans="4:4" ht="14.25" customHeight="1" x14ac:dyDescent="0.45">
      <c r="D468" s="34"/>
    </row>
    <row r="469" spans="4:4" ht="14.25" customHeight="1" x14ac:dyDescent="0.45">
      <c r="D469" s="34"/>
    </row>
    <row r="470" spans="4:4" ht="14.25" customHeight="1" x14ac:dyDescent="0.45">
      <c r="D470" s="34"/>
    </row>
    <row r="471" spans="4:4" ht="14.25" customHeight="1" x14ac:dyDescent="0.45">
      <c r="D471" s="34"/>
    </row>
    <row r="472" spans="4:4" ht="14.25" customHeight="1" x14ac:dyDescent="0.45">
      <c r="D472" s="34"/>
    </row>
    <row r="473" spans="4:4" ht="14.25" customHeight="1" x14ac:dyDescent="0.45">
      <c r="D473" s="34"/>
    </row>
    <row r="474" spans="4:4" ht="14.25" customHeight="1" x14ac:dyDescent="0.45">
      <c r="D474" s="34"/>
    </row>
    <row r="475" spans="4:4" ht="14.25" customHeight="1" x14ac:dyDescent="0.45">
      <c r="D475" s="34"/>
    </row>
    <row r="476" spans="4:4" ht="14.25" customHeight="1" x14ac:dyDescent="0.45">
      <c r="D476" s="34"/>
    </row>
    <row r="477" spans="4:4" ht="14.25" customHeight="1" x14ac:dyDescent="0.45">
      <c r="D477" s="34"/>
    </row>
    <row r="478" spans="4:4" ht="14.25" customHeight="1" x14ac:dyDescent="0.45">
      <c r="D478" s="34"/>
    </row>
    <row r="479" spans="4:4" ht="14.25" customHeight="1" x14ac:dyDescent="0.45">
      <c r="D479" s="34"/>
    </row>
    <row r="480" spans="4:4" ht="14.25" customHeight="1" x14ac:dyDescent="0.45">
      <c r="D480" s="34"/>
    </row>
    <row r="481" spans="4:4" ht="14.25" customHeight="1" x14ac:dyDescent="0.45">
      <c r="D481" s="34"/>
    </row>
    <row r="482" spans="4:4" ht="14.25" customHeight="1" x14ac:dyDescent="0.45">
      <c r="D482" s="34"/>
    </row>
    <row r="483" spans="4:4" ht="14.25" customHeight="1" x14ac:dyDescent="0.45">
      <c r="D483" s="34"/>
    </row>
    <row r="484" spans="4:4" ht="14.25" customHeight="1" x14ac:dyDescent="0.45">
      <c r="D484" s="34"/>
    </row>
    <row r="485" spans="4:4" ht="14.25" customHeight="1" x14ac:dyDescent="0.45">
      <c r="D485" s="34"/>
    </row>
    <row r="486" spans="4:4" ht="14.25" customHeight="1" x14ac:dyDescent="0.45">
      <c r="D486" s="34"/>
    </row>
    <row r="487" spans="4:4" ht="14.25" customHeight="1" x14ac:dyDescent="0.45">
      <c r="D487" s="34"/>
    </row>
    <row r="488" spans="4:4" ht="14.25" customHeight="1" x14ac:dyDescent="0.45">
      <c r="D488" s="34"/>
    </row>
    <row r="489" spans="4:4" ht="14.25" customHeight="1" x14ac:dyDescent="0.45">
      <c r="D489" s="34"/>
    </row>
    <row r="490" spans="4:4" ht="14.25" customHeight="1" x14ac:dyDescent="0.45">
      <c r="D490" s="34"/>
    </row>
    <row r="491" spans="4:4" ht="14.25" customHeight="1" x14ac:dyDescent="0.45">
      <c r="D491" s="34"/>
    </row>
    <row r="492" spans="4:4" ht="14.25" customHeight="1" x14ac:dyDescent="0.45">
      <c r="D492" s="34"/>
    </row>
    <row r="493" spans="4:4" ht="14.25" customHeight="1" x14ac:dyDescent="0.45">
      <c r="D493" s="34"/>
    </row>
    <row r="494" spans="4:4" ht="14.25" customHeight="1" x14ac:dyDescent="0.45">
      <c r="D494" s="34"/>
    </row>
    <row r="495" spans="4:4" ht="14.25" customHeight="1" x14ac:dyDescent="0.45">
      <c r="D495" s="34"/>
    </row>
    <row r="496" spans="4:4" ht="14.25" customHeight="1" x14ac:dyDescent="0.45">
      <c r="D496" s="34"/>
    </row>
    <row r="497" spans="4:4" ht="14.25" customHeight="1" x14ac:dyDescent="0.45">
      <c r="D497" s="34"/>
    </row>
    <row r="498" spans="4:4" ht="14.25" customHeight="1" x14ac:dyDescent="0.45">
      <c r="D498" s="34"/>
    </row>
    <row r="499" spans="4:4" ht="14.25" customHeight="1" x14ac:dyDescent="0.45">
      <c r="D499" s="34"/>
    </row>
    <row r="500" spans="4:4" ht="14.25" customHeight="1" x14ac:dyDescent="0.45">
      <c r="D500" s="34"/>
    </row>
    <row r="501" spans="4:4" ht="14.25" customHeight="1" x14ac:dyDescent="0.45">
      <c r="D501" s="34"/>
    </row>
    <row r="502" spans="4:4" ht="14.25" customHeight="1" x14ac:dyDescent="0.45">
      <c r="D502" s="34"/>
    </row>
    <row r="503" spans="4:4" ht="14.25" customHeight="1" x14ac:dyDescent="0.45">
      <c r="D503" s="34"/>
    </row>
    <row r="504" spans="4:4" ht="14.25" customHeight="1" x14ac:dyDescent="0.45">
      <c r="D504" s="34"/>
    </row>
    <row r="505" spans="4:4" ht="14.25" customHeight="1" x14ac:dyDescent="0.45">
      <c r="D505" s="34"/>
    </row>
    <row r="506" spans="4:4" ht="14.25" customHeight="1" x14ac:dyDescent="0.45">
      <c r="D506" s="34"/>
    </row>
    <row r="507" spans="4:4" ht="14.25" customHeight="1" x14ac:dyDescent="0.45">
      <c r="D507" s="34"/>
    </row>
    <row r="508" spans="4:4" ht="14.25" customHeight="1" x14ac:dyDescent="0.45">
      <c r="D508" s="34"/>
    </row>
    <row r="509" spans="4:4" ht="14.25" customHeight="1" x14ac:dyDescent="0.45">
      <c r="D509" s="34"/>
    </row>
    <row r="510" spans="4:4" ht="14.25" customHeight="1" x14ac:dyDescent="0.45">
      <c r="D510" s="34"/>
    </row>
    <row r="511" spans="4:4" ht="14.25" customHeight="1" x14ac:dyDescent="0.45">
      <c r="D511" s="34"/>
    </row>
    <row r="512" spans="4:4" ht="14.25" customHeight="1" x14ac:dyDescent="0.45">
      <c r="D512" s="34"/>
    </row>
    <row r="513" spans="4:4" ht="14.25" customHeight="1" x14ac:dyDescent="0.45">
      <c r="D513" s="34"/>
    </row>
    <row r="514" spans="4:4" ht="14.25" customHeight="1" x14ac:dyDescent="0.45">
      <c r="D514" s="34"/>
    </row>
    <row r="515" spans="4:4" ht="14.25" customHeight="1" x14ac:dyDescent="0.45">
      <c r="D515" s="34"/>
    </row>
    <row r="516" spans="4:4" ht="14.25" customHeight="1" x14ac:dyDescent="0.45">
      <c r="D516" s="34"/>
    </row>
    <row r="517" spans="4:4" ht="14.25" customHeight="1" x14ac:dyDescent="0.45">
      <c r="D517" s="34"/>
    </row>
    <row r="518" spans="4:4" ht="14.25" customHeight="1" x14ac:dyDescent="0.45">
      <c r="D518" s="34"/>
    </row>
    <row r="519" spans="4:4" ht="14.25" customHeight="1" x14ac:dyDescent="0.45">
      <c r="D519" s="34"/>
    </row>
    <row r="520" spans="4:4" ht="14.25" customHeight="1" x14ac:dyDescent="0.45">
      <c r="D520" s="34"/>
    </row>
    <row r="521" spans="4:4" ht="14.25" customHeight="1" x14ac:dyDescent="0.45">
      <c r="D521" s="34"/>
    </row>
    <row r="522" spans="4:4" ht="14.25" customHeight="1" x14ac:dyDescent="0.45">
      <c r="D522" s="34"/>
    </row>
    <row r="523" spans="4:4" ht="14.25" customHeight="1" x14ac:dyDescent="0.45">
      <c r="D523" s="34"/>
    </row>
    <row r="524" spans="4:4" ht="14.25" customHeight="1" x14ac:dyDescent="0.45">
      <c r="D524" s="34"/>
    </row>
    <row r="525" spans="4:4" ht="14.25" customHeight="1" x14ac:dyDescent="0.45">
      <c r="D525" s="34"/>
    </row>
    <row r="526" spans="4:4" ht="14.25" customHeight="1" x14ac:dyDescent="0.45">
      <c r="D526" s="34"/>
    </row>
    <row r="527" spans="4:4" ht="14.25" customHeight="1" x14ac:dyDescent="0.45">
      <c r="D527" s="34"/>
    </row>
    <row r="528" spans="4:4" ht="14.25" customHeight="1" x14ac:dyDescent="0.45">
      <c r="D528" s="34"/>
    </row>
    <row r="529" spans="4:4" ht="14.25" customHeight="1" x14ac:dyDescent="0.45">
      <c r="D529" s="34"/>
    </row>
    <row r="530" spans="4:4" ht="14.25" customHeight="1" x14ac:dyDescent="0.45">
      <c r="D530" s="34"/>
    </row>
    <row r="531" spans="4:4" ht="14.25" customHeight="1" x14ac:dyDescent="0.45">
      <c r="D531" s="34"/>
    </row>
    <row r="532" spans="4:4" ht="14.25" customHeight="1" x14ac:dyDescent="0.45">
      <c r="D532" s="34"/>
    </row>
    <row r="533" spans="4:4" ht="14.25" customHeight="1" x14ac:dyDescent="0.45">
      <c r="D533" s="34"/>
    </row>
    <row r="534" spans="4:4" ht="14.25" customHeight="1" x14ac:dyDescent="0.45">
      <c r="D534" s="34"/>
    </row>
    <row r="535" spans="4:4" ht="14.25" customHeight="1" x14ac:dyDescent="0.45">
      <c r="D535" s="34"/>
    </row>
    <row r="536" spans="4:4" ht="14.25" customHeight="1" x14ac:dyDescent="0.45">
      <c r="D536" s="34"/>
    </row>
    <row r="537" spans="4:4" ht="14.25" customHeight="1" x14ac:dyDescent="0.45">
      <c r="D537" s="34"/>
    </row>
    <row r="538" spans="4:4" ht="14.25" customHeight="1" x14ac:dyDescent="0.45">
      <c r="D538" s="34"/>
    </row>
    <row r="539" spans="4:4" ht="14.25" customHeight="1" x14ac:dyDescent="0.45">
      <c r="D539" s="34"/>
    </row>
    <row r="540" spans="4:4" ht="14.25" customHeight="1" x14ac:dyDescent="0.45">
      <c r="D540" s="34"/>
    </row>
    <row r="541" spans="4:4" ht="14.25" customHeight="1" x14ac:dyDescent="0.45">
      <c r="D541" s="34"/>
    </row>
    <row r="542" spans="4:4" ht="14.25" customHeight="1" x14ac:dyDescent="0.45">
      <c r="D542" s="34"/>
    </row>
    <row r="543" spans="4:4" ht="14.25" customHeight="1" x14ac:dyDescent="0.45">
      <c r="D543" s="34"/>
    </row>
    <row r="544" spans="4:4" ht="14.25" customHeight="1" x14ac:dyDescent="0.45">
      <c r="D544" s="34"/>
    </row>
    <row r="545" spans="4:4" ht="14.25" customHeight="1" x14ac:dyDescent="0.45">
      <c r="D545" s="34"/>
    </row>
    <row r="546" spans="4:4" ht="14.25" customHeight="1" x14ac:dyDescent="0.45">
      <c r="D546" s="34"/>
    </row>
    <row r="547" spans="4:4" ht="14.25" customHeight="1" x14ac:dyDescent="0.45">
      <c r="D547" s="34"/>
    </row>
    <row r="548" spans="4:4" ht="14.25" customHeight="1" x14ac:dyDescent="0.45">
      <c r="D548" s="34"/>
    </row>
    <row r="549" spans="4:4" ht="14.25" customHeight="1" x14ac:dyDescent="0.45">
      <c r="D549" s="34"/>
    </row>
    <row r="550" spans="4:4" ht="14.25" customHeight="1" x14ac:dyDescent="0.45">
      <c r="D550" s="34"/>
    </row>
    <row r="551" spans="4:4" ht="14.25" customHeight="1" x14ac:dyDescent="0.45">
      <c r="D551" s="34"/>
    </row>
    <row r="552" spans="4:4" ht="14.25" customHeight="1" x14ac:dyDescent="0.45">
      <c r="D552" s="34"/>
    </row>
    <row r="553" spans="4:4" ht="14.25" customHeight="1" x14ac:dyDescent="0.45">
      <c r="D553" s="34"/>
    </row>
    <row r="554" spans="4:4" ht="14.25" customHeight="1" x14ac:dyDescent="0.45">
      <c r="D554" s="34"/>
    </row>
    <row r="555" spans="4:4" ht="14.25" customHeight="1" x14ac:dyDescent="0.45">
      <c r="D555" s="34"/>
    </row>
    <row r="556" spans="4:4" ht="14.25" customHeight="1" x14ac:dyDescent="0.45">
      <c r="D556" s="34"/>
    </row>
    <row r="557" spans="4:4" ht="14.25" customHeight="1" x14ac:dyDescent="0.45">
      <c r="D557" s="34"/>
    </row>
    <row r="558" spans="4:4" ht="14.25" customHeight="1" x14ac:dyDescent="0.45">
      <c r="D558" s="34"/>
    </row>
    <row r="559" spans="4:4" ht="14.25" customHeight="1" x14ac:dyDescent="0.45">
      <c r="D559" s="34"/>
    </row>
    <row r="560" spans="4:4" ht="14.25" customHeight="1" x14ac:dyDescent="0.45">
      <c r="D560" s="34"/>
    </row>
    <row r="561" spans="4:4" ht="14.25" customHeight="1" x14ac:dyDescent="0.45">
      <c r="D561" s="34"/>
    </row>
    <row r="562" spans="4:4" ht="14.25" customHeight="1" x14ac:dyDescent="0.45">
      <c r="D562" s="34"/>
    </row>
    <row r="563" spans="4:4" ht="14.25" customHeight="1" x14ac:dyDescent="0.45">
      <c r="D563" s="34"/>
    </row>
    <row r="564" spans="4:4" ht="14.25" customHeight="1" x14ac:dyDescent="0.45">
      <c r="D564" s="34"/>
    </row>
    <row r="565" spans="4:4" ht="14.25" customHeight="1" x14ac:dyDescent="0.45">
      <c r="D565" s="34"/>
    </row>
    <row r="566" spans="4:4" ht="14.25" customHeight="1" x14ac:dyDescent="0.45">
      <c r="D566" s="34"/>
    </row>
    <row r="567" spans="4:4" ht="14.25" customHeight="1" x14ac:dyDescent="0.45">
      <c r="D567" s="34"/>
    </row>
    <row r="568" spans="4:4" ht="14.25" customHeight="1" x14ac:dyDescent="0.45">
      <c r="D568" s="34"/>
    </row>
    <row r="569" spans="4:4" ht="14.25" customHeight="1" x14ac:dyDescent="0.45">
      <c r="D569" s="34"/>
    </row>
    <row r="570" spans="4:4" ht="14.25" customHeight="1" x14ac:dyDescent="0.45">
      <c r="D570" s="34"/>
    </row>
    <row r="571" spans="4:4" ht="14.25" customHeight="1" x14ac:dyDescent="0.45">
      <c r="D571" s="34"/>
    </row>
    <row r="572" spans="4:4" ht="14.25" customHeight="1" x14ac:dyDescent="0.45">
      <c r="D572" s="34"/>
    </row>
    <row r="573" spans="4:4" ht="14.25" customHeight="1" x14ac:dyDescent="0.45">
      <c r="D573" s="34"/>
    </row>
    <row r="574" spans="4:4" ht="14.25" customHeight="1" x14ac:dyDescent="0.45">
      <c r="D574" s="34"/>
    </row>
    <row r="575" spans="4:4" ht="14.25" customHeight="1" x14ac:dyDescent="0.45">
      <c r="D575" s="34"/>
    </row>
    <row r="576" spans="4:4" ht="14.25" customHeight="1" x14ac:dyDescent="0.45">
      <c r="D576" s="34"/>
    </row>
    <row r="577" spans="4:4" ht="14.25" customHeight="1" x14ac:dyDescent="0.45">
      <c r="D577" s="34"/>
    </row>
    <row r="578" spans="4:4" ht="14.25" customHeight="1" x14ac:dyDescent="0.45">
      <c r="D578" s="34"/>
    </row>
    <row r="579" spans="4:4" ht="14.25" customHeight="1" x14ac:dyDescent="0.45">
      <c r="D579" s="34"/>
    </row>
    <row r="580" spans="4:4" ht="14.25" customHeight="1" x14ac:dyDescent="0.45">
      <c r="D580" s="34"/>
    </row>
    <row r="581" spans="4:4" ht="14.25" customHeight="1" x14ac:dyDescent="0.45">
      <c r="D581" s="34"/>
    </row>
    <row r="582" spans="4:4" ht="14.25" customHeight="1" x14ac:dyDescent="0.45">
      <c r="D582" s="34"/>
    </row>
    <row r="583" spans="4:4" ht="14.25" customHeight="1" x14ac:dyDescent="0.45">
      <c r="D583" s="34"/>
    </row>
    <row r="584" spans="4:4" ht="14.25" customHeight="1" x14ac:dyDescent="0.45">
      <c r="D584" s="34"/>
    </row>
    <row r="585" spans="4:4" ht="14.25" customHeight="1" x14ac:dyDescent="0.45">
      <c r="D585" s="34"/>
    </row>
    <row r="586" spans="4:4" ht="14.25" customHeight="1" x14ac:dyDescent="0.45">
      <c r="D586" s="34"/>
    </row>
    <row r="587" spans="4:4" ht="14.25" customHeight="1" x14ac:dyDescent="0.45">
      <c r="D587" s="34"/>
    </row>
    <row r="588" spans="4:4" ht="14.25" customHeight="1" x14ac:dyDescent="0.45">
      <c r="D588" s="34"/>
    </row>
    <row r="589" spans="4:4" ht="14.25" customHeight="1" x14ac:dyDescent="0.45">
      <c r="D589" s="34"/>
    </row>
    <row r="590" spans="4:4" ht="14.25" customHeight="1" x14ac:dyDescent="0.45">
      <c r="D590" s="34"/>
    </row>
    <row r="591" spans="4:4" ht="14.25" customHeight="1" x14ac:dyDescent="0.45">
      <c r="D591" s="34"/>
    </row>
    <row r="592" spans="4:4" ht="14.25" customHeight="1" x14ac:dyDescent="0.45">
      <c r="D592" s="34"/>
    </row>
    <row r="593" spans="4:4" ht="14.25" customHeight="1" x14ac:dyDescent="0.45">
      <c r="D593" s="34"/>
    </row>
    <row r="594" spans="4:4" ht="14.25" customHeight="1" x14ac:dyDescent="0.45">
      <c r="D594" s="34"/>
    </row>
    <row r="595" spans="4:4" ht="14.25" customHeight="1" x14ac:dyDescent="0.45">
      <c r="D595" s="34"/>
    </row>
    <row r="596" spans="4:4" ht="14.25" customHeight="1" x14ac:dyDescent="0.45">
      <c r="D596" s="34"/>
    </row>
    <row r="597" spans="4:4" ht="14.25" customHeight="1" x14ac:dyDescent="0.45">
      <c r="D597" s="34"/>
    </row>
    <row r="598" spans="4:4" ht="14.25" customHeight="1" x14ac:dyDescent="0.45">
      <c r="D598" s="34"/>
    </row>
    <row r="599" spans="4:4" ht="14.25" customHeight="1" x14ac:dyDescent="0.45">
      <c r="D599" s="34"/>
    </row>
    <row r="600" spans="4:4" ht="14.25" customHeight="1" x14ac:dyDescent="0.45">
      <c r="D600" s="34"/>
    </row>
    <row r="601" spans="4:4" ht="14.25" customHeight="1" x14ac:dyDescent="0.45">
      <c r="D601" s="34"/>
    </row>
    <row r="602" spans="4:4" ht="14.25" customHeight="1" x14ac:dyDescent="0.45">
      <c r="D602" s="34"/>
    </row>
    <row r="603" spans="4:4" ht="14.25" customHeight="1" x14ac:dyDescent="0.45">
      <c r="D603" s="34"/>
    </row>
    <row r="604" spans="4:4" ht="14.25" customHeight="1" x14ac:dyDescent="0.45">
      <c r="D604" s="34"/>
    </row>
    <row r="605" spans="4:4" ht="14.25" customHeight="1" x14ac:dyDescent="0.45">
      <c r="D605" s="34"/>
    </row>
    <row r="606" spans="4:4" ht="14.25" customHeight="1" x14ac:dyDescent="0.45">
      <c r="D606" s="34"/>
    </row>
    <row r="607" spans="4:4" ht="14.25" customHeight="1" x14ac:dyDescent="0.45">
      <c r="D607" s="34"/>
    </row>
    <row r="608" spans="4:4" ht="14.25" customHeight="1" x14ac:dyDescent="0.45">
      <c r="D608" s="34"/>
    </row>
    <row r="609" spans="4:4" ht="14.25" customHeight="1" x14ac:dyDescent="0.45">
      <c r="D609" s="34"/>
    </row>
    <row r="610" spans="4:4" ht="14.25" customHeight="1" x14ac:dyDescent="0.45">
      <c r="D610" s="34"/>
    </row>
    <row r="611" spans="4:4" ht="14.25" customHeight="1" x14ac:dyDescent="0.45">
      <c r="D611" s="34"/>
    </row>
    <row r="612" spans="4:4" ht="14.25" customHeight="1" x14ac:dyDescent="0.45">
      <c r="D612" s="34"/>
    </row>
    <row r="613" spans="4:4" ht="14.25" customHeight="1" x14ac:dyDescent="0.45">
      <c r="D613" s="34"/>
    </row>
    <row r="614" spans="4:4" ht="14.25" customHeight="1" x14ac:dyDescent="0.45">
      <c r="D614" s="34"/>
    </row>
    <row r="615" spans="4:4" ht="14.25" customHeight="1" x14ac:dyDescent="0.45">
      <c r="D615" s="34"/>
    </row>
    <row r="616" spans="4:4" ht="14.25" customHeight="1" x14ac:dyDescent="0.45">
      <c r="D616" s="34"/>
    </row>
    <row r="617" spans="4:4" ht="14.25" customHeight="1" x14ac:dyDescent="0.45">
      <c r="D617" s="34"/>
    </row>
    <row r="618" spans="4:4" ht="14.25" customHeight="1" x14ac:dyDescent="0.45">
      <c r="D618" s="34"/>
    </row>
    <row r="619" spans="4:4" ht="14.25" customHeight="1" x14ac:dyDescent="0.45">
      <c r="D619" s="34"/>
    </row>
    <row r="620" spans="4:4" ht="14.25" customHeight="1" x14ac:dyDescent="0.45">
      <c r="D620" s="34"/>
    </row>
    <row r="621" spans="4:4" ht="14.25" customHeight="1" x14ac:dyDescent="0.45">
      <c r="D621" s="34"/>
    </row>
    <row r="622" spans="4:4" ht="14.25" customHeight="1" x14ac:dyDescent="0.45">
      <c r="D622" s="34"/>
    </row>
    <row r="623" spans="4:4" ht="14.25" customHeight="1" x14ac:dyDescent="0.45">
      <c r="D623" s="34"/>
    </row>
    <row r="624" spans="4:4" ht="14.25" customHeight="1" x14ac:dyDescent="0.45">
      <c r="D624" s="34"/>
    </row>
    <row r="625" spans="4:4" ht="14.25" customHeight="1" x14ac:dyDescent="0.45">
      <c r="D625" s="34"/>
    </row>
    <row r="626" spans="4:4" ht="14.25" customHeight="1" x14ac:dyDescent="0.45">
      <c r="D626" s="34"/>
    </row>
    <row r="627" spans="4:4" ht="14.25" customHeight="1" x14ac:dyDescent="0.45">
      <c r="D627" s="34"/>
    </row>
    <row r="628" spans="4:4" ht="14.25" customHeight="1" x14ac:dyDescent="0.45">
      <c r="D628" s="34"/>
    </row>
    <row r="629" spans="4:4" ht="14.25" customHeight="1" x14ac:dyDescent="0.45">
      <c r="D629" s="34"/>
    </row>
    <row r="630" spans="4:4" ht="14.25" customHeight="1" x14ac:dyDescent="0.45">
      <c r="D630" s="34"/>
    </row>
    <row r="631" spans="4:4" ht="14.25" customHeight="1" x14ac:dyDescent="0.45">
      <c r="D631" s="34"/>
    </row>
    <row r="632" spans="4:4" ht="14.25" customHeight="1" x14ac:dyDescent="0.45">
      <c r="D632" s="34"/>
    </row>
    <row r="633" spans="4:4" ht="14.25" customHeight="1" x14ac:dyDescent="0.45">
      <c r="D633" s="34"/>
    </row>
    <row r="634" spans="4:4" ht="14.25" customHeight="1" x14ac:dyDescent="0.45">
      <c r="D634" s="34"/>
    </row>
    <row r="635" spans="4:4" ht="14.25" customHeight="1" x14ac:dyDescent="0.45">
      <c r="D635" s="34"/>
    </row>
    <row r="636" spans="4:4" ht="14.25" customHeight="1" x14ac:dyDescent="0.45">
      <c r="D636" s="34"/>
    </row>
    <row r="637" spans="4:4" ht="14.25" customHeight="1" x14ac:dyDescent="0.45">
      <c r="D637" s="34"/>
    </row>
    <row r="638" spans="4:4" ht="14.25" customHeight="1" x14ac:dyDescent="0.45">
      <c r="D638" s="34"/>
    </row>
    <row r="639" spans="4:4" ht="14.25" customHeight="1" x14ac:dyDescent="0.45">
      <c r="D639" s="34"/>
    </row>
    <row r="640" spans="4:4" ht="14.25" customHeight="1" x14ac:dyDescent="0.45">
      <c r="D640" s="34"/>
    </row>
    <row r="641" spans="4:4" ht="14.25" customHeight="1" x14ac:dyDescent="0.45">
      <c r="D641" s="34"/>
    </row>
    <row r="642" spans="4:4" ht="14.25" customHeight="1" x14ac:dyDescent="0.45">
      <c r="D642" s="34"/>
    </row>
    <row r="643" spans="4:4" ht="14.25" customHeight="1" x14ac:dyDescent="0.45">
      <c r="D643" s="34"/>
    </row>
    <row r="644" spans="4:4" ht="14.25" customHeight="1" x14ac:dyDescent="0.45">
      <c r="D644" s="34"/>
    </row>
    <row r="645" spans="4:4" ht="14.25" customHeight="1" x14ac:dyDescent="0.45">
      <c r="D645" s="34"/>
    </row>
    <row r="646" spans="4:4" ht="14.25" customHeight="1" x14ac:dyDescent="0.45">
      <c r="D646" s="34"/>
    </row>
    <row r="647" spans="4:4" ht="14.25" customHeight="1" x14ac:dyDescent="0.45">
      <c r="D647" s="34"/>
    </row>
    <row r="648" spans="4:4" ht="14.25" customHeight="1" x14ac:dyDescent="0.45">
      <c r="D648" s="34"/>
    </row>
    <row r="649" spans="4:4" ht="14.25" customHeight="1" x14ac:dyDescent="0.45">
      <c r="D649" s="34"/>
    </row>
    <row r="650" spans="4:4" ht="14.25" customHeight="1" x14ac:dyDescent="0.45">
      <c r="D650" s="34"/>
    </row>
    <row r="651" spans="4:4" ht="14.25" customHeight="1" x14ac:dyDescent="0.45">
      <c r="D651" s="34"/>
    </row>
    <row r="652" spans="4:4" ht="14.25" customHeight="1" x14ac:dyDescent="0.45">
      <c r="D652" s="34"/>
    </row>
    <row r="653" spans="4:4" ht="14.25" customHeight="1" x14ac:dyDescent="0.45">
      <c r="D653" s="34"/>
    </row>
    <row r="654" spans="4:4" ht="14.25" customHeight="1" x14ac:dyDescent="0.45">
      <c r="D654" s="34"/>
    </row>
    <row r="655" spans="4:4" ht="14.25" customHeight="1" x14ac:dyDescent="0.45">
      <c r="D655" s="34"/>
    </row>
    <row r="656" spans="4:4" ht="14.25" customHeight="1" x14ac:dyDescent="0.45">
      <c r="D656" s="34"/>
    </row>
    <row r="657" spans="4:4" ht="14.25" customHeight="1" x14ac:dyDescent="0.45">
      <c r="D657" s="34"/>
    </row>
    <row r="658" spans="4:4" ht="14.25" customHeight="1" x14ac:dyDescent="0.45">
      <c r="D658" s="34"/>
    </row>
    <row r="659" spans="4:4" ht="14.25" customHeight="1" x14ac:dyDescent="0.45">
      <c r="D659" s="34"/>
    </row>
    <row r="660" spans="4:4" ht="14.25" customHeight="1" x14ac:dyDescent="0.45">
      <c r="D660" s="34"/>
    </row>
    <row r="661" spans="4:4" ht="14.25" customHeight="1" x14ac:dyDescent="0.45">
      <c r="D661" s="34"/>
    </row>
    <row r="662" spans="4:4" ht="14.25" customHeight="1" x14ac:dyDescent="0.45">
      <c r="D662" s="34"/>
    </row>
    <row r="663" spans="4:4" ht="14.25" customHeight="1" x14ac:dyDescent="0.45">
      <c r="D663" s="34"/>
    </row>
    <row r="664" spans="4:4" ht="14.25" customHeight="1" x14ac:dyDescent="0.45">
      <c r="D664" s="34"/>
    </row>
    <row r="665" spans="4:4" ht="14.25" customHeight="1" x14ac:dyDescent="0.45">
      <c r="D665" s="34"/>
    </row>
    <row r="666" spans="4:4" ht="14.25" customHeight="1" x14ac:dyDescent="0.45">
      <c r="D666" s="34"/>
    </row>
    <row r="667" spans="4:4" ht="14.25" customHeight="1" x14ac:dyDescent="0.45">
      <c r="D667" s="34"/>
    </row>
    <row r="668" spans="4:4" ht="14.25" customHeight="1" x14ac:dyDescent="0.45">
      <c r="D668" s="34"/>
    </row>
    <row r="669" spans="4:4" ht="14.25" customHeight="1" x14ac:dyDescent="0.45">
      <c r="D669" s="34"/>
    </row>
    <row r="670" spans="4:4" ht="14.25" customHeight="1" x14ac:dyDescent="0.45">
      <c r="D670" s="34"/>
    </row>
    <row r="671" spans="4:4" ht="14.25" customHeight="1" x14ac:dyDescent="0.45">
      <c r="D671" s="34"/>
    </row>
    <row r="672" spans="4:4" ht="14.25" customHeight="1" x14ac:dyDescent="0.45">
      <c r="D672" s="34"/>
    </row>
    <row r="673" spans="4:4" ht="14.25" customHeight="1" x14ac:dyDescent="0.45">
      <c r="D673" s="34"/>
    </row>
    <row r="674" spans="4:4" ht="14.25" customHeight="1" x14ac:dyDescent="0.45">
      <c r="D674" s="34"/>
    </row>
    <row r="675" spans="4:4" ht="14.25" customHeight="1" x14ac:dyDescent="0.45">
      <c r="D675" s="34"/>
    </row>
    <row r="676" spans="4:4" ht="14.25" customHeight="1" x14ac:dyDescent="0.45">
      <c r="D676" s="34"/>
    </row>
    <row r="677" spans="4:4" ht="14.25" customHeight="1" x14ac:dyDescent="0.45">
      <c r="D677" s="34"/>
    </row>
    <row r="678" spans="4:4" ht="14.25" customHeight="1" x14ac:dyDescent="0.45">
      <c r="D678" s="34"/>
    </row>
    <row r="679" spans="4:4" ht="14.25" customHeight="1" x14ac:dyDescent="0.45">
      <c r="D679" s="34"/>
    </row>
    <row r="680" spans="4:4" ht="14.25" customHeight="1" x14ac:dyDescent="0.45">
      <c r="D680" s="34"/>
    </row>
    <row r="681" spans="4:4" ht="14.25" customHeight="1" x14ac:dyDescent="0.45">
      <c r="D681" s="34"/>
    </row>
    <row r="682" spans="4:4" ht="14.25" customHeight="1" x14ac:dyDescent="0.45">
      <c r="D682" s="34"/>
    </row>
    <row r="683" spans="4:4" ht="14.25" customHeight="1" x14ac:dyDescent="0.45">
      <c r="D683" s="34"/>
    </row>
    <row r="684" spans="4:4" ht="14.25" customHeight="1" x14ac:dyDescent="0.45">
      <c r="D684" s="34"/>
    </row>
    <row r="685" spans="4:4" ht="14.25" customHeight="1" x14ac:dyDescent="0.45">
      <c r="D685" s="34"/>
    </row>
    <row r="686" spans="4:4" ht="14.25" customHeight="1" x14ac:dyDescent="0.45">
      <c r="D686" s="34"/>
    </row>
    <row r="687" spans="4:4" ht="14.25" customHeight="1" x14ac:dyDescent="0.45">
      <c r="D687" s="34"/>
    </row>
    <row r="688" spans="4:4" ht="14.25" customHeight="1" x14ac:dyDescent="0.45">
      <c r="D688" s="34"/>
    </row>
    <row r="689" spans="4:4" ht="14.25" customHeight="1" x14ac:dyDescent="0.45">
      <c r="D689" s="34"/>
    </row>
    <row r="690" spans="4:4" ht="14.25" customHeight="1" x14ac:dyDescent="0.45">
      <c r="D690" s="34"/>
    </row>
    <row r="691" spans="4:4" ht="14.25" customHeight="1" x14ac:dyDescent="0.45">
      <c r="D691" s="34"/>
    </row>
    <row r="692" spans="4:4" ht="14.25" customHeight="1" x14ac:dyDescent="0.45">
      <c r="D692" s="34"/>
    </row>
    <row r="693" spans="4:4" ht="14.25" customHeight="1" x14ac:dyDescent="0.45">
      <c r="D693" s="34"/>
    </row>
    <row r="694" spans="4:4" ht="14.25" customHeight="1" x14ac:dyDescent="0.45">
      <c r="D694" s="34"/>
    </row>
    <row r="695" spans="4:4" ht="14.25" customHeight="1" x14ac:dyDescent="0.45">
      <c r="D695" s="34"/>
    </row>
    <row r="696" spans="4:4" ht="14.25" customHeight="1" x14ac:dyDescent="0.45">
      <c r="D696" s="34"/>
    </row>
    <row r="697" spans="4:4" ht="14.25" customHeight="1" x14ac:dyDescent="0.45">
      <c r="D697" s="34"/>
    </row>
    <row r="698" spans="4:4" ht="14.25" customHeight="1" x14ac:dyDescent="0.45">
      <c r="D698" s="34"/>
    </row>
    <row r="699" spans="4:4" ht="14.25" customHeight="1" x14ac:dyDescent="0.45">
      <c r="D699" s="34"/>
    </row>
    <row r="700" spans="4:4" ht="14.25" customHeight="1" x14ac:dyDescent="0.45">
      <c r="D700" s="34"/>
    </row>
    <row r="701" spans="4:4" ht="14.25" customHeight="1" x14ac:dyDescent="0.45">
      <c r="D701" s="34"/>
    </row>
    <row r="702" spans="4:4" ht="14.25" customHeight="1" x14ac:dyDescent="0.45">
      <c r="D702" s="34"/>
    </row>
    <row r="703" spans="4:4" ht="14.25" customHeight="1" x14ac:dyDescent="0.45">
      <c r="D703" s="34"/>
    </row>
    <row r="704" spans="4:4" ht="14.25" customHeight="1" x14ac:dyDescent="0.45">
      <c r="D704" s="34"/>
    </row>
    <row r="705" spans="4:4" ht="14.25" customHeight="1" x14ac:dyDescent="0.45">
      <c r="D705" s="34"/>
    </row>
    <row r="706" spans="4:4" ht="14.25" customHeight="1" x14ac:dyDescent="0.45">
      <c r="D706" s="34"/>
    </row>
    <row r="707" spans="4:4" ht="14.25" customHeight="1" x14ac:dyDescent="0.45">
      <c r="D707" s="34"/>
    </row>
    <row r="708" spans="4:4" ht="14.25" customHeight="1" x14ac:dyDescent="0.45">
      <c r="D708" s="34"/>
    </row>
    <row r="709" spans="4:4" ht="14.25" customHeight="1" x14ac:dyDescent="0.45">
      <c r="D709" s="34"/>
    </row>
    <row r="710" spans="4:4" ht="14.25" customHeight="1" x14ac:dyDescent="0.45">
      <c r="D710" s="34"/>
    </row>
    <row r="711" spans="4:4" ht="14.25" customHeight="1" x14ac:dyDescent="0.45">
      <c r="D711" s="34"/>
    </row>
    <row r="712" spans="4:4" ht="14.25" customHeight="1" x14ac:dyDescent="0.45">
      <c r="D712" s="34"/>
    </row>
    <row r="713" spans="4:4" ht="14.25" customHeight="1" x14ac:dyDescent="0.45">
      <c r="D713" s="34"/>
    </row>
    <row r="714" spans="4:4" ht="14.25" customHeight="1" x14ac:dyDescent="0.45">
      <c r="D714" s="34"/>
    </row>
    <row r="715" spans="4:4" ht="14.25" customHeight="1" x14ac:dyDescent="0.45">
      <c r="D715" s="34"/>
    </row>
    <row r="716" spans="4:4" ht="14.25" customHeight="1" x14ac:dyDescent="0.45">
      <c r="D716" s="34"/>
    </row>
    <row r="717" spans="4:4" ht="14.25" customHeight="1" x14ac:dyDescent="0.45">
      <c r="D717" s="34"/>
    </row>
    <row r="718" spans="4:4" ht="14.25" customHeight="1" x14ac:dyDescent="0.45">
      <c r="D718" s="34"/>
    </row>
    <row r="719" spans="4:4" ht="14.25" customHeight="1" x14ac:dyDescent="0.45">
      <c r="D719" s="34"/>
    </row>
    <row r="720" spans="4:4" ht="14.25" customHeight="1" x14ac:dyDescent="0.45">
      <c r="D720" s="34"/>
    </row>
    <row r="721" spans="4:4" ht="14.25" customHeight="1" x14ac:dyDescent="0.45">
      <c r="D721" s="34"/>
    </row>
    <row r="722" spans="4:4" ht="14.25" customHeight="1" x14ac:dyDescent="0.45">
      <c r="D722" s="34"/>
    </row>
    <row r="723" spans="4:4" ht="14.25" customHeight="1" x14ac:dyDescent="0.45">
      <c r="D723" s="34"/>
    </row>
    <row r="724" spans="4:4" ht="14.25" customHeight="1" x14ac:dyDescent="0.45">
      <c r="D724" s="34"/>
    </row>
    <row r="725" spans="4:4" ht="14.25" customHeight="1" x14ac:dyDescent="0.45">
      <c r="D725" s="34"/>
    </row>
    <row r="726" spans="4:4" ht="14.25" customHeight="1" x14ac:dyDescent="0.45">
      <c r="D726" s="34"/>
    </row>
    <row r="727" spans="4:4" ht="14.25" customHeight="1" x14ac:dyDescent="0.45">
      <c r="D727" s="34"/>
    </row>
    <row r="728" spans="4:4" ht="14.25" customHeight="1" x14ac:dyDescent="0.45">
      <c r="D728" s="34"/>
    </row>
    <row r="729" spans="4:4" ht="14.25" customHeight="1" x14ac:dyDescent="0.45">
      <c r="D729" s="34"/>
    </row>
    <row r="730" spans="4:4" ht="14.25" customHeight="1" x14ac:dyDescent="0.45">
      <c r="D730" s="34"/>
    </row>
    <row r="731" spans="4:4" ht="14.25" customHeight="1" x14ac:dyDescent="0.45">
      <c r="D731" s="34"/>
    </row>
    <row r="732" spans="4:4" ht="14.25" customHeight="1" x14ac:dyDescent="0.45">
      <c r="D732" s="34"/>
    </row>
    <row r="733" spans="4:4" ht="14.25" customHeight="1" x14ac:dyDescent="0.45">
      <c r="D733" s="34"/>
    </row>
    <row r="734" spans="4:4" ht="14.25" customHeight="1" x14ac:dyDescent="0.45">
      <c r="D734" s="34"/>
    </row>
    <row r="735" spans="4:4" ht="14.25" customHeight="1" x14ac:dyDescent="0.45">
      <c r="D735" s="34"/>
    </row>
    <row r="736" spans="4:4" ht="14.25" customHeight="1" x14ac:dyDescent="0.45">
      <c r="D736" s="34"/>
    </row>
    <row r="737" spans="4:4" ht="14.25" customHeight="1" x14ac:dyDescent="0.45">
      <c r="D737" s="34"/>
    </row>
    <row r="738" spans="4:4" ht="14.25" customHeight="1" x14ac:dyDescent="0.45">
      <c r="D738" s="34"/>
    </row>
    <row r="739" spans="4:4" ht="14.25" customHeight="1" x14ac:dyDescent="0.45">
      <c r="D739" s="34"/>
    </row>
    <row r="740" spans="4:4" ht="14.25" customHeight="1" x14ac:dyDescent="0.45">
      <c r="D740" s="34"/>
    </row>
    <row r="741" spans="4:4" ht="14.25" customHeight="1" x14ac:dyDescent="0.45">
      <c r="D741" s="34"/>
    </row>
    <row r="742" spans="4:4" ht="14.25" customHeight="1" x14ac:dyDescent="0.45">
      <c r="D742" s="34"/>
    </row>
    <row r="743" spans="4:4" ht="14.25" customHeight="1" x14ac:dyDescent="0.45">
      <c r="D743" s="34"/>
    </row>
    <row r="744" spans="4:4" ht="14.25" customHeight="1" x14ac:dyDescent="0.45">
      <c r="D744" s="34"/>
    </row>
    <row r="745" spans="4:4" ht="14.25" customHeight="1" x14ac:dyDescent="0.45">
      <c r="D745" s="34"/>
    </row>
    <row r="746" spans="4:4" ht="14.25" customHeight="1" x14ac:dyDescent="0.45">
      <c r="D746" s="34"/>
    </row>
    <row r="747" spans="4:4" ht="14.25" customHeight="1" x14ac:dyDescent="0.45">
      <c r="D747" s="34"/>
    </row>
    <row r="748" spans="4:4" ht="14.25" customHeight="1" x14ac:dyDescent="0.45">
      <c r="D748" s="34"/>
    </row>
    <row r="749" spans="4:4" ht="14.25" customHeight="1" x14ac:dyDescent="0.45">
      <c r="D749" s="34"/>
    </row>
    <row r="750" spans="4:4" ht="14.25" customHeight="1" x14ac:dyDescent="0.45">
      <c r="D750" s="34"/>
    </row>
    <row r="751" spans="4:4" ht="14.25" customHeight="1" x14ac:dyDescent="0.45">
      <c r="D751" s="34"/>
    </row>
    <row r="752" spans="4:4" ht="14.25" customHeight="1" x14ac:dyDescent="0.45">
      <c r="D752" s="34"/>
    </row>
    <row r="753" spans="4:4" ht="14.25" customHeight="1" x14ac:dyDescent="0.45">
      <c r="D753" s="34"/>
    </row>
    <row r="754" spans="4:4" ht="14.25" customHeight="1" x14ac:dyDescent="0.45">
      <c r="D754" s="34"/>
    </row>
    <row r="755" spans="4:4" ht="14.25" customHeight="1" x14ac:dyDescent="0.45">
      <c r="D755" s="34"/>
    </row>
    <row r="756" spans="4:4" ht="14.25" customHeight="1" x14ac:dyDescent="0.45">
      <c r="D756" s="34"/>
    </row>
    <row r="757" spans="4:4" ht="14.25" customHeight="1" x14ac:dyDescent="0.45">
      <c r="D757" s="34"/>
    </row>
    <row r="758" spans="4:4" ht="14.25" customHeight="1" x14ac:dyDescent="0.45">
      <c r="D758" s="34"/>
    </row>
    <row r="759" spans="4:4" ht="14.25" customHeight="1" x14ac:dyDescent="0.45">
      <c r="D759" s="34"/>
    </row>
    <row r="760" spans="4:4" ht="14.25" customHeight="1" x14ac:dyDescent="0.45">
      <c r="D760" s="34"/>
    </row>
    <row r="761" spans="4:4" ht="14.25" customHeight="1" x14ac:dyDescent="0.45">
      <c r="D761" s="34"/>
    </row>
    <row r="762" spans="4:4" ht="14.25" customHeight="1" x14ac:dyDescent="0.45">
      <c r="D762" s="34"/>
    </row>
    <row r="763" spans="4:4" ht="14.25" customHeight="1" x14ac:dyDescent="0.45">
      <c r="D763" s="34"/>
    </row>
    <row r="764" spans="4:4" ht="14.25" customHeight="1" x14ac:dyDescent="0.45">
      <c r="D764" s="34"/>
    </row>
    <row r="765" spans="4:4" ht="14.25" customHeight="1" x14ac:dyDescent="0.45">
      <c r="D765" s="34"/>
    </row>
    <row r="766" spans="4:4" ht="14.25" customHeight="1" x14ac:dyDescent="0.45">
      <c r="D766" s="34"/>
    </row>
    <row r="767" spans="4:4" ht="14.25" customHeight="1" x14ac:dyDescent="0.45">
      <c r="D767" s="34"/>
    </row>
    <row r="768" spans="4:4" ht="14.25" customHeight="1" x14ac:dyDescent="0.45">
      <c r="D768" s="34"/>
    </row>
    <row r="769" spans="4:4" ht="14.25" customHeight="1" x14ac:dyDescent="0.45">
      <c r="D769" s="34"/>
    </row>
    <row r="770" spans="4:4" ht="14.25" customHeight="1" x14ac:dyDescent="0.45">
      <c r="D770" s="34"/>
    </row>
    <row r="771" spans="4:4" ht="14.25" customHeight="1" x14ac:dyDescent="0.45">
      <c r="D771" s="34"/>
    </row>
    <row r="772" spans="4:4" ht="14.25" customHeight="1" x14ac:dyDescent="0.45">
      <c r="D772" s="34"/>
    </row>
    <row r="773" spans="4:4" ht="14.25" customHeight="1" x14ac:dyDescent="0.45">
      <c r="D773" s="34"/>
    </row>
    <row r="774" spans="4:4" ht="14.25" customHeight="1" x14ac:dyDescent="0.45">
      <c r="D774" s="34"/>
    </row>
    <row r="775" spans="4:4" ht="14.25" customHeight="1" x14ac:dyDescent="0.45">
      <c r="D775" s="34"/>
    </row>
    <row r="776" spans="4:4" ht="14.25" customHeight="1" x14ac:dyDescent="0.45">
      <c r="D776" s="34"/>
    </row>
    <row r="777" spans="4:4" ht="14.25" customHeight="1" x14ac:dyDescent="0.45">
      <c r="D777" s="34"/>
    </row>
    <row r="778" spans="4:4" ht="14.25" customHeight="1" x14ac:dyDescent="0.45">
      <c r="D778" s="34"/>
    </row>
    <row r="779" spans="4:4" ht="14.25" customHeight="1" x14ac:dyDescent="0.45">
      <c r="D779" s="34"/>
    </row>
    <row r="780" spans="4:4" ht="14.25" customHeight="1" x14ac:dyDescent="0.45">
      <c r="D780" s="34"/>
    </row>
    <row r="781" spans="4:4" ht="14.25" customHeight="1" x14ac:dyDescent="0.45">
      <c r="D781" s="34"/>
    </row>
    <row r="782" spans="4:4" ht="14.25" customHeight="1" x14ac:dyDescent="0.45">
      <c r="D782" s="34"/>
    </row>
    <row r="783" spans="4:4" ht="14.25" customHeight="1" x14ac:dyDescent="0.45">
      <c r="D783" s="34"/>
    </row>
    <row r="784" spans="4:4" ht="14.25" customHeight="1" x14ac:dyDescent="0.45">
      <c r="D784" s="34"/>
    </row>
    <row r="785" spans="4:4" ht="14.25" customHeight="1" x14ac:dyDescent="0.45">
      <c r="D785" s="34"/>
    </row>
    <row r="786" spans="4:4" ht="14.25" customHeight="1" x14ac:dyDescent="0.45">
      <c r="D786" s="34"/>
    </row>
    <row r="787" spans="4:4" ht="14.25" customHeight="1" x14ac:dyDescent="0.45">
      <c r="D787" s="34"/>
    </row>
    <row r="788" spans="4:4" ht="14.25" customHeight="1" x14ac:dyDescent="0.45">
      <c r="D788" s="34"/>
    </row>
    <row r="789" spans="4:4" ht="14.25" customHeight="1" x14ac:dyDescent="0.45">
      <c r="D789" s="34"/>
    </row>
    <row r="790" spans="4:4" ht="14.25" customHeight="1" x14ac:dyDescent="0.45">
      <c r="D790" s="34"/>
    </row>
    <row r="791" spans="4:4" ht="14.25" customHeight="1" x14ac:dyDescent="0.45">
      <c r="D791" s="34"/>
    </row>
    <row r="792" spans="4:4" ht="14.25" customHeight="1" x14ac:dyDescent="0.45">
      <c r="D792" s="34"/>
    </row>
    <row r="793" spans="4:4" ht="14.25" customHeight="1" x14ac:dyDescent="0.45">
      <c r="D793" s="34"/>
    </row>
    <row r="794" spans="4:4" ht="14.25" customHeight="1" x14ac:dyDescent="0.45">
      <c r="D794" s="34"/>
    </row>
    <row r="795" spans="4:4" ht="14.25" customHeight="1" x14ac:dyDescent="0.45">
      <c r="D795" s="34"/>
    </row>
    <row r="796" spans="4:4" ht="14.25" customHeight="1" x14ac:dyDescent="0.45">
      <c r="D796" s="34"/>
    </row>
    <row r="797" spans="4:4" ht="14.25" customHeight="1" x14ac:dyDescent="0.45">
      <c r="D797" s="34"/>
    </row>
    <row r="798" spans="4:4" ht="14.25" customHeight="1" x14ac:dyDescent="0.45">
      <c r="D798" s="34"/>
    </row>
    <row r="799" spans="4:4" ht="14.25" customHeight="1" x14ac:dyDescent="0.45">
      <c r="D799" s="34"/>
    </row>
    <row r="800" spans="4:4" ht="14.25" customHeight="1" x14ac:dyDescent="0.45">
      <c r="D800" s="34"/>
    </row>
    <row r="801" spans="4:4" ht="14.25" customHeight="1" x14ac:dyDescent="0.45">
      <c r="D801" s="34"/>
    </row>
    <row r="802" spans="4:4" ht="14.25" customHeight="1" x14ac:dyDescent="0.45">
      <c r="D802" s="34"/>
    </row>
    <row r="803" spans="4:4" ht="14.25" customHeight="1" x14ac:dyDescent="0.45">
      <c r="D803" s="34"/>
    </row>
    <row r="804" spans="4:4" ht="14.25" customHeight="1" x14ac:dyDescent="0.45">
      <c r="D804" s="34"/>
    </row>
    <row r="805" spans="4:4" ht="14.25" customHeight="1" x14ac:dyDescent="0.45">
      <c r="D805" s="34"/>
    </row>
    <row r="806" spans="4:4" ht="14.25" customHeight="1" x14ac:dyDescent="0.45">
      <c r="D806" s="34"/>
    </row>
    <row r="807" spans="4:4" ht="14.25" customHeight="1" x14ac:dyDescent="0.45">
      <c r="D807" s="34"/>
    </row>
    <row r="808" spans="4:4" ht="14.25" customHeight="1" x14ac:dyDescent="0.45">
      <c r="D808" s="34"/>
    </row>
    <row r="809" spans="4:4" ht="14.25" customHeight="1" x14ac:dyDescent="0.45">
      <c r="D809" s="34"/>
    </row>
    <row r="810" spans="4:4" ht="14.25" customHeight="1" x14ac:dyDescent="0.45">
      <c r="D810" s="34"/>
    </row>
    <row r="811" spans="4:4" ht="14.25" customHeight="1" x14ac:dyDescent="0.45">
      <c r="D811" s="34"/>
    </row>
    <row r="812" spans="4:4" ht="14.25" customHeight="1" x14ac:dyDescent="0.45">
      <c r="D812" s="34"/>
    </row>
    <row r="813" spans="4:4" ht="14.25" customHeight="1" x14ac:dyDescent="0.45">
      <c r="D813" s="34"/>
    </row>
    <row r="814" spans="4:4" ht="14.25" customHeight="1" x14ac:dyDescent="0.45">
      <c r="D814" s="34"/>
    </row>
    <row r="815" spans="4:4" ht="14.25" customHeight="1" x14ac:dyDescent="0.45">
      <c r="D815" s="34"/>
    </row>
    <row r="816" spans="4:4" ht="14.25" customHeight="1" x14ac:dyDescent="0.45">
      <c r="D816" s="34"/>
    </row>
    <row r="817" spans="4:4" ht="14.25" customHeight="1" x14ac:dyDescent="0.45">
      <c r="D817" s="34"/>
    </row>
    <row r="818" spans="4:4" ht="14.25" customHeight="1" x14ac:dyDescent="0.45">
      <c r="D818" s="34"/>
    </row>
    <row r="819" spans="4:4" ht="14.25" customHeight="1" x14ac:dyDescent="0.45">
      <c r="D819" s="34"/>
    </row>
    <row r="820" spans="4:4" ht="14.25" customHeight="1" x14ac:dyDescent="0.45">
      <c r="D820" s="34"/>
    </row>
    <row r="821" spans="4:4" ht="14.25" customHeight="1" x14ac:dyDescent="0.45">
      <c r="D821" s="34"/>
    </row>
    <row r="822" spans="4:4" ht="14.25" customHeight="1" x14ac:dyDescent="0.45">
      <c r="D822" s="34"/>
    </row>
    <row r="823" spans="4:4" ht="14.25" customHeight="1" x14ac:dyDescent="0.45">
      <c r="D823" s="34"/>
    </row>
    <row r="824" spans="4:4" ht="14.25" customHeight="1" x14ac:dyDescent="0.45">
      <c r="D824" s="34"/>
    </row>
    <row r="825" spans="4:4" ht="14.25" customHeight="1" x14ac:dyDescent="0.45">
      <c r="D825" s="34"/>
    </row>
    <row r="826" spans="4:4" ht="14.25" customHeight="1" x14ac:dyDescent="0.45">
      <c r="D826" s="34"/>
    </row>
    <row r="827" spans="4:4" ht="14.25" customHeight="1" x14ac:dyDescent="0.45">
      <c r="D827" s="34"/>
    </row>
    <row r="828" spans="4:4" ht="14.25" customHeight="1" x14ac:dyDescent="0.45">
      <c r="D828" s="34"/>
    </row>
    <row r="829" spans="4:4" ht="14.25" customHeight="1" x14ac:dyDescent="0.45">
      <c r="D829" s="34"/>
    </row>
    <row r="830" spans="4:4" ht="14.25" customHeight="1" x14ac:dyDescent="0.45">
      <c r="D830" s="34"/>
    </row>
    <row r="831" spans="4:4" ht="14.25" customHeight="1" x14ac:dyDescent="0.45">
      <c r="D831" s="34"/>
    </row>
    <row r="832" spans="4:4" ht="14.25" customHeight="1" x14ac:dyDescent="0.45">
      <c r="D832" s="34"/>
    </row>
    <row r="833" spans="4:4" ht="14.25" customHeight="1" x14ac:dyDescent="0.45">
      <c r="D833" s="34"/>
    </row>
    <row r="834" spans="4:4" ht="14.25" customHeight="1" x14ac:dyDescent="0.45">
      <c r="D834" s="34"/>
    </row>
    <row r="835" spans="4:4" ht="14.25" customHeight="1" x14ac:dyDescent="0.45">
      <c r="D835" s="34"/>
    </row>
    <row r="836" spans="4:4" ht="14.25" customHeight="1" x14ac:dyDescent="0.45">
      <c r="D836" s="34"/>
    </row>
    <row r="837" spans="4:4" ht="14.25" customHeight="1" x14ac:dyDescent="0.45">
      <c r="D837" s="34"/>
    </row>
    <row r="838" spans="4:4" ht="14.25" customHeight="1" x14ac:dyDescent="0.45">
      <c r="D838" s="34"/>
    </row>
    <row r="839" spans="4:4" ht="14.25" customHeight="1" x14ac:dyDescent="0.45">
      <c r="D839" s="34"/>
    </row>
    <row r="840" spans="4:4" ht="14.25" customHeight="1" x14ac:dyDescent="0.45">
      <c r="D840" s="34"/>
    </row>
    <row r="841" spans="4:4" ht="14.25" customHeight="1" x14ac:dyDescent="0.45">
      <c r="D841" s="34"/>
    </row>
    <row r="842" spans="4:4" ht="14.25" customHeight="1" x14ac:dyDescent="0.45">
      <c r="D842" s="34"/>
    </row>
    <row r="843" spans="4:4" ht="14.25" customHeight="1" x14ac:dyDescent="0.45">
      <c r="D843" s="34"/>
    </row>
    <row r="844" spans="4:4" ht="14.25" customHeight="1" x14ac:dyDescent="0.45">
      <c r="D844" s="34"/>
    </row>
    <row r="845" spans="4:4" ht="14.25" customHeight="1" x14ac:dyDescent="0.45">
      <c r="D845" s="34"/>
    </row>
    <row r="846" spans="4:4" ht="14.25" customHeight="1" x14ac:dyDescent="0.45">
      <c r="D846" s="34"/>
    </row>
    <row r="847" spans="4:4" ht="14.25" customHeight="1" x14ac:dyDescent="0.45">
      <c r="D847" s="34"/>
    </row>
    <row r="848" spans="4:4" ht="14.25" customHeight="1" x14ac:dyDescent="0.45">
      <c r="D848" s="34"/>
    </row>
    <row r="849" spans="4:4" ht="14.25" customHeight="1" x14ac:dyDescent="0.45">
      <c r="D849" s="34"/>
    </row>
    <row r="850" spans="4:4" ht="14.25" customHeight="1" x14ac:dyDescent="0.45">
      <c r="D850" s="34"/>
    </row>
    <row r="851" spans="4:4" ht="14.25" customHeight="1" x14ac:dyDescent="0.45">
      <c r="D851" s="34"/>
    </row>
    <row r="852" spans="4:4" ht="14.25" customHeight="1" x14ac:dyDescent="0.45">
      <c r="D852" s="34"/>
    </row>
    <row r="853" spans="4:4" ht="14.25" customHeight="1" x14ac:dyDescent="0.45">
      <c r="D853" s="34"/>
    </row>
    <row r="854" spans="4:4" ht="14.25" customHeight="1" x14ac:dyDescent="0.45">
      <c r="D854" s="34"/>
    </row>
    <row r="855" spans="4:4" ht="14.25" customHeight="1" x14ac:dyDescent="0.45">
      <c r="D855" s="34"/>
    </row>
    <row r="856" spans="4:4" ht="14.25" customHeight="1" x14ac:dyDescent="0.45">
      <c r="D856" s="34"/>
    </row>
    <row r="857" spans="4:4" ht="14.25" customHeight="1" x14ac:dyDescent="0.45">
      <c r="D857" s="34"/>
    </row>
    <row r="858" spans="4:4" ht="14.25" customHeight="1" x14ac:dyDescent="0.45">
      <c r="D858" s="34"/>
    </row>
    <row r="859" spans="4:4" ht="14.25" customHeight="1" x14ac:dyDescent="0.45">
      <c r="D859" s="34"/>
    </row>
    <row r="860" spans="4:4" ht="14.25" customHeight="1" x14ac:dyDescent="0.45">
      <c r="D860" s="34"/>
    </row>
    <row r="861" spans="4:4" ht="14.25" customHeight="1" x14ac:dyDescent="0.45">
      <c r="D861" s="34"/>
    </row>
    <row r="862" spans="4:4" ht="14.25" customHeight="1" x14ac:dyDescent="0.45">
      <c r="D862" s="34"/>
    </row>
    <row r="863" spans="4:4" ht="14.25" customHeight="1" x14ac:dyDescent="0.45">
      <c r="D863" s="34"/>
    </row>
    <row r="864" spans="4:4" ht="14.25" customHeight="1" x14ac:dyDescent="0.45">
      <c r="D864" s="34"/>
    </row>
    <row r="865" spans="4:4" ht="14.25" customHeight="1" x14ac:dyDescent="0.45">
      <c r="D865" s="34"/>
    </row>
    <row r="866" spans="4:4" ht="14.25" customHeight="1" x14ac:dyDescent="0.45">
      <c r="D866" s="34"/>
    </row>
    <row r="867" spans="4:4" ht="14.25" customHeight="1" x14ac:dyDescent="0.45">
      <c r="D867" s="34"/>
    </row>
    <row r="868" spans="4:4" ht="14.25" customHeight="1" x14ac:dyDescent="0.45">
      <c r="D868" s="34"/>
    </row>
    <row r="869" spans="4:4" ht="14.25" customHeight="1" x14ac:dyDescent="0.45">
      <c r="D869" s="34"/>
    </row>
    <row r="870" spans="4:4" ht="14.25" customHeight="1" x14ac:dyDescent="0.45">
      <c r="D870" s="34"/>
    </row>
    <row r="871" spans="4:4" ht="14.25" customHeight="1" x14ac:dyDescent="0.45">
      <c r="D871" s="34"/>
    </row>
    <row r="872" spans="4:4" ht="14.25" customHeight="1" x14ac:dyDescent="0.45">
      <c r="D872" s="34"/>
    </row>
    <row r="873" spans="4:4" ht="14.25" customHeight="1" x14ac:dyDescent="0.45">
      <c r="D873" s="34"/>
    </row>
    <row r="874" spans="4:4" ht="14.25" customHeight="1" x14ac:dyDescent="0.45">
      <c r="D874" s="34"/>
    </row>
    <row r="875" spans="4:4" ht="14.25" customHeight="1" x14ac:dyDescent="0.45">
      <c r="D875" s="34"/>
    </row>
    <row r="876" spans="4:4" ht="14.25" customHeight="1" x14ac:dyDescent="0.45">
      <c r="D876" s="34"/>
    </row>
    <row r="877" spans="4:4" ht="14.25" customHeight="1" x14ac:dyDescent="0.45">
      <c r="D877" s="34"/>
    </row>
    <row r="878" spans="4:4" ht="14.25" customHeight="1" x14ac:dyDescent="0.45">
      <c r="D878" s="34"/>
    </row>
    <row r="879" spans="4:4" ht="14.25" customHeight="1" x14ac:dyDescent="0.45">
      <c r="D879" s="34"/>
    </row>
    <row r="880" spans="4:4" ht="14.25" customHeight="1" x14ac:dyDescent="0.45">
      <c r="D880" s="34"/>
    </row>
    <row r="881" spans="4:4" ht="14.25" customHeight="1" x14ac:dyDescent="0.45">
      <c r="D881" s="34"/>
    </row>
    <row r="882" spans="4:4" ht="14.25" customHeight="1" x14ac:dyDescent="0.45">
      <c r="D882" s="34"/>
    </row>
    <row r="883" spans="4:4" ht="14.25" customHeight="1" x14ac:dyDescent="0.45">
      <c r="D883" s="34"/>
    </row>
    <row r="884" spans="4:4" ht="14.25" customHeight="1" x14ac:dyDescent="0.45">
      <c r="D884" s="34"/>
    </row>
    <row r="885" spans="4:4" ht="14.25" customHeight="1" x14ac:dyDescent="0.45">
      <c r="D885" s="34"/>
    </row>
    <row r="886" spans="4:4" ht="14.25" customHeight="1" x14ac:dyDescent="0.45">
      <c r="D886" s="34"/>
    </row>
    <row r="887" spans="4:4" ht="14.25" customHeight="1" x14ac:dyDescent="0.45">
      <c r="D887" s="34"/>
    </row>
    <row r="888" spans="4:4" ht="14.25" customHeight="1" x14ac:dyDescent="0.45">
      <c r="D888" s="34"/>
    </row>
    <row r="889" spans="4:4" ht="14.25" customHeight="1" x14ac:dyDescent="0.45">
      <c r="D889" s="34"/>
    </row>
    <row r="890" spans="4:4" ht="14.25" customHeight="1" x14ac:dyDescent="0.45">
      <c r="D890" s="34"/>
    </row>
    <row r="891" spans="4:4" ht="14.25" customHeight="1" x14ac:dyDescent="0.45">
      <c r="D891" s="34"/>
    </row>
    <row r="892" spans="4:4" ht="14.25" customHeight="1" x14ac:dyDescent="0.45">
      <c r="D892" s="34"/>
    </row>
    <row r="893" spans="4:4" ht="14.25" customHeight="1" x14ac:dyDescent="0.45">
      <c r="D893" s="34"/>
    </row>
    <row r="894" spans="4:4" ht="14.25" customHeight="1" x14ac:dyDescent="0.45">
      <c r="D894" s="34"/>
    </row>
    <row r="895" spans="4:4" ht="14.25" customHeight="1" x14ac:dyDescent="0.45">
      <c r="D895" s="34"/>
    </row>
    <row r="896" spans="4:4" ht="14.25" customHeight="1" x14ac:dyDescent="0.45">
      <c r="D896" s="34"/>
    </row>
    <row r="897" spans="4:4" ht="14.25" customHeight="1" x14ac:dyDescent="0.45">
      <c r="D897" s="34"/>
    </row>
    <row r="898" spans="4:4" ht="14.25" customHeight="1" x14ac:dyDescent="0.45">
      <c r="D898" s="34"/>
    </row>
    <row r="899" spans="4:4" ht="14.25" customHeight="1" x14ac:dyDescent="0.45">
      <c r="D899" s="34"/>
    </row>
    <row r="900" spans="4:4" ht="14.25" customHeight="1" x14ac:dyDescent="0.45">
      <c r="D900" s="34"/>
    </row>
    <row r="901" spans="4:4" ht="14.25" customHeight="1" x14ac:dyDescent="0.45">
      <c r="D901" s="34"/>
    </row>
    <row r="902" spans="4:4" ht="14.25" customHeight="1" x14ac:dyDescent="0.45">
      <c r="D902" s="34"/>
    </row>
    <row r="903" spans="4:4" ht="14.25" customHeight="1" x14ac:dyDescent="0.45">
      <c r="D903" s="34"/>
    </row>
    <row r="904" spans="4:4" ht="14.25" customHeight="1" x14ac:dyDescent="0.45">
      <c r="D904" s="34"/>
    </row>
    <row r="905" spans="4:4" ht="14.25" customHeight="1" x14ac:dyDescent="0.45">
      <c r="D905" s="34"/>
    </row>
    <row r="906" spans="4:4" ht="14.25" customHeight="1" x14ac:dyDescent="0.45">
      <c r="D906" s="34"/>
    </row>
    <row r="907" spans="4:4" ht="14.25" customHeight="1" x14ac:dyDescent="0.45">
      <c r="D907" s="34"/>
    </row>
    <row r="908" spans="4:4" ht="14.25" customHeight="1" x14ac:dyDescent="0.45">
      <c r="D908" s="34"/>
    </row>
    <row r="909" spans="4:4" ht="14.25" customHeight="1" x14ac:dyDescent="0.45">
      <c r="D909" s="34"/>
    </row>
    <row r="910" spans="4:4" ht="14.25" customHeight="1" x14ac:dyDescent="0.45">
      <c r="D910" s="34"/>
    </row>
    <row r="911" spans="4:4" ht="14.25" customHeight="1" x14ac:dyDescent="0.45">
      <c r="D911" s="34"/>
    </row>
    <row r="912" spans="4:4" ht="14.25" customHeight="1" x14ac:dyDescent="0.45">
      <c r="D912" s="34"/>
    </row>
    <row r="913" spans="4:4" ht="14.25" customHeight="1" x14ac:dyDescent="0.45">
      <c r="D913" s="34"/>
    </row>
    <row r="914" spans="4:4" ht="14.25" customHeight="1" x14ac:dyDescent="0.45">
      <c r="D914" s="34"/>
    </row>
    <row r="915" spans="4:4" ht="14.25" customHeight="1" x14ac:dyDescent="0.45">
      <c r="D915" s="34"/>
    </row>
    <row r="916" spans="4:4" ht="14.25" customHeight="1" x14ac:dyDescent="0.45">
      <c r="D916" s="34"/>
    </row>
    <row r="917" spans="4:4" ht="14.25" customHeight="1" x14ac:dyDescent="0.45">
      <c r="D917" s="34"/>
    </row>
    <row r="918" spans="4:4" ht="14.25" customHeight="1" x14ac:dyDescent="0.45">
      <c r="D918" s="34"/>
    </row>
    <row r="919" spans="4:4" ht="14.25" customHeight="1" x14ac:dyDescent="0.45">
      <c r="D919" s="34"/>
    </row>
    <row r="920" spans="4:4" ht="14.25" customHeight="1" x14ac:dyDescent="0.45">
      <c r="D920" s="34"/>
    </row>
    <row r="921" spans="4:4" ht="14.25" customHeight="1" x14ac:dyDescent="0.45">
      <c r="D921" s="34"/>
    </row>
    <row r="922" spans="4:4" ht="14.25" customHeight="1" x14ac:dyDescent="0.45">
      <c r="D922" s="34"/>
    </row>
    <row r="923" spans="4:4" ht="14.25" customHeight="1" x14ac:dyDescent="0.45">
      <c r="D923" s="34"/>
    </row>
    <row r="924" spans="4:4" ht="14.25" customHeight="1" x14ac:dyDescent="0.45">
      <c r="D924" s="34"/>
    </row>
    <row r="925" spans="4:4" ht="14.25" customHeight="1" x14ac:dyDescent="0.45">
      <c r="D925" s="34"/>
    </row>
    <row r="926" spans="4:4" ht="14.25" customHeight="1" x14ac:dyDescent="0.45">
      <c r="D926" s="34"/>
    </row>
    <row r="927" spans="4:4" ht="14.25" customHeight="1" x14ac:dyDescent="0.45">
      <c r="D927" s="34"/>
    </row>
    <row r="928" spans="4:4" ht="14.25" customHeight="1" x14ac:dyDescent="0.45">
      <c r="D928" s="34"/>
    </row>
    <row r="929" spans="4:4" ht="14.25" customHeight="1" x14ac:dyDescent="0.45">
      <c r="D929" s="34"/>
    </row>
    <row r="930" spans="4:4" ht="14.25" customHeight="1" x14ac:dyDescent="0.45">
      <c r="D930" s="34"/>
    </row>
    <row r="931" spans="4:4" ht="14.25" customHeight="1" x14ac:dyDescent="0.45">
      <c r="D931" s="34"/>
    </row>
    <row r="932" spans="4:4" ht="14.25" customHeight="1" x14ac:dyDescent="0.45">
      <c r="D932" s="34"/>
    </row>
    <row r="933" spans="4:4" ht="14.25" customHeight="1" x14ac:dyDescent="0.45">
      <c r="D933" s="34"/>
    </row>
    <row r="934" spans="4:4" ht="14.25" customHeight="1" x14ac:dyDescent="0.45">
      <c r="D934" s="34"/>
    </row>
    <row r="935" spans="4:4" ht="14.25" customHeight="1" x14ac:dyDescent="0.45">
      <c r="D935" s="34"/>
    </row>
    <row r="936" spans="4:4" ht="14.25" customHeight="1" x14ac:dyDescent="0.45">
      <c r="D936" s="34"/>
    </row>
    <row r="937" spans="4:4" ht="14.25" customHeight="1" x14ac:dyDescent="0.45">
      <c r="D937" s="34"/>
    </row>
    <row r="938" spans="4:4" ht="14.25" customHeight="1" x14ac:dyDescent="0.45">
      <c r="D938" s="34"/>
    </row>
    <row r="939" spans="4:4" ht="14.25" customHeight="1" x14ac:dyDescent="0.45">
      <c r="D939" s="34"/>
    </row>
    <row r="940" spans="4:4" ht="14.25" customHeight="1" x14ac:dyDescent="0.45">
      <c r="D940" s="34"/>
    </row>
    <row r="941" spans="4:4" ht="14.25" customHeight="1" x14ac:dyDescent="0.45">
      <c r="D941" s="34"/>
    </row>
    <row r="942" spans="4:4" ht="14.25" customHeight="1" x14ac:dyDescent="0.45">
      <c r="D942" s="34"/>
    </row>
    <row r="943" spans="4:4" ht="14.25" customHeight="1" x14ac:dyDescent="0.45">
      <c r="D943" s="34"/>
    </row>
    <row r="944" spans="4:4" ht="14.25" customHeight="1" x14ac:dyDescent="0.45">
      <c r="D944" s="34"/>
    </row>
    <row r="945" spans="4:4" ht="14.25" customHeight="1" x14ac:dyDescent="0.45">
      <c r="D945" s="34"/>
    </row>
    <row r="946" spans="4:4" ht="14.25" customHeight="1" x14ac:dyDescent="0.45">
      <c r="D946" s="34"/>
    </row>
    <row r="947" spans="4:4" ht="14.25" customHeight="1" x14ac:dyDescent="0.45">
      <c r="D947" s="34"/>
    </row>
    <row r="948" spans="4:4" ht="14.25" customHeight="1" x14ac:dyDescent="0.45">
      <c r="D948" s="34"/>
    </row>
    <row r="949" spans="4:4" ht="14.25" customHeight="1" x14ac:dyDescent="0.45">
      <c r="D949" s="34"/>
    </row>
    <row r="950" spans="4:4" ht="14.25" customHeight="1" x14ac:dyDescent="0.45">
      <c r="D950" s="34"/>
    </row>
    <row r="951" spans="4:4" ht="14.25" customHeight="1" x14ac:dyDescent="0.45">
      <c r="D951" s="34"/>
    </row>
    <row r="952" spans="4:4" ht="14.25" customHeight="1" x14ac:dyDescent="0.45">
      <c r="D952" s="34"/>
    </row>
    <row r="953" spans="4:4" ht="14.25" customHeight="1" x14ac:dyDescent="0.45">
      <c r="D953" s="34"/>
    </row>
    <row r="954" spans="4:4" ht="14.25" customHeight="1" x14ac:dyDescent="0.45">
      <c r="D954" s="34"/>
    </row>
    <row r="955" spans="4:4" ht="14.25" customHeight="1" x14ac:dyDescent="0.45">
      <c r="D955" s="34"/>
    </row>
    <row r="956" spans="4:4" ht="14.25" customHeight="1" x14ac:dyDescent="0.45">
      <c r="D956" s="34"/>
    </row>
    <row r="957" spans="4:4" ht="14.25" customHeight="1" x14ac:dyDescent="0.45">
      <c r="D957" s="34"/>
    </row>
    <row r="958" spans="4:4" ht="14.25" customHeight="1" x14ac:dyDescent="0.45">
      <c r="D958" s="34"/>
    </row>
    <row r="959" spans="4:4" ht="14.25" customHeight="1" x14ac:dyDescent="0.45">
      <c r="D959" s="34"/>
    </row>
    <row r="960" spans="4:4" ht="14.25" customHeight="1" x14ac:dyDescent="0.45">
      <c r="D960" s="34"/>
    </row>
    <row r="961" spans="4:4" ht="14.25" customHeight="1" x14ac:dyDescent="0.45">
      <c r="D961" s="34"/>
    </row>
    <row r="962" spans="4:4" ht="14.25" customHeight="1" x14ac:dyDescent="0.45">
      <c r="D962" s="34"/>
    </row>
    <row r="963" spans="4:4" ht="14.25" customHeight="1" x14ac:dyDescent="0.45">
      <c r="D963" s="34"/>
    </row>
    <row r="964" spans="4:4" ht="14.25" customHeight="1" x14ac:dyDescent="0.45">
      <c r="D964" s="34"/>
    </row>
    <row r="965" spans="4:4" ht="14.25" customHeight="1" x14ac:dyDescent="0.45">
      <c r="D965" s="34"/>
    </row>
    <row r="966" spans="4:4" ht="14.25" customHeight="1" x14ac:dyDescent="0.45">
      <c r="D966" s="34"/>
    </row>
    <row r="967" spans="4:4" ht="14.25" customHeight="1" x14ac:dyDescent="0.45">
      <c r="D967" s="34"/>
    </row>
    <row r="968" spans="4:4" ht="14.25" customHeight="1" x14ac:dyDescent="0.45">
      <c r="D968" s="34"/>
    </row>
    <row r="969" spans="4:4" ht="14.25" customHeight="1" x14ac:dyDescent="0.45">
      <c r="D969" s="34"/>
    </row>
    <row r="970" spans="4:4" ht="14.25" customHeight="1" x14ac:dyDescent="0.45">
      <c r="D970" s="34"/>
    </row>
    <row r="971" spans="4:4" ht="14.25" customHeight="1" x14ac:dyDescent="0.45">
      <c r="D971" s="34"/>
    </row>
    <row r="972" spans="4:4" ht="14.25" customHeight="1" x14ac:dyDescent="0.45">
      <c r="D972" s="34"/>
    </row>
    <row r="973" spans="4:4" ht="14.25" customHeight="1" x14ac:dyDescent="0.45">
      <c r="D973" s="34"/>
    </row>
    <row r="974" spans="4:4" ht="14.25" customHeight="1" x14ac:dyDescent="0.45">
      <c r="D974" s="34"/>
    </row>
    <row r="975" spans="4:4" ht="14.25" customHeight="1" x14ac:dyDescent="0.45">
      <c r="D975" s="34"/>
    </row>
    <row r="976" spans="4:4" ht="14.25" customHeight="1" x14ac:dyDescent="0.45">
      <c r="D976" s="34"/>
    </row>
    <row r="977" spans="4:4" ht="14.25" customHeight="1" x14ac:dyDescent="0.45">
      <c r="D977" s="34"/>
    </row>
    <row r="978" spans="4:4" ht="14.25" customHeight="1" x14ac:dyDescent="0.45">
      <c r="D978" s="34"/>
    </row>
    <row r="979" spans="4:4" ht="14.25" customHeight="1" x14ac:dyDescent="0.45">
      <c r="D979" s="34"/>
    </row>
    <row r="980" spans="4:4" ht="14.25" customHeight="1" x14ac:dyDescent="0.45">
      <c r="D980" s="34"/>
    </row>
    <row r="981" spans="4:4" ht="14.25" customHeight="1" x14ac:dyDescent="0.45">
      <c r="D981" s="34"/>
    </row>
    <row r="982" spans="4:4" ht="14.25" customHeight="1" x14ac:dyDescent="0.45">
      <c r="D982" s="34"/>
    </row>
    <row r="983" spans="4:4" ht="14.25" customHeight="1" x14ac:dyDescent="0.45">
      <c r="D983" s="34"/>
    </row>
    <row r="984" spans="4:4" ht="14.25" customHeight="1" x14ac:dyDescent="0.45">
      <c r="D984" s="34"/>
    </row>
    <row r="985" spans="4:4" ht="14.25" customHeight="1" x14ac:dyDescent="0.45">
      <c r="D985" s="34"/>
    </row>
    <row r="986" spans="4:4" ht="14.25" customHeight="1" x14ac:dyDescent="0.45">
      <c r="D986" s="34"/>
    </row>
    <row r="987" spans="4:4" ht="14.25" customHeight="1" x14ac:dyDescent="0.45">
      <c r="D987" s="34"/>
    </row>
    <row r="988" spans="4:4" ht="14.25" customHeight="1" x14ac:dyDescent="0.45">
      <c r="D988" s="34"/>
    </row>
    <row r="989" spans="4:4" ht="14.25" customHeight="1" x14ac:dyDescent="0.45">
      <c r="D989" s="34"/>
    </row>
    <row r="990" spans="4:4" ht="14.25" customHeight="1" x14ac:dyDescent="0.45">
      <c r="D990" s="34"/>
    </row>
    <row r="991" spans="4:4" ht="14.25" customHeight="1" x14ac:dyDescent="0.45">
      <c r="D991" s="34"/>
    </row>
    <row r="992" spans="4:4" ht="14.25" customHeight="1" x14ac:dyDescent="0.45">
      <c r="D992" s="34"/>
    </row>
    <row r="993" spans="4:4" ht="14.25" customHeight="1" x14ac:dyDescent="0.45">
      <c r="D993" s="34"/>
    </row>
    <row r="994" spans="4:4" ht="14.25" customHeight="1" x14ac:dyDescent="0.45">
      <c r="D994" s="34"/>
    </row>
    <row r="995" spans="4:4" ht="14.25" customHeight="1" x14ac:dyDescent="0.45">
      <c r="D995" s="34"/>
    </row>
    <row r="996" spans="4:4" ht="14.25" customHeight="1" x14ac:dyDescent="0.45">
      <c r="D996" s="34"/>
    </row>
    <row r="997" spans="4:4" ht="14.25" customHeight="1" x14ac:dyDescent="0.45">
      <c r="D997" s="34"/>
    </row>
    <row r="998" spans="4:4" ht="14.25" customHeight="1" x14ac:dyDescent="0.45">
      <c r="D998" s="34"/>
    </row>
    <row r="999" spans="4:4" ht="14.25" customHeight="1" x14ac:dyDescent="0.45">
      <c r="D999" s="34"/>
    </row>
    <row r="1000" spans="4:4" ht="14.25" customHeight="1" x14ac:dyDescent="0.45">
      <c r="D1000" s="34"/>
    </row>
  </sheetData>
  <hyperlinks>
    <hyperlink ref="C3" r:id="rId1" xr:uid="{00000000-0004-0000-1700-000000000000}"/>
    <hyperlink ref="C4" r:id="rId2" xr:uid="{00000000-0004-0000-1700-000001000000}"/>
  </hyperlink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E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34" customWidth="1"/>
    <col min="3" max="3" width="29.1328125" customWidth="1"/>
    <col min="4" max="4" width="37.86328125" customWidth="1"/>
    <col min="5" max="5" width="20.73046875" customWidth="1"/>
    <col min="6" max="26" width="8.73046875" customWidth="1"/>
  </cols>
  <sheetData>
    <row r="1" spans="2:5" ht="14.25" customHeight="1" x14ac:dyDescent="0.45">
      <c r="B1" s="1" t="s">
        <v>347</v>
      </c>
    </row>
    <row r="2" spans="2:5" ht="12" customHeight="1" x14ac:dyDescent="0.45">
      <c r="B2" s="2" t="s">
        <v>348</v>
      </c>
    </row>
    <row r="3" spans="2:5" ht="14.25" customHeight="1" x14ac:dyDescent="0.45">
      <c r="B3" s="1" t="s">
        <v>328</v>
      </c>
      <c r="C3" s="87" t="s">
        <v>336</v>
      </c>
    </row>
    <row r="4" spans="2:5" ht="14.25" customHeight="1" x14ac:dyDescent="0.45">
      <c r="B4" s="241"/>
      <c r="C4" s="242"/>
    </row>
    <row r="5" spans="2:5" ht="14.25" customHeight="1" x14ac:dyDescent="0.45">
      <c r="B5" s="95" t="s">
        <v>349</v>
      </c>
      <c r="C5" s="96" t="s">
        <v>350</v>
      </c>
      <c r="D5" s="96" t="s">
        <v>351</v>
      </c>
      <c r="E5" s="97" t="s">
        <v>352</v>
      </c>
    </row>
    <row r="6" spans="2:5" ht="14.25" customHeight="1" x14ac:dyDescent="0.45">
      <c r="B6" s="98" t="s">
        <v>353</v>
      </c>
      <c r="C6" s="99" t="s">
        <v>354</v>
      </c>
      <c r="D6" s="243" t="s">
        <v>355</v>
      </c>
      <c r="E6" s="100" t="s">
        <v>356</v>
      </c>
    </row>
    <row r="7" spans="2:5" ht="14.25" customHeight="1" x14ac:dyDescent="0.45">
      <c r="B7" s="101" t="s">
        <v>357</v>
      </c>
      <c r="C7" s="102" t="s">
        <v>358</v>
      </c>
      <c r="D7" s="242"/>
      <c r="E7" s="100" t="s">
        <v>359</v>
      </c>
    </row>
    <row r="8" spans="2:5" ht="14.25" customHeight="1" x14ac:dyDescent="0.45">
      <c r="B8" s="98" t="s">
        <v>360</v>
      </c>
      <c r="C8" s="99" t="s">
        <v>358</v>
      </c>
      <c r="D8" s="242"/>
      <c r="E8" s="100" t="s">
        <v>359</v>
      </c>
    </row>
    <row r="9" spans="2:5" ht="14.25" customHeight="1" x14ac:dyDescent="0.45">
      <c r="B9" s="101" t="s">
        <v>361</v>
      </c>
      <c r="C9" s="102" t="s">
        <v>358</v>
      </c>
      <c r="D9" s="242"/>
      <c r="E9" s="100" t="s">
        <v>359</v>
      </c>
    </row>
    <row r="10" spans="2:5" ht="14.25" customHeight="1" x14ac:dyDescent="0.45">
      <c r="B10" s="98" t="s">
        <v>362</v>
      </c>
      <c r="C10" s="99" t="s">
        <v>358</v>
      </c>
      <c r="D10" s="242"/>
      <c r="E10" s="100" t="s">
        <v>359</v>
      </c>
    </row>
    <row r="11" spans="2:5" ht="14.25" customHeight="1" x14ac:dyDescent="0.45">
      <c r="B11" s="98" t="s">
        <v>363</v>
      </c>
      <c r="C11" s="99" t="s">
        <v>358</v>
      </c>
      <c r="D11" s="242"/>
      <c r="E11" s="100" t="s">
        <v>359</v>
      </c>
    </row>
    <row r="12" spans="2:5" ht="14.25" customHeight="1" x14ac:dyDescent="0.45">
      <c r="B12" s="103" t="s">
        <v>364</v>
      </c>
      <c r="C12" s="104" t="s">
        <v>354</v>
      </c>
      <c r="D12" s="244"/>
      <c r="E12" s="105" t="s">
        <v>356</v>
      </c>
    </row>
    <row r="13" spans="2:5" ht="14.25" customHeight="1" x14ac:dyDescent="0.45">
      <c r="B13" s="106"/>
    </row>
    <row r="14" spans="2:5" ht="14.25" customHeight="1" x14ac:dyDescent="0.45"/>
    <row r="15" spans="2:5" ht="14.25" customHeight="1" x14ac:dyDescent="0.45"/>
    <row r="16" spans="2:5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mergeCells count="2">
    <mergeCell ref="B4:C4"/>
    <mergeCell ref="D6:D12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1" ht="14.25" customHeight="1" x14ac:dyDescent="0.45"/>
    <row r="2" ht="14.25" customHeight="1" x14ac:dyDescent="0.45"/>
    <row r="3" ht="14.25" customHeight="1" x14ac:dyDescent="0.45"/>
    <row r="4" ht="14.25" customHeight="1" x14ac:dyDescent="0.45"/>
    <row r="5" ht="14.25" customHeight="1" x14ac:dyDescent="0.45"/>
    <row r="6" ht="14.25" customHeight="1" x14ac:dyDescent="0.45"/>
    <row r="7" ht="14.25" customHeight="1" x14ac:dyDescent="0.45"/>
    <row r="8" ht="14.25" customHeight="1" x14ac:dyDescent="0.45"/>
    <row r="9" ht="14.25" customHeight="1" x14ac:dyDescent="0.45"/>
    <row r="10" ht="14.25" customHeight="1" x14ac:dyDescent="0.45"/>
    <row r="11" ht="14.25" customHeight="1" x14ac:dyDescent="0.45"/>
    <row r="12" ht="14.25" customHeight="1" x14ac:dyDescent="0.45"/>
    <row r="13" ht="14.25" customHeight="1" x14ac:dyDescent="0.45"/>
    <row r="14" ht="14.25" customHeight="1" x14ac:dyDescent="0.45"/>
    <row r="15" ht="14.25" customHeight="1" x14ac:dyDescent="0.45"/>
    <row r="16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43" customWidth="1"/>
    <col min="3" max="3" width="14.1328125" customWidth="1"/>
    <col min="4" max="4" width="18" customWidth="1"/>
    <col min="5" max="5" width="14.265625" customWidth="1"/>
    <col min="6" max="6" width="15.86328125" customWidth="1"/>
    <col min="7" max="7" width="13.73046875" customWidth="1"/>
    <col min="8" max="26" width="8.73046875" customWidth="1"/>
  </cols>
  <sheetData>
    <row r="1" spans="1:11" ht="14.25" customHeight="1" x14ac:dyDescent="0.45">
      <c r="D1" s="1" t="s">
        <v>365</v>
      </c>
    </row>
    <row r="2" spans="1:11" ht="14.25" customHeight="1" x14ac:dyDescent="0.45">
      <c r="B2" s="2" t="s">
        <v>366</v>
      </c>
      <c r="C2" s="2" t="s">
        <v>367</v>
      </c>
      <c r="E2" s="37" t="s">
        <v>368</v>
      </c>
      <c r="F2" s="37" t="s">
        <v>369</v>
      </c>
      <c r="G2" s="37" t="s">
        <v>370</v>
      </c>
    </row>
    <row r="3" spans="1:11" ht="14.25" customHeight="1" x14ac:dyDescent="0.45">
      <c r="E3" s="3"/>
      <c r="F3" s="3"/>
      <c r="G3" s="3"/>
      <c r="H3" s="3"/>
    </row>
    <row r="4" spans="1:11" ht="14.25" customHeight="1" x14ac:dyDescent="0.45">
      <c r="A4" s="1">
        <v>1</v>
      </c>
      <c r="B4" s="1" t="s">
        <v>371</v>
      </c>
      <c r="C4" s="1" t="s">
        <v>146</v>
      </c>
      <c r="E4" s="3">
        <v>99000</v>
      </c>
      <c r="F4" s="3">
        <v>132000</v>
      </c>
      <c r="G4" s="3">
        <v>160000</v>
      </c>
      <c r="H4" s="3"/>
      <c r="I4" s="1" t="s">
        <v>372</v>
      </c>
    </row>
    <row r="5" spans="1:11" ht="14.25" customHeight="1" x14ac:dyDescent="0.45">
      <c r="A5" s="1">
        <v>2</v>
      </c>
      <c r="B5" s="1" t="s">
        <v>373</v>
      </c>
      <c r="C5" s="1" t="s">
        <v>146</v>
      </c>
      <c r="E5" s="3"/>
      <c r="F5" s="3">
        <v>47000</v>
      </c>
      <c r="G5" s="3"/>
      <c r="H5" s="3"/>
    </row>
    <row r="6" spans="1:11" ht="14.25" customHeight="1" x14ac:dyDescent="0.45">
      <c r="A6" s="1">
        <v>3</v>
      </c>
      <c r="B6" s="107" t="s">
        <v>374</v>
      </c>
      <c r="C6" s="1" t="s">
        <v>146</v>
      </c>
      <c r="E6" s="3">
        <v>306000</v>
      </c>
      <c r="F6" s="3">
        <v>650000</v>
      </c>
      <c r="G6" s="108">
        <v>1000000</v>
      </c>
      <c r="H6" s="3"/>
      <c r="I6" s="87" t="s">
        <v>375</v>
      </c>
      <c r="K6" s="1" t="s">
        <v>376</v>
      </c>
    </row>
    <row r="7" spans="1:11" ht="14.25" customHeight="1" x14ac:dyDescent="0.45">
      <c r="A7" s="1">
        <v>4</v>
      </c>
      <c r="B7" s="107" t="s">
        <v>377</v>
      </c>
      <c r="C7" s="1" t="s">
        <v>146</v>
      </c>
      <c r="E7" s="3">
        <v>350000</v>
      </c>
      <c r="F7" s="3">
        <v>500000</v>
      </c>
      <c r="G7" s="3">
        <v>630000</v>
      </c>
      <c r="I7" s="87" t="s">
        <v>378</v>
      </c>
    </row>
    <row r="8" spans="1:11" ht="14.25" customHeight="1" x14ac:dyDescent="0.45">
      <c r="A8" s="1">
        <v>5</v>
      </c>
      <c r="B8" s="107" t="s">
        <v>379</v>
      </c>
      <c r="E8" s="3">
        <v>180000</v>
      </c>
      <c r="F8" s="3">
        <v>350000</v>
      </c>
      <c r="G8" s="3">
        <v>560000</v>
      </c>
      <c r="H8" s="3"/>
      <c r="I8" s="87" t="s">
        <v>380</v>
      </c>
      <c r="K8" s="87" t="s">
        <v>381</v>
      </c>
    </row>
    <row r="9" spans="1:11" ht="14.25" customHeight="1" x14ac:dyDescent="0.45">
      <c r="A9" s="1">
        <v>6</v>
      </c>
      <c r="B9" s="1" t="s">
        <v>382</v>
      </c>
      <c r="E9" s="3">
        <v>46000</v>
      </c>
      <c r="F9" s="3">
        <v>130000</v>
      </c>
      <c r="G9" s="3">
        <v>220000</v>
      </c>
      <c r="H9" s="3"/>
      <c r="I9" s="87" t="s">
        <v>383</v>
      </c>
    </row>
    <row r="10" spans="1:11" ht="14.25" customHeight="1" x14ac:dyDescent="0.45">
      <c r="A10" s="1">
        <v>7</v>
      </c>
      <c r="B10" s="1" t="s">
        <v>384</v>
      </c>
      <c r="C10" s="1" t="s">
        <v>146</v>
      </c>
      <c r="E10" s="3"/>
      <c r="F10" s="3"/>
      <c r="G10" s="3"/>
      <c r="H10" s="3"/>
    </row>
    <row r="11" spans="1:11" ht="14.25" customHeight="1" x14ac:dyDescent="0.45"/>
    <row r="12" spans="1:11" ht="14.25" customHeight="1" x14ac:dyDescent="0.45"/>
    <row r="13" spans="1:11" ht="14.25" customHeight="1" x14ac:dyDescent="0.45"/>
    <row r="14" spans="1:11" ht="14.25" customHeight="1" x14ac:dyDescent="0.45">
      <c r="B14" s="2" t="s">
        <v>385</v>
      </c>
    </row>
    <row r="15" spans="1:11" ht="14.25" customHeight="1" x14ac:dyDescent="0.45">
      <c r="A15" s="1">
        <v>1</v>
      </c>
      <c r="B15" s="1" t="s">
        <v>386</v>
      </c>
      <c r="C15" s="1" t="s">
        <v>146</v>
      </c>
    </row>
    <row r="16" spans="1:11" ht="14.25" customHeight="1" x14ac:dyDescent="0.45">
      <c r="A16" s="1">
        <v>2</v>
      </c>
      <c r="B16" s="1" t="s">
        <v>387</v>
      </c>
      <c r="C16" s="1" t="s">
        <v>146</v>
      </c>
      <c r="E16" s="3">
        <v>126000</v>
      </c>
    </row>
    <row r="17" spans="1:3" ht="14.25" customHeight="1" x14ac:dyDescent="0.45">
      <c r="A17" s="1">
        <v>3</v>
      </c>
      <c r="B17" s="1" t="s">
        <v>388</v>
      </c>
      <c r="C17" s="1" t="s">
        <v>389</v>
      </c>
    </row>
    <row r="18" spans="1:3" ht="14.25" customHeight="1" x14ac:dyDescent="0.45">
      <c r="A18" s="1">
        <v>4</v>
      </c>
      <c r="B18" s="1" t="s">
        <v>390</v>
      </c>
      <c r="C18" s="1" t="s">
        <v>146</v>
      </c>
    </row>
    <row r="19" spans="1:3" ht="14.25" customHeight="1" x14ac:dyDescent="0.45">
      <c r="A19" s="1">
        <v>5</v>
      </c>
      <c r="B19" s="1" t="s">
        <v>391</v>
      </c>
      <c r="C19" s="1" t="s">
        <v>146</v>
      </c>
    </row>
    <row r="20" spans="1:3" ht="14.25" customHeight="1" x14ac:dyDescent="0.45">
      <c r="A20" s="1">
        <v>6</v>
      </c>
      <c r="C20" s="1" t="s">
        <v>146</v>
      </c>
    </row>
    <row r="21" spans="1:3" ht="14.25" customHeight="1" x14ac:dyDescent="0.45">
      <c r="A21" s="1">
        <v>7</v>
      </c>
      <c r="B21" s="1" t="s">
        <v>392</v>
      </c>
    </row>
    <row r="22" spans="1:3" ht="14.25" customHeight="1" x14ac:dyDescent="0.45"/>
    <row r="23" spans="1:3" ht="14.25" customHeight="1" x14ac:dyDescent="0.45"/>
    <row r="24" spans="1:3" ht="14.25" customHeight="1" x14ac:dyDescent="0.45"/>
    <row r="25" spans="1:3" ht="14.25" customHeight="1" x14ac:dyDescent="0.45"/>
    <row r="26" spans="1:3" ht="14.25" customHeight="1" x14ac:dyDescent="0.45"/>
    <row r="27" spans="1:3" ht="14.25" customHeight="1" x14ac:dyDescent="0.45"/>
    <row r="28" spans="1:3" ht="14.25" customHeight="1" x14ac:dyDescent="0.45">
      <c r="B28" s="2" t="s">
        <v>393</v>
      </c>
      <c r="C28" s="2" t="s">
        <v>394</v>
      </c>
    </row>
    <row r="29" spans="1:3" ht="14.25" customHeight="1" x14ac:dyDescent="0.45">
      <c r="A29" s="1">
        <v>1</v>
      </c>
      <c r="B29" s="1" t="s">
        <v>395</v>
      </c>
    </row>
    <row r="30" spans="1:3" ht="14.25" customHeight="1" x14ac:dyDescent="0.45">
      <c r="A30" s="1">
        <v>2</v>
      </c>
    </row>
    <row r="31" spans="1:3" ht="14.25" customHeight="1" x14ac:dyDescent="0.45">
      <c r="A31" s="1">
        <v>3</v>
      </c>
    </row>
    <row r="32" spans="1:3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hyperlinks>
    <hyperlink ref="I6" r:id="rId1" xr:uid="{00000000-0004-0000-1A00-000000000000}"/>
    <hyperlink ref="I7" r:id="rId2" location=":~:text=The%20average%20top%20data%20officer%20gross%20salary%20in,they%20earn%20an%20average%20bonus%20of%2028%2C539%20%D8%AF.%D8%A5.%E2%80%8F." xr:uid="{00000000-0004-0000-1A00-000001000000}"/>
    <hyperlink ref="I8" r:id="rId3" location=":~:text=An%20entry%20level%20information%20security,average%20salary%20of%20428%2C306%20%D8%AF." xr:uid="{00000000-0004-0000-1A00-000002000000}"/>
    <hyperlink ref="K8" r:id="rId4" xr:uid="{00000000-0004-0000-1A00-000003000000}"/>
    <hyperlink ref="I9" r:id="rId5" xr:uid="{00000000-0004-0000-1A00-000004000000}"/>
  </hyperlink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36" customWidth="1"/>
    <col min="3" max="3" width="21.265625" customWidth="1"/>
    <col min="4" max="4" width="15.86328125" customWidth="1"/>
    <col min="5" max="5" width="16.265625" customWidth="1"/>
    <col min="6" max="7" width="8.73046875" customWidth="1"/>
    <col min="8" max="8" width="17.3984375" customWidth="1"/>
    <col min="9" max="9" width="8.73046875" customWidth="1"/>
    <col min="10" max="10" width="10.86328125" customWidth="1"/>
    <col min="11" max="26" width="8.73046875" customWidth="1"/>
  </cols>
  <sheetData>
    <row r="1" spans="1:10" ht="14.25" customHeight="1" x14ac:dyDescent="0.45">
      <c r="H1" s="3"/>
    </row>
    <row r="2" spans="1:10" ht="14.25" customHeight="1" x14ac:dyDescent="0.45">
      <c r="H2" s="3"/>
    </row>
    <row r="3" spans="1:10" ht="14.25" customHeight="1" x14ac:dyDescent="0.45">
      <c r="H3" s="3"/>
    </row>
    <row r="4" spans="1:10" ht="14.25" customHeight="1" x14ac:dyDescent="0.45">
      <c r="H4" s="3"/>
    </row>
    <row r="5" spans="1:10" ht="14.25" customHeight="1" x14ac:dyDescent="0.45">
      <c r="E5" s="1" t="s">
        <v>396</v>
      </c>
      <c r="F5" s="1" t="s">
        <v>397</v>
      </c>
      <c r="H5" s="3" t="s">
        <v>3</v>
      </c>
    </row>
    <row r="6" spans="1:10" ht="14.25" customHeight="1" x14ac:dyDescent="0.45">
      <c r="A6" s="109">
        <v>1</v>
      </c>
      <c r="B6" s="109" t="s">
        <v>398</v>
      </c>
      <c r="C6" s="109" t="s">
        <v>399</v>
      </c>
      <c r="D6" s="110" t="s">
        <v>400</v>
      </c>
      <c r="E6" s="109">
        <v>660</v>
      </c>
      <c r="F6" s="109">
        <f t="shared" ref="F6:F11" si="0">E6*0.0929</f>
        <v>61.314</v>
      </c>
      <c r="G6" s="109"/>
      <c r="H6" s="111">
        <v>80000</v>
      </c>
      <c r="J6" s="3">
        <f t="shared" ref="J6:J11" si="1">H6*3.67</f>
        <v>293600</v>
      </c>
    </row>
    <row r="7" spans="1:10" ht="14.25" customHeight="1" x14ac:dyDescent="0.45">
      <c r="A7" s="109">
        <v>2</v>
      </c>
      <c r="B7" s="109" t="s">
        <v>401</v>
      </c>
      <c r="C7" s="109" t="s">
        <v>399</v>
      </c>
      <c r="D7" s="110" t="s">
        <v>402</v>
      </c>
      <c r="E7" s="109">
        <v>530</v>
      </c>
      <c r="F7" s="109">
        <f t="shared" si="0"/>
        <v>49.236999999999995</v>
      </c>
      <c r="G7" s="109"/>
      <c r="H7" s="111">
        <v>90000</v>
      </c>
      <c r="J7" s="3">
        <f t="shared" si="1"/>
        <v>330300</v>
      </c>
    </row>
    <row r="8" spans="1:10" ht="14.25" customHeight="1" x14ac:dyDescent="0.45">
      <c r="A8" s="109">
        <v>3</v>
      </c>
      <c r="B8" s="109" t="s">
        <v>403</v>
      </c>
      <c r="C8" s="109" t="s">
        <v>399</v>
      </c>
      <c r="D8" s="110" t="s">
        <v>404</v>
      </c>
      <c r="E8" s="109">
        <v>522</v>
      </c>
      <c r="F8" s="109">
        <f t="shared" si="0"/>
        <v>48.4938</v>
      </c>
      <c r="G8" s="109"/>
      <c r="H8" s="111">
        <v>100000</v>
      </c>
      <c r="J8" s="3">
        <f t="shared" si="1"/>
        <v>367000</v>
      </c>
    </row>
    <row r="9" spans="1:10" ht="14.25" customHeight="1" x14ac:dyDescent="0.45">
      <c r="A9" s="73">
        <v>4</v>
      </c>
      <c r="B9" s="73" t="s">
        <v>405</v>
      </c>
      <c r="C9" s="73" t="s">
        <v>216</v>
      </c>
      <c r="D9" s="112" t="s">
        <v>406</v>
      </c>
      <c r="E9" s="73">
        <v>504</v>
      </c>
      <c r="F9" s="73">
        <f t="shared" si="0"/>
        <v>46.821599999999997</v>
      </c>
      <c r="G9" s="73"/>
      <c r="H9" s="76">
        <v>70000</v>
      </c>
      <c r="J9" s="3">
        <f t="shared" si="1"/>
        <v>256900</v>
      </c>
    </row>
    <row r="10" spans="1:10" ht="14.25" customHeight="1" x14ac:dyDescent="0.45">
      <c r="A10" s="73">
        <v>5</v>
      </c>
      <c r="B10" s="73" t="s">
        <v>407</v>
      </c>
      <c r="C10" s="73" t="s">
        <v>216</v>
      </c>
      <c r="D10" s="112" t="s">
        <v>408</v>
      </c>
      <c r="E10" s="73">
        <v>689</v>
      </c>
      <c r="F10" s="73">
        <f t="shared" si="0"/>
        <v>64.008099999999999</v>
      </c>
      <c r="G10" s="73"/>
      <c r="H10" s="76">
        <v>137000</v>
      </c>
      <c r="J10" s="3">
        <f t="shared" si="1"/>
        <v>502790</v>
      </c>
    </row>
    <row r="11" spans="1:10" ht="14.25" customHeight="1" x14ac:dyDescent="0.45">
      <c r="A11" s="73">
        <v>6</v>
      </c>
      <c r="B11" s="73" t="s">
        <v>215</v>
      </c>
      <c r="C11" s="73" t="s">
        <v>216</v>
      </c>
      <c r="D11" s="112" t="s">
        <v>217</v>
      </c>
      <c r="E11" s="73">
        <v>736</v>
      </c>
      <c r="F11" s="73">
        <f t="shared" si="0"/>
        <v>68.374399999999994</v>
      </c>
      <c r="G11" s="73"/>
      <c r="H11" s="76">
        <v>167000</v>
      </c>
      <c r="J11" s="3">
        <f t="shared" si="1"/>
        <v>612890</v>
      </c>
    </row>
    <row r="12" spans="1:10" ht="14.25" customHeight="1" x14ac:dyDescent="0.45">
      <c r="H12" s="3"/>
    </row>
    <row r="13" spans="1:10" ht="14.25" customHeight="1" x14ac:dyDescent="0.45">
      <c r="H13" s="3"/>
    </row>
    <row r="14" spans="1:10" ht="14.25" customHeight="1" x14ac:dyDescent="0.45">
      <c r="H14" s="3"/>
    </row>
    <row r="15" spans="1:10" ht="14.25" customHeight="1" x14ac:dyDescent="0.45">
      <c r="H15" s="3"/>
    </row>
    <row r="16" spans="1:10" ht="14.25" customHeight="1" x14ac:dyDescent="0.45">
      <c r="H16" s="3"/>
    </row>
    <row r="17" spans="8:8" ht="14.25" customHeight="1" x14ac:dyDescent="0.45">
      <c r="H17" s="3"/>
    </row>
    <row r="18" spans="8:8" ht="14.25" customHeight="1" x14ac:dyDescent="0.45">
      <c r="H18" s="3"/>
    </row>
    <row r="19" spans="8:8" ht="14.25" customHeight="1" x14ac:dyDescent="0.45">
      <c r="H19" s="3"/>
    </row>
    <row r="20" spans="8:8" ht="14.25" customHeight="1" x14ac:dyDescent="0.45">
      <c r="H20" s="3"/>
    </row>
    <row r="21" spans="8:8" ht="14.25" customHeight="1" x14ac:dyDescent="0.45">
      <c r="H21" s="3"/>
    </row>
    <row r="22" spans="8:8" ht="14.25" customHeight="1" x14ac:dyDescent="0.45">
      <c r="H22" s="3"/>
    </row>
    <row r="23" spans="8:8" ht="14.25" customHeight="1" x14ac:dyDescent="0.45">
      <c r="H23" s="3"/>
    </row>
    <row r="24" spans="8:8" ht="14.25" customHeight="1" x14ac:dyDescent="0.45">
      <c r="H24" s="3"/>
    </row>
    <row r="25" spans="8:8" ht="14.25" customHeight="1" x14ac:dyDescent="0.45">
      <c r="H25" s="3"/>
    </row>
    <row r="26" spans="8:8" ht="14.25" customHeight="1" x14ac:dyDescent="0.45">
      <c r="H26" s="3"/>
    </row>
    <row r="27" spans="8:8" ht="14.25" customHeight="1" x14ac:dyDescent="0.45">
      <c r="H27" s="3"/>
    </row>
    <row r="28" spans="8:8" ht="14.25" customHeight="1" x14ac:dyDescent="0.45">
      <c r="H28" s="3"/>
    </row>
    <row r="29" spans="8:8" ht="14.25" customHeight="1" x14ac:dyDescent="0.45">
      <c r="H29" s="3"/>
    </row>
    <row r="30" spans="8:8" ht="14.25" customHeight="1" x14ac:dyDescent="0.45">
      <c r="H30" s="3"/>
    </row>
    <row r="31" spans="8:8" ht="14.25" customHeight="1" x14ac:dyDescent="0.45">
      <c r="H31" s="3"/>
    </row>
    <row r="32" spans="8:8" ht="14.25" customHeight="1" x14ac:dyDescent="0.45">
      <c r="H32" s="3"/>
    </row>
    <row r="33" spans="8:8" ht="14.25" customHeight="1" x14ac:dyDescent="0.45">
      <c r="H33" s="3"/>
    </row>
    <row r="34" spans="8:8" ht="14.25" customHeight="1" x14ac:dyDescent="0.45">
      <c r="H34" s="3"/>
    </row>
    <row r="35" spans="8:8" ht="14.25" customHeight="1" x14ac:dyDescent="0.45">
      <c r="H35" s="3"/>
    </row>
    <row r="36" spans="8:8" ht="14.25" customHeight="1" x14ac:dyDescent="0.45">
      <c r="H36" s="3"/>
    </row>
    <row r="37" spans="8:8" ht="14.25" customHeight="1" x14ac:dyDescent="0.45">
      <c r="H37" s="3"/>
    </row>
    <row r="38" spans="8:8" ht="14.25" customHeight="1" x14ac:dyDescent="0.45">
      <c r="H38" s="3"/>
    </row>
    <row r="39" spans="8:8" ht="14.25" customHeight="1" x14ac:dyDescent="0.45">
      <c r="H39" s="3"/>
    </row>
    <row r="40" spans="8:8" ht="14.25" customHeight="1" x14ac:dyDescent="0.45">
      <c r="H40" s="3"/>
    </row>
    <row r="41" spans="8:8" ht="14.25" customHeight="1" x14ac:dyDescent="0.45">
      <c r="H41" s="3"/>
    </row>
    <row r="42" spans="8:8" ht="14.25" customHeight="1" x14ac:dyDescent="0.45">
      <c r="H42" s="3"/>
    </row>
    <row r="43" spans="8:8" ht="14.25" customHeight="1" x14ac:dyDescent="0.45">
      <c r="H43" s="3"/>
    </row>
    <row r="44" spans="8:8" ht="14.25" customHeight="1" x14ac:dyDescent="0.45">
      <c r="H44" s="3"/>
    </row>
    <row r="45" spans="8:8" ht="14.25" customHeight="1" x14ac:dyDescent="0.45">
      <c r="H45" s="3"/>
    </row>
    <row r="46" spans="8:8" ht="14.25" customHeight="1" x14ac:dyDescent="0.45">
      <c r="H46" s="3"/>
    </row>
    <row r="47" spans="8:8" ht="14.25" customHeight="1" x14ac:dyDescent="0.45">
      <c r="H47" s="3"/>
    </row>
    <row r="48" spans="8:8" ht="14.25" customHeight="1" x14ac:dyDescent="0.45">
      <c r="H48" s="3"/>
    </row>
    <row r="49" spans="8:8" ht="14.25" customHeight="1" x14ac:dyDescent="0.45">
      <c r="H49" s="3"/>
    </row>
    <row r="50" spans="8:8" ht="14.25" customHeight="1" x14ac:dyDescent="0.45">
      <c r="H50" s="3"/>
    </row>
    <row r="51" spans="8:8" ht="14.25" customHeight="1" x14ac:dyDescent="0.45">
      <c r="H51" s="3"/>
    </row>
    <row r="52" spans="8:8" ht="14.25" customHeight="1" x14ac:dyDescent="0.45">
      <c r="H52" s="3"/>
    </row>
    <row r="53" spans="8:8" ht="14.25" customHeight="1" x14ac:dyDescent="0.45">
      <c r="H53" s="3"/>
    </row>
    <row r="54" spans="8:8" ht="14.25" customHeight="1" x14ac:dyDescent="0.45">
      <c r="H54" s="3"/>
    </row>
    <row r="55" spans="8:8" ht="14.25" customHeight="1" x14ac:dyDescent="0.45">
      <c r="H55" s="3"/>
    </row>
    <row r="56" spans="8:8" ht="14.25" customHeight="1" x14ac:dyDescent="0.45">
      <c r="H56" s="3"/>
    </row>
    <row r="57" spans="8:8" ht="14.25" customHeight="1" x14ac:dyDescent="0.45">
      <c r="H57" s="3"/>
    </row>
    <row r="58" spans="8:8" ht="14.25" customHeight="1" x14ac:dyDescent="0.45">
      <c r="H58" s="3"/>
    </row>
    <row r="59" spans="8:8" ht="14.25" customHeight="1" x14ac:dyDescent="0.45">
      <c r="H59" s="3"/>
    </row>
    <row r="60" spans="8:8" ht="14.25" customHeight="1" x14ac:dyDescent="0.45">
      <c r="H60" s="3"/>
    </row>
    <row r="61" spans="8:8" ht="14.25" customHeight="1" x14ac:dyDescent="0.45">
      <c r="H61" s="3"/>
    </row>
    <row r="62" spans="8:8" ht="14.25" customHeight="1" x14ac:dyDescent="0.45">
      <c r="H62" s="3"/>
    </row>
    <row r="63" spans="8:8" ht="14.25" customHeight="1" x14ac:dyDescent="0.45">
      <c r="H63" s="3"/>
    </row>
    <row r="64" spans="8:8" ht="14.25" customHeight="1" x14ac:dyDescent="0.45">
      <c r="H64" s="3"/>
    </row>
    <row r="65" spans="8:8" ht="14.25" customHeight="1" x14ac:dyDescent="0.45">
      <c r="H65" s="3"/>
    </row>
    <row r="66" spans="8:8" ht="14.25" customHeight="1" x14ac:dyDescent="0.45">
      <c r="H66" s="3"/>
    </row>
    <row r="67" spans="8:8" ht="14.25" customHeight="1" x14ac:dyDescent="0.45">
      <c r="H67" s="3"/>
    </row>
    <row r="68" spans="8:8" ht="14.25" customHeight="1" x14ac:dyDescent="0.45">
      <c r="H68" s="3"/>
    </row>
    <row r="69" spans="8:8" ht="14.25" customHeight="1" x14ac:dyDescent="0.45">
      <c r="H69" s="3"/>
    </row>
    <row r="70" spans="8:8" ht="14.25" customHeight="1" x14ac:dyDescent="0.45">
      <c r="H70" s="3"/>
    </row>
    <row r="71" spans="8:8" ht="14.25" customHeight="1" x14ac:dyDescent="0.45">
      <c r="H71" s="3"/>
    </row>
    <row r="72" spans="8:8" ht="14.25" customHeight="1" x14ac:dyDescent="0.45">
      <c r="H72" s="3"/>
    </row>
    <row r="73" spans="8:8" ht="14.25" customHeight="1" x14ac:dyDescent="0.45">
      <c r="H73" s="3"/>
    </row>
    <row r="74" spans="8:8" ht="14.25" customHeight="1" x14ac:dyDescent="0.45">
      <c r="H74" s="3"/>
    </row>
    <row r="75" spans="8:8" ht="14.25" customHeight="1" x14ac:dyDescent="0.45">
      <c r="H75" s="3"/>
    </row>
    <row r="76" spans="8:8" ht="14.25" customHeight="1" x14ac:dyDescent="0.45">
      <c r="H76" s="3"/>
    </row>
    <row r="77" spans="8:8" ht="14.25" customHeight="1" x14ac:dyDescent="0.45">
      <c r="H77" s="3"/>
    </row>
    <row r="78" spans="8:8" ht="14.25" customHeight="1" x14ac:dyDescent="0.45">
      <c r="H78" s="3"/>
    </row>
    <row r="79" spans="8:8" ht="14.25" customHeight="1" x14ac:dyDescent="0.45">
      <c r="H79" s="3"/>
    </row>
    <row r="80" spans="8:8" ht="14.25" customHeight="1" x14ac:dyDescent="0.45">
      <c r="H80" s="3"/>
    </row>
    <row r="81" spans="8:8" ht="14.25" customHeight="1" x14ac:dyDescent="0.45">
      <c r="H81" s="3"/>
    </row>
    <row r="82" spans="8:8" ht="14.25" customHeight="1" x14ac:dyDescent="0.45">
      <c r="H82" s="3"/>
    </row>
    <row r="83" spans="8:8" ht="14.25" customHeight="1" x14ac:dyDescent="0.45">
      <c r="H83" s="3"/>
    </row>
    <row r="84" spans="8:8" ht="14.25" customHeight="1" x14ac:dyDescent="0.45">
      <c r="H84" s="3"/>
    </row>
    <row r="85" spans="8:8" ht="14.25" customHeight="1" x14ac:dyDescent="0.45">
      <c r="H85" s="3"/>
    </row>
    <row r="86" spans="8:8" ht="14.25" customHeight="1" x14ac:dyDescent="0.45">
      <c r="H86" s="3"/>
    </row>
    <row r="87" spans="8:8" ht="14.25" customHeight="1" x14ac:dyDescent="0.45">
      <c r="H87" s="3"/>
    </row>
    <row r="88" spans="8:8" ht="14.25" customHeight="1" x14ac:dyDescent="0.45">
      <c r="H88" s="3"/>
    </row>
    <row r="89" spans="8:8" ht="14.25" customHeight="1" x14ac:dyDescent="0.45">
      <c r="H89" s="3"/>
    </row>
    <row r="90" spans="8:8" ht="14.25" customHeight="1" x14ac:dyDescent="0.45">
      <c r="H90" s="3"/>
    </row>
    <row r="91" spans="8:8" ht="14.25" customHeight="1" x14ac:dyDescent="0.45">
      <c r="H91" s="3"/>
    </row>
    <row r="92" spans="8:8" ht="14.25" customHeight="1" x14ac:dyDescent="0.45">
      <c r="H92" s="3"/>
    </row>
    <row r="93" spans="8:8" ht="14.25" customHeight="1" x14ac:dyDescent="0.45">
      <c r="H93" s="3"/>
    </row>
    <row r="94" spans="8:8" ht="14.25" customHeight="1" x14ac:dyDescent="0.45">
      <c r="H94" s="3"/>
    </row>
    <row r="95" spans="8:8" ht="14.25" customHeight="1" x14ac:dyDescent="0.45">
      <c r="H95" s="3"/>
    </row>
    <row r="96" spans="8:8" ht="14.25" customHeight="1" x14ac:dyDescent="0.45">
      <c r="H96" s="3"/>
    </row>
    <row r="97" spans="8:8" ht="14.25" customHeight="1" x14ac:dyDescent="0.45">
      <c r="H97" s="3"/>
    </row>
    <row r="98" spans="8:8" ht="14.25" customHeight="1" x14ac:dyDescent="0.45">
      <c r="H98" s="3"/>
    </row>
    <row r="99" spans="8:8" ht="14.25" customHeight="1" x14ac:dyDescent="0.45">
      <c r="H99" s="3"/>
    </row>
    <row r="100" spans="8:8" ht="14.25" customHeight="1" x14ac:dyDescent="0.45">
      <c r="H100" s="3"/>
    </row>
    <row r="101" spans="8:8" ht="14.25" customHeight="1" x14ac:dyDescent="0.45">
      <c r="H101" s="3"/>
    </row>
    <row r="102" spans="8:8" ht="14.25" customHeight="1" x14ac:dyDescent="0.45">
      <c r="H102" s="3"/>
    </row>
    <row r="103" spans="8:8" ht="14.25" customHeight="1" x14ac:dyDescent="0.45">
      <c r="H103" s="3"/>
    </row>
    <row r="104" spans="8:8" ht="14.25" customHeight="1" x14ac:dyDescent="0.45">
      <c r="H104" s="3"/>
    </row>
    <row r="105" spans="8:8" ht="14.25" customHeight="1" x14ac:dyDescent="0.45">
      <c r="H105" s="3"/>
    </row>
    <row r="106" spans="8:8" ht="14.25" customHeight="1" x14ac:dyDescent="0.45">
      <c r="H106" s="3"/>
    </row>
    <row r="107" spans="8:8" ht="14.25" customHeight="1" x14ac:dyDescent="0.45">
      <c r="H107" s="3"/>
    </row>
    <row r="108" spans="8:8" ht="14.25" customHeight="1" x14ac:dyDescent="0.45">
      <c r="H108" s="3"/>
    </row>
    <row r="109" spans="8:8" ht="14.25" customHeight="1" x14ac:dyDescent="0.45">
      <c r="H109" s="3"/>
    </row>
    <row r="110" spans="8:8" ht="14.25" customHeight="1" x14ac:dyDescent="0.45">
      <c r="H110" s="3"/>
    </row>
    <row r="111" spans="8:8" ht="14.25" customHeight="1" x14ac:dyDescent="0.45">
      <c r="H111" s="3"/>
    </row>
    <row r="112" spans="8:8" ht="14.25" customHeight="1" x14ac:dyDescent="0.45">
      <c r="H112" s="3"/>
    </row>
    <row r="113" spans="8:8" ht="14.25" customHeight="1" x14ac:dyDescent="0.45">
      <c r="H113" s="3"/>
    </row>
    <row r="114" spans="8:8" ht="14.25" customHeight="1" x14ac:dyDescent="0.45">
      <c r="H114" s="3"/>
    </row>
    <row r="115" spans="8:8" ht="14.25" customHeight="1" x14ac:dyDescent="0.45">
      <c r="H115" s="3"/>
    </row>
    <row r="116" spans="8:8" ht="14.25" customHeight="1" x14ac:dyDescent="0.45">
      <c r="H116" s="3"/>
    </row>
    <row r="117" spans="8:8" ht="14.25" customHeight="1" x14ac:dyDescent="0.45">
      <c r="H117" s="3"/>
    </row>
    <row r="118" spans="8:8" ht="14.25" customHeight="1" x14ac:dyDescent="0.45">
      <c r="H118" s="3"/>
    </row>
    <row r="119" spans="8:8" ht="14.25" customHeight="1" x14ac:dyDescent="0.45">
      <c r="H119" s="3"/>
    </row>
    <row r="120" spans="8:8" ht="14.25" customHeight="1" x14ac:dyDescent="0.45">
      <c r="H120" s="3"/>
    </row>
    <row r="121" spans="8:8" ht="14.25" customHeight="1" x14ac:dyDescent="0.45">
      <c r="H121" s="3"/>
    </row>
    <row r="122" spans="8:8" ht="14.25" customHeight="1" x14ac:dyDescent="0.45">
      <c r="H122" s="3"/>
    </row>
    <row r="123" spans="8:8" ht="14.25" customHeight="1" x14ac:dyDescent="0.45">
      <c r="H123" s="3"/>
    </row>
    <row r="124" spans="8:8" ht="14.25" customHeight="1" x14ac:dyDescent="0.45">
      <c r="H124" s="3"/>
    </row>
    <row r="125" spans="8:8" ht="14.25" customHeight="1" x14ac:dyDescent="0.45">
      <c r="H125" s="3"/>
    </row>
    <row r="126" spans="8:8" ht="14.25" customHeight="1" x14ac:dyDescent="0.45">
      <c r="H126" s="3"/>
    </row>
    <row r="127" spans="8:8" ht="14.25" customHeight="1" x14ac:dyDescent="0.45">
      <c r="H127" s="3"/>
    </row>
    <row r="128" spans="8:8" ht="14.25" customHeight="1" x14ac:dyDescent="0.45">
      <c r="H128" s="3"/>
    </row>
    <row r="129" spans="8:8" ht="14.25" customHeight="1" x14ac:dyDescent="0.45">
      <c r="H129" s="3"/>
    </row>
    <row r="130" spans="8:8" ht="14.25" customHeight="1" x14ac:dyDescent="0.45">
      <c r="H130" s="3"/>
    </row>
    <row r="131" spans="8:8" ht="14.25" customHeight="1" x14ac:dyDescent="0.45">
      <c r="H131" s="3"/>
    </row>
    <row r="132" spans="8:8" ht="14.25" customHeight="1" x14ac:dyDescent="0.45">
      <c r="H132" s="3"/>
    </row>
    <row r="133" spans="8:8" ht="14.25" customHeight="1" x14ac:dyDescent="0.45">
      <c r="H133" s="3"/>
    </row>
    <row r="134" spans="8:8" ht="14.25" customHeight="1" x14ac:dyDescent="0.45">
      <c r="H134" s="3"/>
    </row>
    <row r="135" spans="8:8" ht="14.25" customHeight="1" x14ac:dyDescent="0.45">
      <c r="H135" s="3"/>
    </row>
    <row r="136" spans="8:8" ht="14.25" customHeight="1" x14ac:dyDescent="0.45">
      <c r="H136" s="3"/>
    </row>
    <row r="137" spans="8:8" ht="14.25" customHeight="1" x14ac:dyDescent="0.45">
      <c r="H137" s="3"/>
    </row>
    <row r="138" spans="8:8" ht="14.25" customHeight="1" x14ac:dyDescent="0.45">
      <c r="H138" s="3"/>
    </row>
    <row r="139" spans="8:8" ht="14.25" customHeight="1" x14ac:dyDescent="0.45">
      <c r="H139" s="3"/>
    </row>
    <row r="140" spans="8:8" ht="14.25" customHeight="1" x14ac:dyDescent="0.45">
      <c r="H140" s="3"/>
    </row>
    <row r="141" spans="8:8" ht="14.25" customHeight="1" x14ac:dyDescent="0.45">
      <c r="H141" s="3"/>
    </row>
    <row r="142" spans="8:8" ht="14.25" customHeight="1" x14ac:dyDescent="0.45">
      <c r="H142" s="3"/>
    </row>
    <row r="143" spans="8:8" ht="14.25" customHeight="1" x14ac:dyDescent="0.45">
      <c r="H143" s="3"/>
    </row>
    <row r="144" spans="8:8" ht="14.25" customHeight="1" x14ac:dyDescent="0.45">
      <c r="H144" s="3"/>
    </row>
    <row r="145" spans="8:8" ht="14.25" customHeight="1" x14ac:dyDescent="0.45">
      <c r="H145" s="3"/>
    </row>
    <row r="146" spans="8:8" ht="14.25" customHeight="1" x14ac:dyDescent="0.45">
      <c r="H146" s="3"/>
    </row>
    <row r="147" spans="8:8" ht="14.25" customHeight="1" x14ac:dyDescent="0.45">
      <c r="H147" s="3"/>
    </row>
    <row r="148" spans="8:8" ht="14.25" customHeight="1" x14ac:dyDescent="0.45">
      <c r="H148" s="3"/>
    </row>
    <row r="149" spans="8:8" ht="14.25" customHeight="1" x14ac:dyDescent="0.45">
      <c r="H149" s="3"/>
    </row>
    <row r="150" spans="8:8" ht="14.25" customHeight="1" x14ac:dyDescent="0.45">
      <c r="H150" s="3"/>
    </row>
    <row r="151" spans="8:8" ht="14.25" customHeight="1" x14ac:dyDescent="0.45">
      <c r="H151" s="3"/>
    </row>
    <row r="152" spans="8:8" ht="14.25" customHeight="1" x14ac:dyDescent="0.45">
      <c r="H152" s="3"/>
    </row>
    <row r="153" spans="8:8" ht="14.25" customHeight="1" x14ac:dyDescent="0.45">
      <c r="H153" s="3"/>
    </row>
    <row r="154" spans="8:8" ht="14.25" customHeight="1" x14ac:dyDescent="0.45">
      <c r="H154" s="3"/>
    </row>
    <row r="155" spans="8:8" ht="14.25" customHeight="1" x14ac:dyDescent="0.45">
      <c r="H155" s="3"/>
    </row>
    <row r="156" spans="8:8" ht="14.25" customHeight="1" x14ac:dyDescent="0.45">
      <c r="H156" s="3"/>
    </row>
    <row r="157" spans="8:8" ht="14.25" customHeight="1" x14ac:dyDescent="0.45">
      <c r="H157" s="3"/>
    </row>
    <row r="158" spans="8:8" ht="14.25" customHeight="1" x14ac:dyDescent="0.45">
      <c r="H158" s="3"/>
    </row>
    <row r="159" spans="8:8" ht="14.25" customHeight="1" x14ac:dyDescent="0.45">
      <c r="H159" s="3"/>
    </row>
    <row r="160" spans="8:8" ht="14.25" customHeight="1" x14ac:dyDescent="0.45">
      <c r="H160" s="3"/>
    </row>
    <row r="161" spans="8:8" ht="14.25" customHeight="1" x14ac:dyDescent="0.45">
      <c r="H161" s="3"/>
    </row>
    <row r="162" spans="8:8" ht="14.25" customHeight="1" x14ac:dyDescent="0.45">
      <c r="H162" s="3"/>
    </row>
    <row r="163" spans="8:8" ht="14.25" customHeight="1" x14ac:dyDescent="0.45">
      <c r="H163" s="3"/>
    </row>
    <row r="164" spans="8:8" ht="14.25" customHeight="1" x14ac:dyDescent="0.45">
      <c r="H164" s="3"/>
    </row>
    <row r="165" spans="8:8" ht="14.25" customHeight="1" x14ac:dyDescent="0.45">
      <c r="H165" s="3"/>
    </row>
    <row r="166" spans="8:8" ht="14.25" customHeight="1" x14ac:dyDescent="0.45">
      <c r="H166" s="3"/>
    </row>
    <row r="167" spans="8:8" ht="14.25" customHeight="1" x14ac:dyDescent="0.45">
      <c r="H167" s="3"/>
    </row>
    <row r="168" spans="8:8" ht="14.25" customHeight="1" x14ac:dyDescent="0.45">
      <c r="H168" s="3"/>
    </row>
    <row r="169" spans="8:8" ht="14.25" customHeight="1" x14ac:dyDescent="0.45">
      <c r="H169" s="3"/>
    </row>
    <row r="170" spans="8:8" ht="14.25" customHeight="1" x14ac:dyDescent="0.45">
      <c r="H170" s="3"/>
    </row>
    <row r="171" spans="8:8" ht="14.25" customHeight="1" x14ac:dyDescent="0.45">
      <c r="H171" s="3"/>
    </row>
    <row r="172" spans="8:8" ht="14.25" customHeight="1" x14ac:dyDescent="0.45">
      <c r="H172" s="3"/>
    </row>
    <row r="173" spans="8:8" ht="14.25" customHeight="1" x14ac:dyDescent="0.45">
      <c r="H173" s="3"/>
    </row>
    <row r="174" spans="8:8" ht="14.25" customHeight="1" x14ac:dyDescent="0.45">
      <c r="H174" s="3"/>
    </row>
    <row r="175" spans="8:8" ht="14.25" customHeight="1" x14ac:dyDescent="0.45">
      <c r="H175" s="3"/>
    </row>
    <row r="176" spans="8:8" ht="14.25" customHeight="1" x14ac:dyDescent="0.45">
      <c r="H176" s="3"/>
    </row>
    <row r="177" spans="8:8" ht="14.25" customHeight="1" x14ac:dyDescent="0.45">
      <c r="H177" s="3"/>
    </row>
    <row r="178" spans="8:8" ht="14.25" customHeight="1" x14ac:dyDescent="0.45">
      <c r="H178" s="3"/>
    </row>
    <row r="179" spans="8:8" ht="14.25" customHeight="1" x14ac:dyDescent="0.45">
      <c r="H179" s="3"/>
    </row>
    <row r="180" spans="8:8" ht="14.25" customHeight="1" x14ac:dyDescent="0.45">
      <c r="H180" s="3"/>
    </row>
    <row r="181" spans="8:8" ht="14.25" customHeight="1" x14ac:dyDescent="0.45">
      <c r="H181" s="3"/>
    </row>
    <row r="182" spans="8:8" ht="14.25" customHeight="1" x14ac:dyDescent="0.45">
      <c r="H182" s="3"/>
    </row>
    <row r="183" spans="8:8" ht="14.25" customHeight="1" x14ac:dyDescent="0.45">
      <c r="H183" s="3"/>
    </row>
    <row r="184" spans="8:8" ht="14.25" customHeight="1" x14ac:dyDescent="0.45">
      <c r="H184" s="3"/>
    </row>
    <row r="185" spans="8:8" ht="14.25" customHeight="1" x14ac:dyDescent="0.45">
      <c r="H185" s="3"/>
    </row>
    <row r="186" spans="8:8" ht="14.25" customHeight="1" x14ac:dyDescent="0.45">
      <c r="H186" s="3"/>
    </row>
    <row r="187" spans="8:8" ht="14.25" customHeight="1" x14ac:dyDescent="0.45">
      <c r="H187" s="3"/>
    </row>
    <row r="188" spans="8:8" ht="14.25" customHeight="1" x14ac:dyDescent="0.45">
      <c r="H188" s="3"/>
    </row>
    <row r="189" spans="8:8" ht="14.25" customHeight="1" x14ac:dyDescent="0.45">
      <c r="H189" s="3"/>
    </row>
    <row r="190" spans="8:8" ht="14.25" customHeight="1" x14ac:dyDescent="0.45">
      <c r="H190" s="3"/>
    </row>
    <row r="191" spans="8:8" ht="14.25" customHeight="1" x14ac:dyDescent="0.45">
      <c r="H191" s="3"/>
    </row>
    <row r="192" spans="8:8" ht="14.25" customHeight="1" x14ac:dyDescent="0.45">
      <c r="H192" s="3"/>
    </row>
    <row r="193" spans="8:8" ht="14.25" customHeight="1" x14ac:dyDescent="0.45">
      <c r="H193" s="3"/>
    </row>
    <row r="194" spans="8:8" ht="14.25" customHeight="1" x14ac:dyDescent="0.45">
      <c r="H194" s="3"/>
    </row>
    <row r="195" spans="8:8" ht="14.25" customHeight="1" x14ac:dyDescent="0.45">
      <c r="H195" s="3"/>
    </row>
    <row r="196" spans="8:8" ht="14.25" customHeight="1" x14ac:dyDescent="0.45">
      <c r="H196" s="3"/>
    </row>
    <row r="197" spans="8:8" ht="14.25" customHeight="1" x14ac:dyDescent="0.45">
      <c r="H197" s="3"/>
    </row>
    <row r="198" spans="8:8" ht="14.25" customHeight="1" x14ac:dyDescent="0.45">
      <c r="H198" s="3"/>
    </row>
    <row r="199" spans="8:8" ht="14.25" customHeight="1" x14ac:dyDescent="0.45">
      <c r="H199" s="3"/>
    </row>
    <row r="200" spans="8:8" ht="14.25" customHeight="1" x14ac:dyDescent="0.45">
      <c r="H200" s="3"/>
    </row>
    <row r="201" spans="8:8" ht="14.25" customHeight="1" x14ac:dyDescent="0.45">
      <c r="H201" s="3"/>
    </row>
    <row r="202" spans="8:8" ht="14.25" customHeight="1" x14ac:dyDescent="0.45">
      <c r="H202" s="3"/>
    </row>
    <row r="203" spans="8:8" ht="14.25" customHeight="1" x14ac:dyDescent="0.45">
      <c r="H203" s="3"/>
    </row>
    <row r="204" spans="8:8" ht="14.25" customHeight="1" x14ac:dyDescent="0.45">
      <c r="H204" s="3"/>
    </row>
    <row r="205" spans="8:8" ht="14.25" customHeight="1" x14ac:dyDescent="0.45">
      <c r="H205" s="3"/>
    </row>
    <row r="206" spans="8:8" ht="14.25" customHeight="1" x14ac:dyDescent="0.45">
      <c r="H206" s="3"/>
    </row>
    <row r="207" spans="8:8" ht="14.25" customHeight="1" x14ac:dyDescent="0.45">
      <c r="H207" s="3"/>
    </row>
    <row r="208" spans="8:8" ht="14.25" customHeight="1" x14ac:dyDescent="0.45">
      <c r="H208" s="3"/>
    </row>
    <row r="209" spans="8:8" ht="14.25" customHeight="1" x14ac:dyDescent="0.45">
      <c r="H209" s="3"/>
    </row>
    <row r="210" spans="8:8" ht="14.25" customHeight="1" x14ac:dyDescent="0.45">
      <c r="H210" s="3"/>
    </row>
    <row r="211" spans="8:8" ht="14.25" customHeight="1" x14ac:dyDescent="0.45">
      <c r="H211" s="3"/>
    </row>
    <row r="212" spans="8:8" ht="14.25" customHeight="1" x14ac:dyDescent="0.45">
      <c r="H212" s="3"/>
    </row>
    <row r="213" spans="8:8" ht="14.25" customHeight="1" x14ac:dyDescent="0.45">
      <c r="H213" s="3"/>
    </row>
    <row r="214" spans="8:8" ht="14.25" customHeight="1" x14ac:dyDescent="0.45">
      <c r="H214" s="3"/>
    </row>
    <row r="215" spans="8:8" ht="14.25" customHeight="1" x14ac:dyDescent="0.45">
      <c r="H215" s="3"/>
    </row>
    <row r="216" spans="8:8" ht="14.25" customHeight="1" x14ac:dyDescent="0.45">
      <c r="H216" s="3"/>
    </row>
    <row r="217" spans="8:8" ht="14.25" customHeight="1" x14ac:dyDescent="0.45">
      <c r="H217" s="3"/>
    </row>
    <row r="218" spans="8:8" ht="14.25" customHeight="1" x14ac:dyDescent="0.45">
      <c r="H218" s="3"/>
    </row>
    <row r="219" spans="8:8" ht="14.25" customHeight="1" x14ac:dyDescent="0.45">
      <c r="H219" s="3"/>
    </row>
    <row r="220" spans="8:8" ht="14.25" customHeight="1" x14ac:dyDescent="0.45">
      <c r="H220" s="3"/>
    </row>
    <row r="221" spans="8:8" ht="14.25" customHeight="1" x14ac:dyDescent="0.45">
      <c r="H221" s="3"/>
    </row>
    <row r="222" spans="8:8" ht="14.25" customHeight="1" x14ac:dyDescent="0.45">
      <c r="H222" s="3"/>
    </row>
    <row r="223" spans="8:8" ht="14.25" customHeight="1" x14ac:dyDescent="0.45">
      <c r="H223" s="3"/>
    </row>
    <row r="224" spans="8:8" ht="14.25" customHeight="1" x14ac:dyDescent="0.45">
      <c r="H224" s="3"/>
    </row>
    <row r="225" spans="8:8" ht="14.25" customHeight="1" x14ac:dyDescent="0.45">
      <c r="H225" s="3"/>
    </row>
    <row r="226" spans="8:8" ht="14.25" customHeight="1" x14ac:dyDescent="0.45">
      <c r="H226" s="3"/>
    </row>
    <row r="227" spans="8:8" ht="14.25" customHeight="1" x14ac:dyDescent="0.45">
      <c r="H227" s="3"/>
    </row>
    <row r="228" spans="8:8" ht="14.25" customHeight="1" x14ac:dyDescent="0.45">
      <c r="H228" s="3"/>
    </row>
    <row r="229" spans="8:8" ht="14.25" customHeight="1" x14ac:dyDescent="0.45">
      <c r="H229" s="3"/>
    </row>
    <row r="230" spans="8:8" ht="14.25" customHeight="1" x14ac:dyDescent="0.45">
      <c r="H230" s="3"/>
    </row>
    <row r="231" spans="8:8" ht="14.25" customHeight="1" x14ac:dyDescent="0.45">
      <c r="H231" s="3"/>
    </row>
    <row r="232" spans="8:8" ht="14.25" customHeight="1" x14ac:dyDescent="0.45">
      <c r="H232" s="3"/>
    </row>
    <row r="233" spans="8:8" ht="14.25" customHeight="1" x14ac:dyDescent="0.45">
      <c r="H233" s="3"/>
    </row>
    <row r="234" spans="8:8" ht="14.25" customHeight="1" x14ac:dyDescent="0.45">
      <c r="H234" s="3"/>
    </row>
    <row r="235" spans="8:8" ht="14.25" customHeight="1" x14ac:dyDescent="0.45">
      <c r="H235" s="3"/>
    </row>
    <row r="236" spans="8:8" ht="14.25" customHeight="1" x14ac:dyDescent="0.45">
      <c r="H236" s="3"/>
    </row>
    <row r="237" spans="8:8" ht="14.25" customHeight="1" x14ac:dyDescent="0.45">
      <c r="H237" s="3"/>
    </row>
    <row r="238" spans="8:8" ht="14.25" customHeight="1" x14ac:dyDescent="0.45">
      <c r="H238" s="3"/>
    </row>
    <row r="239" spans="8:8" ht="14.25" customHeight="1" x14ac:dyDescent="0.45">
      <c r="H239" s="3"/>
    </row>
    <row r="240" spans="8:8" ht="14.25" customHeight="1" x14ac:dyDescent="0.45">
      <c r="H240" s="3"/>
    </row>
    <row r="241" spans="8:8" ht="14.25" customHeight="1" x14ac:dyDescent="0.45">
      <c r="H241" s="3"/>
    </row>
    <row r="242" spans="8:8" ht="14.25" customHeight="1" x14ac:dyDescent="0.45">
      <c r="H242" s="3"/>
    </row>
    <row r="243" spans="8:8" ht="14.25" customHeight="1" x14ac:dyDescent="0.45">
      <c r="H243" s="3"/>
    </row>
    <row r="244" spans="8:8" ht="14.25" customHeight="1" x14ac:dyDescent="0.45">
      <c r="H244" s="3"/>
    </row>
    <row r="245" spans="8:8" ht="14.25" customHeight="1" x14ac:dyDescent="0.45">
      <c r="H245" s="3"/>
    </row>
    <row r="246" spans="8:8" ht="14.25" customHeight="1" x14ac:dyDescent="0.45">
      <c r="H246" s="3"/>
    </row>
    <row r="247" spans="8:8" ht="14.25" customHeight="1" x14ac:dyDescent="0.45">
      <c r="H247" s="3"/>
    </row>
    <row r="248" spans="8:8" ht="14.25" customHeight="1" x14ac:dyDescent="0.45">
      <c r="H248" s="3"/>
    </row>
    <row r="249" spans="8:8" ht="14.25" customHeight="1" x14ac:dyDescent="0.45">
      <c r="H249" s="3"/>
    </row>
    <row r="250" spans="8:8" ht="14.25" customHeight="1" x14ac:dyDescent="0.45">
      <c r="H250" s="3"/>
    </row>
    <row r="251" spans="8:8" ht="14.25" customHeight="1" x14ac:dyDescent="0.45">
      <c r="H251" s="3"/>
    </row>
    <row r="252" spans="8:8" ht="14.25" customHeight="1" x14ac:dyDescent="0.45">
      <c r="H252" s="3"/>
    </row>
    <row r="253" spans="8:8" ht="14.25" customHeight="1" x14ac:dyDescent="0.45">
      <c r="H253" s="3"/>
    </row>
    <row r="254" spans="8:8" ht="14.25" customHeight="1" x14ac:dyDescent="0.45">
      <c r="H254" s="3"/>
    </row>
    <row r="255" spans="8:8" ht="14.25" customHeight="1" x14ac:dyDescent="0.45">
      <c r="H255" s="3"/>
    </row>
    <row r="256" spans="8:8" ht="14.25" customHeight="1" x14ac:dyDescent="0.45">
      <c r="H256" s="3"/>
    </row>
    <row r="257" spans="8:8" ht="14.25" customHeight="1" x14ac:dyDescent="0.45">
      <c r="H257" s="3"/>
    </row>
    <row r="258" spans="8:8" ht="14.25" customHeight="1" x14ac:dyDescent="0.45">
      <c r="H258" s="3"/>
    </row>
    <row r="259" spans="8:8" ht="14.25" customHeight="1" x14ac:dyDescent="0.45">
      <c r="H259" s="3"/>
    </row>
    <row r="260" spans="8:8" ht="14.25" customHeight="1" x14ac:dyDescent="0.45">
      <c r="H260" s="3"/>
    </row>
    <row r="261" spans="8:8" ht="14.25" customHeight="1" x14ac:dyDescent="0.45">
      <c r="H261" s="3"/>
    </row>
    <row r="262" spans="8:8" ht="14.25" customHeight="1" x14ac:dyDescent="0.45">
      <c r="H262" s="3"/>
    </row>
    <row r="263" spans="8:8" ht="14.25" customHeight="1" x14ac:dyDescent="0.45">
      <c r="H263" s="3"/>
    </row>
    <row r="264" spans="8:8" ht="14.25" customHeight="1" x14ac:dyDescent="0.45">
      <c r="H264" s="3"/>
    </row>
    <row r="265" spans="8:8" ht="14.25" customHeight="1" x14ac:dyDescent="0.45">
      <c r="H265" s="3"/>
    </row>
    <row r="266" spans="8:8" ht="14.25" customHeight="1" x14ac:dyDescent="0.45">
      <c r="H266" s="3"/>
    </row>
    <row r="267" spans="8:8" ht="14.25" customHeight="1" x14ac:dyDescent="0.45">
      <c r="H267" s="3"/>
    </row>
    <row r="268" spans="8:8" ht="14.25" customHeight="1" x14ac:dyDescent="0.45">
      <c r="H268" s="3"/>
    </row>
    <row r="269" spans="8:8" ht="14.25" customHeight="1" x14ac:dyDescent="0.45">
      <c r="H269" s="3"/>
    </row>
    <row r="270" spans="8:8" ht="14.25" customHeight="1" x14ac:dyDescent="0.45">
      <c r="H270" s="3"/>
    </row>
    <row r="271" spans="8:8" ht="14.25" customHeight="1" x14ac:dyDescent="0.45">
      <c r="H271" s="3"/>
    </row>
    <row r="272" spans="8:8" ht="14.25" customHeight="1" x14ac:dyDescent="0.45">
      <c r="H272" s="3"/>
    </row>
    <row r="273" spans="8:8" ht="14.25" customHeight="1" x14ac:dyDescent="0.45">
      <c r="H273" s="3"/>
    </row>
    <row r="274" spans="8:8" ht="14.25" customHeight="1" x14ac:dyDescent="0.45">
      <c r="H274" s="3"/>
    </row>
    <row r="275" spans="8:8" ht="14.25" customHeight="1" x14ac:dyDescent="0.45">
      <c r="H275" s="3"/>
    </row>
    <row r="276" spans="8:8" ht="14.25" customHeight="1" x14ac:dyDescent="0.45">
      <c r="H276" s="3"/>
    </row>
    <row r="277" spans="8:8" ht="14.25" customHeight="1" x14ac:dyDescent="0.45">
      <c r="H277" s="3"/>
    </row>
    <row r="278" spans="8:8" ht="14.25" customHeight="1" x14ac:dyDescent="0.45">
      <c r="H278" s="3"/>
    </row>
    <row r="279" spans="8:8" ht="14.25" customHeight="1" x14ac:dyDescent="0.45">
      <c r="H279" s="3"/>
    </row>
    <row r="280" spans="8:8" ht="14.25" customHeight="1" x14ac:dyDescent="0.45">
      <c r="H280" s="3"/>
    </row>
    <row r="281" spans="8:8" ht="14.25" customHeight="1" x14ac:dyDescent="0.45">
      <c r="H281" s="3"/>
    </row>
    <row r="282" spans="8:8" ht="14.25" customHeight="1" x14ac:dyDescent="0.45">
      <c r="H282" s="3"/>
    </row>
    <row r="283" spans="8:8" ht="14.25" customHeight="1" x14ac:dyDescent="0.45">
      <c r="H283" s="3"/>
    </row>
    <row r="284" spans="8:8" ht="14.25" customHeight="1" x14ac:dyDescent="0.45">
      <c r="H284" s="3"/>
    </row>
    <row r="285" spans="8:8" ht="14.25" customHeight="1" x14ac:dyDescent="0.45">
      <c r="H285" s="3"/>
    </row>
    <row r="286" spans="8:8" ht="14.25" customHeight="1" x14ac:dyDescent="0.45">
      <c r="H286" s="3"/>
    </row>
    <row r="287" spans="8:8" ht="14.25" customHeight="1" x14ac:dyDescent="0.45">
      <c r="H287" s="3"/>
    </row>
    <row r="288" spans="8:8" ht="14.25" customHeight="1" x14ac:dyDescent="0.45">
      <c r="H288" s="3"/>
    </row>
    <row r="289" spans="8:8" ht="14.25" customHeight="1" x14ac:dyDescent="0.45">
      <c r="H289" s="3"/>
    </row>
    <row r="290" spans="8:8" ht="14.25" customHeight="1" x14ac:dyDescent="0.45">
      <c r="H290" s="3"/>
    </row>
    <row r="291" spans="8:8" ht="14.25" customHeight="1" x14ac:dyDescent="0.45">
      <c r="H291" s="3"/>
    </row>
    <row r="292" spans="8:8" ht="14.25" customHeight="1" x14ac:dyDescent="0.45">
      <c r="H292" s="3"/>
    </row>
    <row r="293" spans="8:8" ht="14.25" customHeight="1" x14ac:dyDescent="0.45">
      <c r="H293" s="3"/>
    </row>
    <row r="294" spans="8:8" ht="14.25" customHeight="1" x14ac:dyDescent="0.45">
      <c r="H294" s="3"/>
    </row>
    <row r="295" spans="8:8" ht="14.25" customHeight="1" x14ac:dyDescent="0.45">
      <c r="H295" s="3"/>
    </row>
    <row r="296" spans="8:8" ht="14.25" customHeight="1" x14ac:dyDescent="0.45">
      <c r="H296" s="3"/>
    </row>
    <row r="297" spans="8:8" ht="14.25" customHeight="1" x14ac:dyDescent="0.45">
      <c r="H297" s="3"/>
    </row>
    <row r="298" spans="8:8" ht="14.25" customHeight="1" x14ac:dyDescent="0.45">
      <c r="H298" s="3"/>
    </row>
    <row r="299" spans="8:8" ht="14.25" customHeight="1" x14ac:dyDescent="0.45">
      <c r="H299" s="3"/>
    </row>
    <row r="300" spans="8:8" ht="14.25" customHeight="1" x14ac:dyDescent="0.45">
      <c r="H300" s="3"/>
    </row>
    <row r="301" spans="8:8" ht="14.25" customHeight="1" x14ac:dyDescent="0.45">
      <c r="H301" s="3"/>
    </row>
    <row r="302" spans="8:8" ht="14.25" customHeight="1" x14ac:dyDescent="0.45">
      <c r="H302" s="3"/>
    </row>
    <row r="303" spans="8:8" ht="14.25" customHeight="1" x14ac:dyDescent="0.45">
      <c r="H303" s="3"/>
    </row>
    <row r="304" spans="8:8" ht="14.25" customHeight="1" x14ac:dyDescent="0.45">
      <c r="H304" s="3"/>
    </row>
    <row r="305" spans="8:8" ht="14.25" customHeight="1" x14ac:dyDescent="0.45">
      <c r="H305" s="3"/>
    </row>
    <row r="306" spans="8:8" ht="14.25" customHeight="1" x14ac:dyDescent="0.45">
      <c r="H306" s="3"/>
    </row>
    <row r="307" spans="8:8" ht="14.25" customHeight="1" x14ac:dyDescent="0.45">
      <c r="H307" s="3"/>
    </row>
    <row r="308" spans="8:8" ht="14.25" customHeight="1" x14ac:dyDescent="0.45">
      <c r="H308" s="3"/>
    </row>
    <row r="309" spans="8:8" ht="14.25" customHeight="1" x14ac:dyDescent="0.45">
      <c r="H309" s="3"/>
    </row>
    <row r="310" spans="8:8" ht="14.25" customHeight="1" x14ac:dyDescent="0.45">
      <c r="H310" s="3"/>
    </row>
    <row r="311" spans="8:8" ht="14.25" customHeight="1" x14ac:dyDescent="0.45">
      <c r="H311" s="3"/>
    </row>
    <row r="312" spans="8:8" ht="14.25" customHeight="1" x14ac:dyDescent="0.45">
      <c r="H312" s="3"/>
    </row>
    <row r="313" spans="8:8" ht="14.25" customHeight="1" x14ac:dyDescent="0.45">
      <c r="H313" s="3"/>
    </row>
    <row r="314" spans="8:8" ht="14.25" customHeight="1" x14ac:dyDescent="0.45">
      <c r="H314" s="3"/>
    </row>
    <row r="315" spans="8:8" ht="14.25" customHeight="1" x14ac:dyDescent="0.45">
      <c r="H315" s="3"/>
    </row>
    <row r="316" spans="8:8" ht="14.25" customHeight="1" x14ac:dyDescent="0.45">
      <c r="H316" s="3"/>
    </row>
    <row r="317" spans="8:8" ht="14.25" customHeight="1" x14ac:dyDescent="0.45">
      <c r="H317" s="3"/>
    </row>
    <row r="318" spans="8:8" ht="14.25" customHeight="1" x14ac:dyDescent="0.45">
      <c r="H318" s="3"/>
    </row>
    <row r="319" spans="8:8" ht="14.25" customHeight="1" x14ac:dyDescent="0.45">
      <c r="H319" s="3"/>
    </row>
    <row r="320" spans="8:8" ht="14.25" customHeight="1" x14ac:dyDescent="0.45">
      <c r="H320" s="3"/>
    </row>
    <row r="321" spans="8:8" ht="14.25" customHeight="1" x14ac:dyDescent="0.45">
      <c r="H321" s="3"/>
    </row>
    <row r="322" spans="8:8" ht="14.25" customHeight="1" x14ac:dyDescent="0.45">
      <c r="H322" s="3"/>
    </row>
    <row r="323" spans="8:8" ht="14.25" customHeight="1" x14ac:dyDescent="0.45">
      <c r="H323" s="3"/>
    </row>
    <row r="324" spans="8:8" ht="14.25" customHeight="1" x14ac:dyDescent="0.45">
      <c r="H324" s="3"/>
    </row>
    <row r="325" spans="8:8" ht="14.25" customHeight="1" x14ac:dyDescent="0.45">
      <c r="H325" s="3"/>
    </row>
    <row r="326" spans="8:8" ht="14.25" customHeight="1" x14ac:dyDescent="0.45">
      <c r="H326" s="3"/>
    </row>
    <row r="327" spans="8:8" ht="14.25" customHeight="1" x14ac:dyDescent="0.45">
      <c r="H327" s="3"/>
    </row>
    <row r="328" spans="8:8" ht="14.25" customHeight="1" x14ac:dyDescent="0.45">
      <c r="H328" s="3"/>
    </row>
    <row r="329" spans="8:8" ht="14.25" customHeight="1" x14ac:dyDescent="0.45">
      <c r="H329" s="3"/>
    </row>
    <row r="330" spans="8:8" ht="14.25" customHeight="1" x14ac:dyDescent="0.45">
      <c r="H330" s="3"/>
    </row>
    <row r="331" spans="8:8" ht="14.25" customHeight="1" x14ac:dyDescent="0.45">
      <c r="H331" s="3"/>
    </row>
    <row r="332" spans="8:8" ht="14.25" customHeight="1" x14ac:dyDescent="0.45">
      <c r="H332" s="3"/>
    </row>
    <row r="333" spans="8:8" ht="14.25" customHeight="1" x14ac:dyDescent="0.45">
      <c r="H333" s="3"/>
    </row>
    <row r="334" spans="8:8" ht="14.25" customHeight="1" x14ac:dyDescent="0.45">
      <c r="H334" s="3"/>
    </row>
    <row r="335" spans="8:8" ht="14.25" customHeight="1" x14ac:dyDescent="0.45">
      <c r="H335" s="3"/>
    </row>
    <row r="336" spans="8:8" ht="14.25" customHeight="1" x14ac:dyDescent="0.45">
      <c r="H336" s="3"/>
    </row>
    <row r="337" spans="8:8" ht="14.25" customHeight="1" x14ac:dyDescent="0.45">
      <c r="H337" s="3"/>
    </row>
    <row r="338" spans="8:8" ht="14.25" customHeight="1" x14ac:dyDescent="0.45">
      <c r="H338" s="3"/>
    </row>
    <row r="339" spans="8:8" ht="14.25" customHeight="1" x14ac:dyDescent="0.45">
      <c r="H339" s="3"/>
    </row>
    <row r="340" spans="8:8" ht="14.25" customHeight="1" x14ac:dyDescent="0.45">
      <c r="H340" s="3"/>
    </row>
    <row r="341" spans="8:8" ht="14.25" customHeight="1" x14ac:dyDescent="0.45">
      <c r="H341" s="3"/>
    </row>
    <row r="342" spans="8:8" ht="14.25" customHeight="1" x14ac:dyDescent="0.45">
      <c r="H342" s="3"/>
    </row>
    <row r="343" spans="8:8" ht="14.25" customHeight="1" x14ac:dyDescent="0.45">
      <c r="H343" s="3"/>
    </row>
    <row r="344" spans="8:8" ht="14.25" customHeight="1" x14ac:dyDescent="0.45">
      <c r="H344" s="3"/>
    </row>
    <row r="345" spans="8:8" ht="14.25" customHeight="1" x14ac:dyDescent="0.45">
      <c r="H345" s="3"/>
    </row>
    <row r="346" spans="8:8" ht="14.25" customHeight="1" x14ac:dyDescent="0.45">
      <c r="H346" s="3"/>
    </row>
    <row r="347" spans="8:8" ht="14.25" customHeight="1" x14ac:dyDescent="0.45">
      <c r="H347" s="3"/>
    </row>
    <row r="348" spans="8:8" ht="14.25" customHeight="1" x14ac:dyDescent="0.45">
      <c r="H348" s="3"/>
    </row>
    <row r="349" spans="8:8" ht="14.25" customHeight="1" x14ac:dyDescent="0.45">
      <c r="H349" s="3"/>
    </row>
    <row r="350" spans="8:8" ht="14.25" customHeight="1" x14ac:dyDescent="0.45">
      <c r="H350" s="3"/>
    </row>
    <row r="351" spans="8:8" ht="14.25" customHeight="1" x14ac:dyDescent="0.45">
      <c r="H351" s="3"/>
    </row>
    <row r="352" spans="8:8" ht="14.25" customHeight="1" x14ac:dyDescent="0.45">
      <c r="H352" s="3"/>
    </row>
    <row r="353" spans="8:8" ht="14.25" customHeight="1" x14ac:dyDescent="0.45">
      <c r="H353" s="3"/>
    </row>
    <row r="354" spans="8:8" ht="14.25" customHeight="1" x14ac:dyDescent="0.45">
      <c r="H354" s="3"/>
    </row>
    <row r="355" spans="8:8" ht="14.25" customHeight="1" x14ac:dyDescent="0.45">
      <c r="H355" s="3"/>
    </row>
    <row r="356" spans="8:8" ht="14.25" customHeight="1" x14ac:dyDescent="0.45">
      <c r="H356" s="3"/>
    </row>
    <row r="357" spans="8:8" ht="14.25" customHeight="1" x14ac:dyDescent="0.45">
      <c r="H357" s="3"/>
    </row>
    <row r="358" spans="8:8" ht="14.25" customHeight="1" x14ac:dyDescent="0.45">
      <c r="H358" s="3"/>
    </row>
    <row r="359" spans="8:8" ht="14.25" customHeight="1" x14ac:dyDescent="0.45">
      <c r="H359" s="3"/>
    </row>
    <row r="360" spans="8:8" ht="14.25" customHeight="1" x14ac:dyDescent="0.45">
      <c r="H360" s="3"/>
    </row>
    <row r="361" spans="8:8" ht="14.25" customHeight="1" x14ac:dyDescent="0.45">
      <c r="H361" s="3"/>
    </row>
    <row r="362" spans="8:8" ht="14.25" customHeight="1" x14ac:dyDescent="0.45">
      <c r="H362" s="3"/>
    </row>
    <row r="363" spans="8:8" ht="14.25" customHeight="1" x14ac:dyDescent="0.45">
      <c r="H363" s="3"/>
    </row>
    <row r="364" spans="8:8" ht="14.25" customHeight="1" x14ac:dyDescent="0.45">
      <c r="H364" s="3"/>
    </row>
    <row r="365" spans="8:8" ht="14.25" customHeight="1" x14ac:dyDescent="0.45">
      <c r="H365" s="3"/>
    </row>
    <row r="366" spans="8:8" ht="14.25" customHeight="1" x14ac:dyDescent="0.45">
      <c r="H366" s="3"/>
    </row>
    <row r="367" spans="8:8" ht="14.25" customHeight="1" x14ac:dyDescent="0.45">
      <c r="H367" s="3"/>
    </row>
    <row r="368" spans="8:8" ht="14.25" customHeight="1" x14ac:dyDescent="0.45">
      <c r="H368" s="3"/>
    </row>
    <row r="369" spans="8:8" ht="14.25" customHeight="1" x14ac:dyDescent="0.45">
      <c r="H369" s="3"/>
    </row>
    <row r="370" spans="8:8" ht="14.25" customHeight="1" x14ac:dyDescent="0.45">
      <c r="H370" s="3"/>
    </row>
    <row r="371" spans="8:8" ht="14.25" customHeight="1" x14ac:dyDescent="0.45">
      <c r="H371" s="3"/>
    </row>
    <row r="372" spans="8:8" ht="14.25" customHeight="1" x14ac:dyDescent="0.45">
      <c r="H372" s="3"/>
    </row>
    <row r="373" spans="8:8" ht="14.25" customHeight="1" x14ac:dyDescent="0.45">
      <c r="H373" s="3"/>
    </row>
    <row r="374" spans="8:8" ht="14.25" customHeight="1" x14ac:dyDescent="0.45">
      <c r="H374" s="3"/>
    </row>
    <row r="375" spans="8:8" ht="14.25" customHeight="1" x14ac:dyDescent="0.45">
      <c r="H375" s="3"/>
    </row>
    <row r="376" spans="8:8" ht="14.25" customHeight="1" x14ac:dyDescent="0.45">
      <c r="H376" s="3"/>
    </row>
    <row r="377" spans="8:8" ht="14.25" customHeight="1" x14ac:dyDescent="0.45">
      <c r="H377" s="3"/>
    </row>
    <row r="378" spans="8:8" ht="14.25" customHeight="1" x14ac:dyDescent="0.45">
      <c r="H378" s="3"/>
    </row>
    <row r="379" spans="8:8" ht="14.25" customHeight="1" x14ac:dyDescent="0.45">
      <c r="H379" s="3"/>
    </row>
    <row r="380" spans="8:8" ht="14.25" customHeight="1" x14ac:dyDescent="0.45">
      <c r="H380" s="3"/>
    </row>
    <row r="381" spans="8:8" ht="14.25" customHeight="1" x14ac:dyDescent="0.45">
      <c r="H381" s="3"/>
    </row>
    <row r="382" spans="8:8" ht="14.25" customHeight="1" x14ac:dyDescent="0.45">
      <c r="H382" s="3"/>
    </row>
    <row r="383" spans="8:8" ht="14.25" customHeight="1" x14ac:dyDescent="0.45">
      <c r="H383" s="3"/>
    </row>
    <row r="384" spans="8:8" ht="14.25" customHeight="1" x14ac:dyDescent="0.45">
      <c r="H384" s="3"/>
    </row>
    <row r="385" spans="8:8" ht="14.25" customHeight="1" x14ac:dyDescent="0.45">
      <c r="H385" s="3"/>
    </row>
    <row r="386" spans="8:8" ht="14.25" customHeight="1" x14ac:dyDescent="0.45">
      <c r="H386" s="3"/>
    </row>
    <row r="387" spans="8:8" ht="14.25" customHeight="1" x14ac:dyDescent="0.45">
      <c r="H387" s="3"/>
    </row>
    <row r="388" spans="8:8" ht="14.25" customHeight="1" x14ac:dyDescent="0.45">
      <c r="H388" s="3"/>
    </row>
    <row r="389" spans="8:8" ht="14.25" customHeight="1" x14ac:dyDescent="0.45">
      <c r="H389" s="3"/>
    </row>
    <row r="390" spans="8:8" ht="14.25" customHeight="1" x14ac:dyDescent="0.45">
      <c r="H390" s="3"/>
    </row>
    <row r="391" spans="8:8" ht="14.25" customHeight="1" x14ac:dyDescent="0.45">
      <c r="H391" s="3"/>
    </row>
    <row r="392" spans="8:8" ht="14.25" customHeight="1" x14ac:dyDescent="0.45">
      <c r="H392" s="3"/>
    </row>
    <row r="393" spans="8:8" ht="14.25" customHeight="1" x14ac:dyDescent="0.45">
      <c r="H393" s="3"/>
    </row>
    <row r="394" spans="8:8" ht="14.25" customHeight="1" x14ac:dyDescent="0.45">
      <c r="H394" s="3"/>
    </row>
    <row r="395" spans="8:8" ht="14.25" customHeight="1" x14ac:dyDescent="0.45">
      <c r="H395" s="3"/>
    </row>
    <row r="396" spans="8:8" ht="14.25" customHeight="1" x14ac:dyDescent="0.45">
      <c r="H396" s="3"/>
    </row>
    <row r="397" spans="8:8" ht="14.25" customHeight="1" x14ac:dyDescent="0.45">
      <c r="H397" s="3"/>
    </row>
    <row r="398" spans="8:8" ht="14.25" customHeight="1" x14ac:dyDescent="0.45">
      <c r="H398" s="3"/>
    </row>
    <row r="399" spans="8:8" ht="14.25" customHeight="1" x14ac:dyDescent="0.45">
      <c r="H399" s="3"/>
    </row>
    <row r="400" spans="8:8" ht="14.25" customHeight="1" x14ac:dyDescent="0.45">
      <c r="H400" s="3"/>
    </row>
    <row r="401" spans="8:8" ht="14.25" customHeight="1" x14ac:dyDescent="0.45">
      <c r="H401" s="3"/>
    </row>
    <row r="402" spans="8:8" ht="14.25" customHeight="1" x14ac:dyDescent="0.45">
      <c r="H402" s="3"/>
    </row>
    <row r="403" spans="8:8" ht="14.25" customHeight="1" x14ac:dyDescent="0.45">
      <c r="H403" s="3"/>
    </row>
    <row r="404" spans="8:8" ht="14.25" customHeight="1" x14ac:dyDescent="0.45">
      <c r="H404" s="3"/>
    </row>
    <row r="405" spans="8:8" ht="14.25" customHeight="1" x14ac:dyDescent="0.45">
      <c r="H405" s="3"/>
    </row>
    <row r="406" spans="8:8" ht="14.25" customHeight="1" x14ac:dyDescent="0.45">
      <c r="H406" s="3"/>
    </row>
    <row r="407" spans="8:8" ht="14.25" customHeight="1" x14ac:dyDescent="0.45">
      <c r="H407" s="3"/>
    </row>
    <row r="408" spans="8:8" ht="14.25" customHeight="1" x14ac:dyDescent="0.45">
      <c r="H408" s="3"/>
    </row>
    <row r="409" spans="8:8" ht="14.25" customHeight="1" x14ac:dyDescent="0.45">
      <c r="H409" s="3"/>
    </row>
    <row r="410" spans="8:8" ht="14.25" customHeight="1" x14ac:dyDescent="0.45">
      <c r="H410" s="3"/>
    </row>
    <row r="411" spans="8:8" ht="14.25" customHeight="1" x14ac:dyDescent="0.45">
      <c r="H411" s="3"/>
    </row>
    <row r="412" spans="8:8" ht="14.25" customHeight="1" x14ac:dyDescent="0.45">
      <c r="H412" s="3"/>
    </row>
    <row r="413" spans="8:8" ht="14.25" customHeight="1" x14ac:dyDescent="0.45">
      <c r="H413" s="3"/>
    </row>
    <row r="414" spans="8:8" ht="14.25" customHeight="1" x14ac:dyDescent="0.45">
      <c r="H414" s="3"/>
    </row>
    <row r="415" spans="8:8" ht="14.25" customHeight="1" x14ac:dyDescent="0.45">
      <c r="H415" s="3"/>
    </row>
    <row r="416" spans="8:8" ht="14.25" customHeight="1" x14ac:dyDescent="0.45">
      <c r="H416" s="3"/>
    </row>
    <row r="417" spans="8:8" ht="14.25" customHeight="1" x14ac:dyDescent="0.45">
      <c r="H417" s="3"/>
    </row>
    <row r="418" spans="8:8" ht="14.25" customHeight="1" x14ac:dyDescent="0.45">
      <c r="H418" s="3"/>
    </row>
    <row r="419" spans="8:8" ht="14.25" customHeight="1" x14ac:dyDescent="0.45">
      <c r="H419" s="3"/>
    </row>
    <row r="420" spans="8:8" ht="14.25" customHeight="1" x14ac:dyDescent="0.45">
      <c r="H420" s="3"/>
    </row>
    <row r="421" spans="8:8" ht="14.25" customHeight="1" x14ac:dyDescent="0.45">
      <c r="H421" s="3"/>
    </row>
    <row r="422" spans="8:8" ht="14.25" customHeight="1" x14ac:dyDescent="0.45">
      <c r="H422" s="3"/>
    </row>
    <row r="423" spans="8:8" ht="14.25" customHeight="1" x14ac:dyDescent="0.45">
      <c r="H423" s="3"/>
    </row>
    <row r="424" spans="8:8" ht="14.25" customHeight="1" x14ac:dyDescent="0.45">
      <c r="H424" s="3"/>
    </row>
    <row r="425" spans="8:8" ht="14.25" customHeight="1" x14ac:dyDescent="0.45">
      <c r="H425" s="3"/>
    </row>
    <row r="426" spans="8:8" ht="14.25" customHeight="1" x14ac:dyDescent="0.45">
      <c r="H426" s="3"/>
    </row>
    <row r="427" spans="8:8" ht="14.25" customHeight="1" x14ac:dyDescent="0.45">
      <c r="H427" s="3"/>
    </row>
    <row r="428" spans="8:8" ht="14.25" customHeight="1" x14ac:dyDescent="0.45">
      <c r="H428" s="3"/>
    </row>
    <row r="429" spans="8:8" ht="14.25" customHeight="1" x14ac:dyDescent="0.45">
      <c r="H429" s="3"/>
    </row>
    <row r="430" spans="8:8" ht="14.25" customHeight="1" x14ac:dyDescent="0.45">
      <c r="H430" s="3"/>
    </row>
    <row r="431" spans="8:8" ht="14.25" customHeight="1" x14ac:dyDescent="0.45">
      <c r="H431" s="3"/>
    </row>
    <row r="432" spans="8:8" ht="14.25" customHeight="1" x14ac:dyDescent="0.45">
      <c r="H432" s="3"/>
    </row>
    <row r="433" spans="8:8" ht="14.25" customHeight="1" x14ac:dyDescent="0.45">
      <c r="H433" s="3"/>
    </row>
    <row r="434" spans="8:8" ht="14.25" customHeight="1" x14ac:dyDescent="0.45">
      <c r="H434" s="3"/>
    </row>
    <row r="435" spans="8:8" ht="14.25" customHeight="1" x14ac:dyDescent="0.45">
      <c r="H435" s="3"/>
    </row>
    <row r="436" spans="8:8" ht="14.25" customHeight="1" x14ac:dyDescent="0.45">
      <c r="H436" s="3"/>
    </row>
    <row r="437" spans="8:8" ht="14.25" customHeight="1" x14ac:dyDescent="0.45">
      <c r="H437" s="3"/>
    </row>
    <row r="438" spans="8:8" ht="14.25" customHeight="1" x14ac:dyDescent="0.45">
      <c r="H438" s="3"/>
    </row>
    <row r="439" spans="8:8" ht="14.25" customHeight="1" x14ac:dyDescent="0.45">
      <c r="H439" s="3"/>
    </row>
    <row r="440" spans="8:8" ht="14.25" customHeight="1" x14ac:dyDescent="0.45">
      <c r="H440" s="3"/>
    </row>
    <row r="441" spans="8:8" ht="14.25" customHeight="1" x14ac:dyDescent="0.45">
      <c r="H441" s="3"/>
    </row>
    <row r="442" spans="8:8" ht="14.25" customHeight="1" x14ac:dyDescent="0.45">
      <c r="H442" s="3"/>
    </row>
    <row r="443" spans="8:8" ht="14.25" customHeight="1" x14ac:dyDescent="0.45">
      <c r="H443" s="3"/>
    </row>
    <row r="444" spans="8:8" ht="14.25" customHeight="1" x14ac:dyDescent="0.45">
      <c r="H444" s="3"/>
    </row>
    <row r="445" spans="8:8" ht="14.25" customHeight="1" x14ac:dyDescent="0.45">
      <c r="H445" s="3"/>
    </row>
    <row r="446" spans="8:8" ht="14.25" customHeight="1" x14ac:dyDescent="0.45">
      <c r="H446" s="3"/>
    </row>
    <row r="447" spans="8:8" ht="14.25" customHeight="1" x14ac:dyDescent="0.45">
      <c r="H447" s="3"/>
    </row>
    <row r="448" spans="8:8" ht="14.25" customHeight="1" x14ac:dyDescent="0.45">
      <c r="H448" s="3"/>
    </row>
    <row r="449" spans="8:8" ht="14.25" customHeight="1" x14ac:dyDescent="0.45">
      <c r="H449" s="3"/>
    </row>
    <row r="450" spans="8:8" ht="14.25" customHeight="1" x14ac:dyDescent="0.45">
      <c r="H450" s="3"/>
    </row>
    <row r="451" spans="8:8" ht="14.25" customHeight="1" x14ac:dyDescent="0.45">
      <c r="H451" s="3"/>
    </row>
    <row r="452" spans="8:8" ht="14.25" customHeight="1" x14ac:dyDescent="0.45">
      <c r="H452" s="3"/>
    </row>
    <row r="453" spans="8:8" ht="14.25" customHeight="1" x14ac:dyDescent="0.45">
      <c r="H453" s="3"/>
    </row>
    <row r="454" spans="8:8" ht="14.25" customHeight="1" x14ac:dyDescent="0.45">
      <c r="H454" s="3"/>
    </row>
    <row r="455" spans="8:8" ht="14.25" customHeight="1" x14ac:dyDescent="0.45">
      <c r="H455" s="3"/>
    </row>
    <row r="456" spans="8:8" ht="14.25" customHeight="1" x14ac:dyDescent="0.45">
      <c r="H456" s="3"/>
    </row>
    <row r="457" spans="8:8" ht="14.25" customHeight="1" x14ac:dyDescent="0.45">
      <c r="H457" s="3"/>
    </row>
    <row r="458" spans="8:8" ht="14.25" customHeight="1" x14ac:dyDescent="0.45">
      <c r="H458" s="3"/>
    </row>
    <row r="459" spans="8:8" ht="14.25" customHeight="1" x14ac:dyDescent="0.45">
      <c r="H459" s="3"/>
    </row>
    <row r="460" spans="8:8" ht="14.25" customHeight="1" x14ac:dyDescent="0.45">
      <c r="H460" s="3"/>
    </row>
    <row r="461" spans="8:8" ht="14.25" customHeight="1" x14ac:dyDescent="0.45">
      <c r="H461" s="3"/>
    </row>
    <row r="462" spans="8:8" ht="14.25" customHeight="1" x14ac:dyDescent="0.45">
      <c r="H462" s="3"/>
    </row>
    <row r="463" spans="8:8" ht="14.25" customHeight="1" x14ac:dyDescent="0.45">
      <c r="H463" s="3"/>
    </row>
    <row r="464" spans="8:8" ht="14.25" customHeight="1" x14ac:dyDescent="0.45">
      <c r="H464" s="3"/>
    </row>
    <row r="465" spans="8:8" ht="14.25" customHeight="1" x14ac:dyDescent="0.45">
      <c r="H465" s="3"/>
    </row>
    <row r="466" spans="8:8" ht="14.25" customHeight="1" x14ac:dyDescent="0.45">
      <c r="H466" s="3"/>
    </row>
    <row r="467" spans="8:8" ht="14.25" customHeight="1" x14ac:dyDescent="0.45">
      <c r="H467" s="3"/>
    </row>
    <row r="468" spans="8:8" ht="14.25" customHeight="1" x14ac:dyDescent="0.45">
      <c r="H468" s="3"/>
    </row>
    <row r="469" spans="8:8" ht="14.25" customHeight="1" x14ac:dyDescent="0.45">
      <c r="H469" s="3"/>
    </row>
    <row r="470" spans="8:8" ht="14.25" customHeight="1" x14ac:dyDescent="0.45">
      <c r="H470" s="3"/>
    </row>
    <row r="471" spans="8:8" ht="14.25" customHeight="1" x14ac:dyDescent="0.45">
      <c r="H471" s="3"/>
    </row>
    <row r="472" spans="8:8" ht="14.25" customHeight="1" x14ac:dyDescent="0.45">
      <c r="H472" s="3"/>
    </row>
    <row r="473" spans="8:8" ht="14.25" customHeight="1" x14ac:dyDescent="0.45">
      <c r="H473" s="3"/>
    </row>
    <row r="474" spans="8:8" ht="14.25" customHeight="1" x14ac:dyDescent="0.45">
      <c r="H474" s="3"/>
    </row>
    <row r="475" spans="8:8" ht="14.25" customHeight="1" x14ac:dyDescent="0.45">
      <c r="H475" s="3"/>
    </row>
    <row r="476" spans="8:8" ht="14.25" customHeight="1" x14ac:dyDescent="0.45">
      <c r="H476" s="3"/>
    </row>
    <row r="477" spans="8:8" ht="14.25" customHeight="1" x14ac:dyDescent="0.45">
      <c r="H477" s="3"/>
    </row>
    <row r="478" spans="8:8" ht="14.25" customHeight="1" x14ac:dyDescent="0.45">
      <c r="H478" s="3"/>
    </row>
    <row r="479" spans="8:8" ht="14.25" customHeight="1" x14ac:dyDescent="0.45">
      <c r="H479" s="3"/>
    </row>
    <row r="480" spans="8:8" ht="14.25" customHeight="1" x14ac:dyDescent="0.45">
      <c r="H480" s="3"/>
    </row>
    <row r="481" spans="8:8" ht="14.25" customHeight="1" x14ac:dyDescent="0.45">
      <c r="H481" s="3"/>
    </row>
    <row r="482" spans="8:8" ht="14.25" customHeight="1" x14ac:dyDescent="0.45">
      <c r="H482" s="3"/>
    </row>
    <row r="483" spans="8:8" ht="14.25" customHeight="1" x14ac:dyDescent="0.45">
      <c r="H483" s="3"/>
    </row>
    <row r="484" spans="8:8" ht="14.25" customHeight="1" x14ac:dyDescent="0.45">
      <c r="H484" s="3"/>
    </row>
    <row r="485" spans="8:8" ht="14.25" customHeight="1" x14ac:dyDescent="0.45">
      <c r="H485" s="3"/>
    </row>
    <row r="486" spans="8:8" ht="14.25" customHeight="1" x14ac:dyDescent="0.45">
      <c r="H486" s="3"/>
    </row>
    <row r="487" spans="8:8" ht="14.25" customHeight="1" x14ac:dyDescent="0.45">
      <c r="H487" s="3"/>
    </row>
    <row r="488" spans="8:8" ht="14.25" customHeight="1" x14ac:dyDescent="0.45">
      <c r="H488" s="3"/>
    </row>
    <row r="489" spans="8:8" ht="14.25" customHeight="1" x14ac:dyDescent="0.45">
      <c r="H489" s="3"/>
    </row>
    <row r="490" spans="8:8" ht="14.25" customHeight="1" x14ac:dyDescent="0.45">
      <c r="H490" s="3"/>
    </row>
    <row r="491" spans="8:8" ht="14.25" customHeight="1" x14ac:dyDescent="0.45">
      <c r="H491" s="3"/>
    </row>
    <row r="492" spans="8:8" ht="14.25" customHeight="1" x14ac:dyDescent="0.45">
      <c r="H492" s="3"/>
    </row>
    <row r="493" spans="8:8" ht="14.25" customHeight="1" x14ac:dyDescent="0.45">
      <c r="H493" s="3"/>
    </row>
    <row r="494" spans="8:8" ht="14.25" customHeight="1" x14ac:dyDescent="0.45">
      <c r="H494" s="3"/>
    </row>
    <row r="495" spans="8:8" ht="14.25" customHeight="1" x14ac:dyDescent="0.45">
      <c r="H495" s="3"/>
    </row>
    <row r="496" spans="8:8" ht="14.25" customHeight="1" x14ac:dyDescent="0.45">
      <c r="H496" s="3"/>
    </row>
    <row r="497" spans="8:8" ht="14.25" customHeight="1" x14ac:dyDescent="0.45">
      <c r="H497" s="3"/>
    </row>
    <row r="498" spans="8:8" ht="14.25" customHeight="1" x14ac:dyDescent="0.45">
      <c r="H498" s="3"/>
    </row>
    <row r="499" spans="8:8" ht="14.25" customHeight="1" x14ac:dyDescent="0.45">
      <c r="H499" s="3"/>
    </row>
    <row r="500" spans="8:8" ht="14.25" customHeight="1" x14ac:dyDescent="0.45">
      <c r="H500" s="3"/>
    </row>
    <row r="501" spans="8:8" ht="14.25" customHeight="1" x14ac:dyDescent="0.45">
      <c r="H501" s="3"/>
    </row>
    <row r="502" spans="8:8" ht="14.25" customHeight="1" x14ac:dyDescent="0.45">
      <c r="H502" s="3"/>
    </row>
    <row r="503" spans="8:8" ht="14.25" customHeight="1" x14ac:dyDescent="0.45">
      <c r="H503" s="3"/>
    </row>
    <row r="504" spans="8:8" ht="14.25" customHeight="1" x14ac:dyDescent="0.45">
      <c r="H504" s="3"/>
    </row>
    <row r="505" spans="8:8" ht="14.25" customHeight="1" x14ac:dyDescent="0.45">
      <c r="H505" s="3"/>
    </row>
    <row r="506" spans="8:8" ht="14.25" customHeight="1" x14ac:dyDescent="0.45">
      <c r="H506" s="3"/>
    </row>
    <row r="507" spans="8:8" ht="14.25" customHeight="1" x14ac:dyDescent="0.45">
      <c r="H507" s="3"/>
    </row>
    <row r="508" spans="8:8" ht="14.25" customHeight="1" x14ac:dyDescent="0.45">
      <c r="H508" s="3"/>
    </row>
    <row r="509" spans="8:8" ht="14.25" customHeight="1" x14ac:dyDescent="0.45">
      <c r="H509" s="3"/>
    </row>
    <row r="510" spans="8:8" ht="14.25" customHeight="1" x14ac:dyDescent="0.45">
      <c r="H510" s="3"/>
    </row>
    <row r="511" spans="8:8" ht="14.25" customHeight="1" x14ac:dyDescent="0.45">
      <c r="H511" s="3"/>
    </row>
    <row r="512" spans="8:8" ht="14.25" customHeight="1" x14ac:dyDescent="0.45">
      <c r="H512" s="3"/>
    </row>
    <row r="513" spans="8:8" ht="14.25" customHeight="1" x14ac:dyDescent="0.45">
      <c r="H513" s="3"/>
    </row>
    <row r="514" spans="8:8" ht="14.25" customHeight="1" x14ac:dyDescent="0.45">
      <c r="H514" s="3"/>
    </row>
    <row r="515" spans="8:8" ht="14.25" customHeight="1" x14ac:dyDescent="0.45">
      <c r="H515" s="3"/>
    </row>
    <row r="516" spans="8:8" ht="14.25" customHeight="1" x14ac:dyDescent="0.45">
      <c r="H516" s="3"/>
    </row>
    <row r="517" spans="8:8" ht="14.25" customHeight="1" x14ac:dyDescent="0.45">
      <c r="H517" s="3"/>
    </row>
    <row r="518" spans="8:8" ht="14.25" customHeight="1" x14ac:dyDescent="0.45">
      <c r="H518" s="3"/>
    </row>
    <row r="519" spans="8:8" ht="14.25" customHeight="1" x14ac:dyDescent="0.45">
      <c r="H519" s="3"/>
    </row>
    <row r="520" spans="8:8" ht="14.25" customHeight="1" x14ac:dyDescent="0.45">
      <c r="H520" s="3"/>
    </row>
    <row r="521" spans="8:8" ht="14.25" customHeight="1" x14ac:dyDescent="0.45">
      <c r="H521" s="3"/>
    </row>
    <row r="522" spans="8:8" ht="14.25" customHeight="1" x14ac:dyDescent="0.45">
      <c r="H522" s="3"/>
    </row>
    <row r="523" spans="8:8" ht="14.25" customHeight="1" x14ac:dyDescent="0.45">
      <c r="H523" s="3"/>
    </row>
    <row r="524" spans="8:8" ht="14.25" customHeight="1" x14ac:dyDescent="0.45">
      <c r="H524" s="3"/>
    </row>
    <row r="525" spans="8:8" ht="14.25" customHeight="1" x14ac:dyDescent="0.45">
      <c r="H525" s="3"/>
    </row>
    <row r="526" spans="8:8" ht="14.25" customHeight="1" x14ac:dyDescent="0.45">
      <c r="H526" s="3"/>
    </row>
    <row r="527" spans="8:8" ht="14.25" customHeight="1" x14ac:dyDescent="0.45">
      <c r="H527" s="3"/>
    </row>
    <row r="528" spans="8:8" ht="14.25" customHeight="1" x14ac:dyDescent="0.45">
      <c r="H528" s="3"/>
    </row>
    <row r="529" spans="8:8" ht="14.25" customHeight="1" x14ac:dyDescent="0.45">
      <c r="H529" s="3"/>
    </row>
    <row r="530" spans="8:8" ht="14.25" customHeight="1" x14ac:dyDescent="0.45">
      <c r="H530" s="3"/>
    </row>
    <row r="531" spans="8:8" ht="14.25" customHeight="1" x14ac:dyDescent="0.45">
      <c r="H531" s="3"/>
    </row>
    <row r="532" spans="8:8" ht="14.25" customHeight="1" x14ac:dyDescent="0.45">
      <c r="H532" s="3"/>
    </row>
    <row r="533" spans="8:8" ht="14.25" customHeight="1" x14ac:dyDescent="0.45">
      <c r="H533" s="3"/>
    </row>
    <row r="534" spans="8:8" ht="14.25" customHeight="1" x14ac:dyDescent="0.45">
      <c r="H534" s="3"/>
    </row>
    <row r="535" spans="8:8" ht="14.25" customHeight="1" x14ac:dyDescent="0.45">
      <c r="H535" s="3"/>
    </row>
    <row r="536" spans="8:8" ht="14.25" customHeight="1" x14ac:dyDescent="0.45">
      <c r="H536" s="3"/>
    </row>
    <row r="537" spans="8:8" ht="14.25" customHeight="1" x14ac:dyDescent="0.45">
      <c r="H537" s="3"/>
    </row>
    <row r="538" spans="8:8" ht="14.25" customHeight="1" x14ac:dyDescent="0.45">
      <c r="H538" s="3"/>
    </row>
    <row r="539" spans="8:8" ht="14.25" customHeight="1" x14ac:dyDescent="0.45">
      <c r="H539" s="3"/>
    </row>
    <row r="540" spans="8:8" ht="14.25" customHeight="1" x14ac:dyDescent="0.45">
      <c r="H540" s="3"/>
    </row>
    <row r="541" spans="8:8" ht="14.25" customHeight="1" x14ac:dyDescent="0.45">
      <c r="H541" s="3"/>
    </row>
    <row r="542" spans="8:8" ht="14.25" customHeight="1" x14ac:dyDescent="0.45">
      <c r="H542" s="3"/>
    </row>
    <row r="543" spans="8:8" ht="14.25" customHeight="1" x14ac:dyDescent="0.45">
      <c r="H543" s="3"/>
    </row>
    <row r="544" spans="8:8" ht="14.25" customHeight="1" x14ac:dyDescent="0.45">
      <c r="H544" s="3"/>
    </row>
    <row r="545" spans="8:8" ht="14.25" customHeight="1" x14ac:dyDescent="0.45">
      <c r="H545" s="3"/>
    </row>
    <row r="546" spans="8:8" ht="14.25" customHeight="1" x14ac:dyDescent="0.45">
      <c r="H546" s="3"/>
    </row>
    <row r="547" spans="8:8" ht="14.25" customHeight="1" x14ac:dyDescent="0.45">
      <c r="H547" s="3"/>
    </row>
    <row r="548" spans="8:8" ht="14.25" customHeight="1" x14ac:dyDescent="0.45">
      <c r="H548" s="3"/>
    </row>
    <row r="549" spans="8:8" ht="14.25" customHeight="1" x14ac:dyDescent="0.45">
      <c r="H549" s="3"/>
    </row>
    <row r="550" spans="8:8" ht="14.25" customHeight="1" x14ac:dyDescent="0.45">
      <c r="H550" s="3"/>
    </row>
    <row r="551" spans="8:8" ht="14.25" customHeight="1" x14ac:dyDescent="0.45">
      <c r="H551" s="3"/>
    </row>
    <row r="552" spans="8:8" ht="14.25" customHeight="1" x14ac:dyDescent="0.45">
      <c r="H552" s="3"/>
    </row>
    <row r="553" spans="8:8" ht="14.25" customHeight="1" x14ac:dyDescent="0.45">
      <c r="H553" s="3"/>
    </row>
    <row r="554" spans="8:8" ht="14.25" customHeight="1" x14ac:dyDescent="0.45">
      <c r="H554" s="3"/>
    </row>
    <row r="555" spans="8:8" ht="14.25" customHeight="1" x14ac:dyDescent="0.45">
      <c r="H555" s="3"/>
    </row>
    <row r="556" spans="8:8" ht="14.25" customHeight="1" x14ac:dyDescent="0.45">
      <c r="H556" s="3"/>
    </row>
    <row r="557" spans="8:8" ht="14.25" customHeight="1" x14ac:dyDescent="0.45">
      <c r="H557" s="3"/>
    </row>
    <row r="558" spans="8:8" ht="14.25" customHeight="1" x14ac:dyDescent="0.45">
      <c r="H558" s="3"/>
    </row>
    <row r="559" spans="8:8" ht="14.25" customHeight="1" x14ac:dyDescent="0.45">
      <c r="H559" s="3"/>
    </row>
    <row r="560" spans="8:8" ht="14.25" customHeight="1" x14ac:dyDescent="0.45">
      <c r="H560" s="3"/>
    </row>
    <row r="561" spans="8:8" ht="14.25" customHeight="1" x14ac:dyDescent="0.45">
      <c r="H561" s="3"/>
    </row>
    <row r="562" spans="8:8" ht="14.25" customHeight="1" x14ac:dyDescent="0.45">
      <c r="H562" s="3"/>
    </row>
    <row r="563" spans="8:8" ht="14.25" customHeight="1" x14ac:dyDescent="0.45">
      <c r="H563" s="3"/>
    </row>
    <row r="564" spans="8:8" ht="14.25" customHeight="1" x14ac:dyDescent="0.45">
      <c r="H564" s="3"/>
    </row>
    <row r="565" spans="8:8" ht="14.25" customHeight="1" x14ac:dyDescent="0.45">
      <c r="H565" s="3"/>
    </row>
    <row r="566" spans="8:8" ht="14.25" customHeight="1" x14ac:dyDescent="0.45">
      <c r="H566" s="3"/>
    </row>
    <row r="567" spans="8:8" ht="14.25" customHeight="1" x14ac:dyDescent="0.45">
      <c r="H567" s="3"/>
    </row>
    <row r="568" spans="8:8" ht="14.25" customHeight="1" x14ac:dyDescent="0.45">
      <c r="H568" s="3"/>
    </row>
    <row r="569" spans="8:8" ht="14.25" customHeight="1" x14ac:dyDescent="0.45">
      <c r="H569" s="3"/>
    </row>
    <row r="570" spans="8:8" ht="14.25" customHeight="1" x14ac:dyDescent="0.45">
      <c r="H570" s="3"/>
    </row>
    <row r="571" spans="8:8" ht="14.25" customHeight="1" x14ac:dyDescent="0.45">
      <c r="H571" s="3"/>
    </row>
    <row r="572" spans="8:8" ht="14.25" customHeight="1" x14ac:dyDescent="0.45">
      <c r="H572" s="3"/>
    </row>
    <row r="573" spans="8:8" ht="14.25" customHeight="1" x14ac:dyDescent="0.45">
      <c r="H573" s="3"/>
    </row>
    <row r="574" spans="8:8" ht="14.25" customHeight="1" x14ac:dyDescent="0.45">
      <c r="H574" s="3"/>
    </row>
    <row r="575" spans="8:8" ht="14.25" customHeight="1" x14ac:dyDescent="0.45">
      <c r="H575" s="3"/>
    </row>
    <row r="576" spans="8:8" ht="14.25" customHeight="1" x14ac:dyDescent="0.45">
      <c r="H576" s="3"/>
    </row>
    <row r="577" spans="8:8" ht="14.25" customHeight="1" x14ac:dyDescent="0.45">
      <c r="H577" s="3"/>
    </row>
    <row r="578" spans="8:8" ht="14.25" customHeight="1" x14ac:dyDescent="0.45">
      <c r="H578" s="3"/>
    </row>
    <row r="579" spans="8:8" ht="14.25" customHeight="1" x14ac:dyDescent="0.45">
      <c r="H579" s="3"/>
    </row>
    <row r="580" spans="8:8" ht="14.25" customHeight="1" x14ac:dyDescent="0.45">
      <c r="H580" s="3"/>
    </row>
    <row r="581" spans="8:8" ht="14.25" customHeight="1" x14ac:dyDescent="0.45">
      <c r="H581" s="3"/>
    </row>
    <row r="582" spans="8:8" ht="14.25" customHeight="1" x14ac:dyDescent="0.45">
      <c r="H582" s="3"/>
    </row>
    <row r="583" spans="8:8" ht="14.25" customHeight="1" x14ac:dyDescent="0.45">
      <c r="H583" s="3"/>
    </row>
    <row r="584" spans="8:8" ht="14.25" customHeight="1" x14ac:dyDescent="0.45">
      <c r="H584" s="3"/>
    </row>
    <row r="585" spans="8:8" ht="14.25" customHeight="1" x14ac:dyDescent="0.45">
      <c r="H585" s="3"/>
    </row>
    <row r="586" spans="8:8" ht="14.25" customHeight="1" x14ac:dyDescent="0.45">
      <c r="H586" s="3"/>
    </row>
    <row r="587" spans="8:8" ht="14.25" customHeight="1" x14ac:dyDescent="0.45">
      <c r="H587" s="3"/>
    </row>
    <row r="588" spans="8:8" ht="14.25" customHeight="1" x14ac:dyDescent="0.45">
      <c r="H588" s="3"/>
    </row>
    <row r="589" spans="8:8" ht="14.25" customHeight="1" x14ac:dyDescent="0.45">
      <c r="H589" s="3"/>
    </row>
    <row r="590" spans="8:8" ht="14.25" customHeight="1" x14ac:dyDescent="0.45">
      <c r="H590" s="3"/>
    </row>
    <row r="591" spans="8:8" ht="14.25" customHeight="1" x14ac:dyDescent="0.45">
      <c r="H591" s="3"/>
    </row>
    <row r="592" spans="8:8" ht="14.25" customHeight="1" x14ac:dyDescent="0.45">
      <c r="H592" s="3"/>
    </row>
    <row r="593" spans="8:8" ht="14.25" customHeight="1" x14ac:dyDescent="0.45">
      <c r="H593" s="3"/>
    </row>
    <row r="594" spans="8:8" ht="14.25" customHeight="1" x14ac:dyDescent="0.45">
      <c r="H594" s="3"/>
    </row>
    <row r="595" spans="8:8" ht="14.25" customHeight="1" x14ac:dyDescent="0.45">
      <c r="H595" s="3"/>
    </row>
    <row r="596" spans="8:8" ht="14.25" customHeight="1" x14ac:dyDescent="0.45">
      <c r="H596" s="3"/>
    </row>
    <row r="597" spans="8:8" ht="14.25" customHeight="1" x14ac:dyDescent="0.45">
      <c r="H597" s="3"/>
    </row>
    <row r="598" spans="8:8" ht="14.25" customHeight="1" x14ac:dyDescent="0.45">
      <c r="H598" s="3"/>
    </row>
    <row r="599" spans="8:8" ht="14.25" customHeight="1" x14ac:dyDescent="0.45">
      <c r="H599" s="3"/>
    </row>
    <row r="600" spans="8:8" ht="14.25" customHeight="1" x14ac:dyDescent="0.45">
      <c r="H600" s="3"/>
    </row>
    <row r="601" spans="8:8" ht="14.25" customHeight="1" x14ac:dyDescent="0.45">
      <c r="H601" s="3"/>
    </row>
    <row r="602" spans="8:8" ht="14.25" customHeight="1" x14ac:dyDescent="0.45">
      <c r="H602" s="3"/>
    </row>
    <row r="603" spans="8:8" ht="14.25" customHeight="1" x14ac:dyDescent="0.45">
      <c r="H603" s="3"/>
    </row>
    <row r="604" spans="8:8" ht="14.25" customHeight="1" x14ac:dyDescent="0.45">
      <c r="H604" s="3"/>
    </row>
    <row r="605" spans="8:8" ht="14.25" customHeight="1" x14ac:dyDescent="0.45">
      <c r="H605" s="3"/>
    </row>
    <row r="606" spans="8:8" ht="14.25" customHeight="1" x14ac:dyDescent="0.45">
      <c r="H606" s="3"/>
    </row>
    <row r="607" spans="8:8" ht="14.25" customHeight="1" x14ac:dyDescent="0.45">
      <c r="H607" s="3"/>
    </row>
    <row r="608" spans="8:8" ht="14.25" customHeight="1" x14ac:dyDescent="0.45">
      <c r="H608" s="3"/>
    </row>
    <row r="609" spans="8:8" ht="14.25" customHeight="1" x14ac:dyDescent="0.45">
      <c r="H609" s="3"/>
    </row>
    <row r="610" spans="8:8" ht="14.25" customHeight="1" x14ac:dyDescent="0.45">
      <c r="H610" s="3"/>
    </row>
    <row r="611" spans="8:8" ht="14.25" customHeight="1" x14ac:dyDescent="0.45">
      <c r="H611" s="3"/>
    </row>
    <row r="612" spans="8:8" ht="14.25" customHeight="1" x14ac:dyDescent="0.45">
      <c r="H612" s="3"/>
    </row>
    <row r="613" spans="8:8" ht="14.25" customHeight="1" x14ac:dyDescent="0.45">
      <c r="H613" s="3"/>
    </row>
    <row r="614" spans="8:8" ht="14.25" customHeight="1" x14ac:dyDescent="0.45">
      <c r="H614" s="3"/>
    </row>
    <row r="615" spans="8:8" ht="14.25" customHeight="1" x14ac:dyDescent="0.45">
      <c r="H615" s="3"/>
    </row>
    <row r="616" spans="8:8" ht="14.25" customHeight="1" x14ac:dyDescent="0.45">
      <c r="H616" s="3"/>
    </row>
    <row r="617" spans="8:8" ht="14.25" customHeight="1" x14ac:dyDescent="0.45">
      <c r="H617" s="3"/>
    </row>
    <row r="618" spans="8:8" ht="14.25" customHeight="1" x14ac:dyDescent="0.45">
      <c r="H618" s="3"/>
    </row>
    <row r="619" spans="8:8" ht="14.25" customHeight="1" x14ac:dyDescent="0.45">
      <c r="H619" s="3"/>
    </row>
    <row r="620" spans="8:8" ht="14.25" customHeight="1" x14ac:dyDescent="0.45">
      <c r="H620" s="3"/>
    </row>
    <row r="621" spans="8:8" ht="14.25" customHeight="1" x14ac:dyDescent="0.45">
      <c r="H621" s="3"/>
    </row>
    <row r="622" spans="8:8" ht="14.25" customHeight="1" x14ac:dyDescent="0.45">
      <c r="H622" s="3"/>
    </row>
    <row r="623" spans="8:8" ht="14.25" customHeight="1" x14ac:dyDescent="0.45">
      <c r="H623" s="3"/>
    </row>
    <row r="624" spans="8:8" ht="14.25" customHeight="1" x14ac:dyDescent="0.45">
      <c r="H624" s="3"/>
    </row>
    <row r="625" spans="8:8" ht="14.25" customHeight="1" x14ac:dyDescent="0.45">
      <c r="H625" s="3"/>
    </row>
    <row r="626" spans="8:8" ht="14.25" customHeight="1" x14ac:dyDescent="0.45">
      <c r="H626" s="3"/>
    </row>
    <row r="627" spans="8:8" ht="14.25" customHeight="1" x14ac:dyDescent="0.45">
      <c r="H627" s="3"/>
    </row>
    <row r="628" spans="8:8" ht="14.25" customHeight="1" x14ac:dyDescent="0.45">
      <c r="H628" s="3"/>
    </row>
    <row r="629" spans="8:8" ht="14.25" customHeight="1" x14ac:dyDescent="0.45">
      <c r="H629" s="3"/>
    </row>
    <row r="630" spans="8:8" ht="14.25" customHeight="1" x14ac:dyDescent="0.45">
      <c r="H630" s="3"/>
    </row>
    <row r="631" spans="8:8" ht="14.25" customHeight="1" x14ac:dyDescent="0.45">
      <c r="H631" s="3"/>
    </row>
    <row r="632" spans="8:8" ht="14.25" customHeight="1" x14ac:dyDescent="0.45">
      <c r="H632" s="3"/>
    </row>
    <row r="633" spans="8:8" ht="14.25" customHeight="1" x14ac:dyDescent="0.45">
      <c r="H633" s="3"/>
    </row>
    <row r="634" spans="8:8" ht="14.25" customHeight="1" x14ac:dyDescent="0.45">
      <c r="H634" s="3"/>
    </row>
    <row r="635" spans="8:8" ht="14.25" customHeight="1" x14ac:dyDescent="0.45">
      <c r="H635" s="3"/>
    </row>
    <row r="636" spans="8:8" ht="14.25" customHeight="1" x14ac:dyDescent="0.45">
      <c r="H636" s="3"/>
    </row>
    <row r="637" spans="8:8" ht="14.25" customHeight="1" x14ac:dyDescent="0.45">
      <c r="H637" s="3"/>
    </row>
    <row r="638" spans="8:8" ht="14.25" customHeight="1" x14ac:dyDescent="0.45">
      <c r="H638" s="3"/>
    </row>
    <row r="639" spans="8:8" ht="14.25" customHeight="1" x14ac:dyDescent="0.45">
      <c r="H639" s="3"/>
    </row>
    <row r="640" spans="8:8" ht="14.25" customHeight="1" x14ac:dyDescent="0.45">
      <c r="H640" s="3"/>
    </row>
    <row r="641" spans="8:8" ht="14.25" customHeight="1" x14ac:dyDescent="0.45">
      <c r="H641" s="3"/>
    </row>
    <row r="642" spans="8:8" ht="14.25" customHeight="1" x14ac:dyDescent="0.45">
      <c r="H642" s="3"/>
    </row>
    <row r="643" spans="8:8" ht="14.25" customHeight="1" x14ac:dyDescent="0.45">
      <c r="H643" s="3"/>
    </row>
    <row r="644" spans="8:8" ht="14.25" customHeight="1" x14ac:dyDescent="0.45">
      <c r="H644" s="3"/>
    </row>
    <row r="645" spans="8:8" ht="14.25" customHeight="1" x14ac:dyDescent="0.45">
      <c r="H645" s="3"/>
    </row>
    <row r="646" spans="8:8" ht="14.25" customHeight="1" x14ac:dyDescent="0.45">
      <c r="H646" s="3"/>
    </row>
    <row r="647" spans="8:8" ht="14.25" customHeight="1" x14ac:dyDescent="0.45">
      <c r="H647" s="3"/>
    </row>
    <row r="648" spans="8:8" ht="14.25" customHeight="1" x14ac:dyDescent="0.45">
      <c r="H648" s="3"/>
    </row>
    <row r="649" spans="8:8" ht="14.25" customHeight="1" x14ac:dyDescent="0.45">
      <c r="H649" s="3"/>
    </row>
    <row r="650" spans="8:8" ht="14.25" customHeight="1" x14ac:dyDescent="0.45">
      <c r="H650" s="3"/>
    </row>
    <row r="651" spans="8:8" ht="14.25" customHeight="1" x14ac:dyDescent="0.45">
      <c r="H651" s="3"/>
    </row>
    <row r="652" spans="8:8" ht="14.25" customHeight="1" x14ac:dyDescent="0.45">
      <c r="H652" s="3"/>
    </row>
    <row r="653" spans="8:8" ht="14.25" customHeight="1" x14ac:dyDescent="0.45">
      <c r="H653" s="3"/>
    </row>
    <row r="654" spans="8:8" ht="14.25" customHeight="1" x14ac:dyDescent="0.45">
      <c r="H654" s="3"/>
    </row>
    <row r="655" spans="8:8" ht="14.25" customHeight="1" x14ac:dyDescent="0.45">
      <c r="H655" s="3"/>
    </row>
    <row r="656" spans="8:8" ht="14.25" customHeight="1" x14ac:dyDescent="0.45">
      <c r="H656" s="3"/>
    </row>
    <row r="657" spans="8:8" ht="14.25" customHeight="1" x14ac:dyDescent="0.45">
      <c r="H657" s="3"/>
    </row>
    <row r="658" spans="8:8" ht="14.25" customHeight="1" x14ac:dyDescent="0.45">
      <c r="H658" s="3"/>
    </row>
    <row r="659" spans="8:8" ht="14.25" customHeight="1" x14ac:dyDescent="0.45">
      <c r="H659" s="3"/>
    </row>
    <row r="660" spans="8:8" ht="14.25" customHeight="1" x14ac:dyDescent="0.45">
      <c r="H660" s="3"/>
    </row>
    <row r="661" spans="8:8" ht="14.25" customHeight="1" x14ac:dyDescent="0.45">
      <c r="H661" s="3"/>
    </row>
    <row r="662" spans="8:8" ht="14.25" customHeight="1" x14ac:dyDescent="0.45">
      <c r="H662" s="3"/>
    </row>
    <row r="663" spans="8:8" ht="14.25" customHeight="1" x14ac:dyDescent="0.45">
      <c r="H663" s="3"/>
    </row>
    <row r="664" spans="8:8" ht="14.25" customHeight="1" x14ac:dyDescent="0.45">
      <c r="H664" s="3"/>
    </row>
    <row r="665" spans="8:8" ht="14.25" customHeight="1" x14ac:dyDescent="0.45">
      <c r="H665" s="3"/>
    </row>
    <row r="666" spans="8:8" ht="14.25" customHeight="1" x14ac:dyDescent="0.45">
      <c r="H666" s="3"/>
    </row>
    <row r="667" spans="8:8" ht="14.25" customHeight="1" x14ac:dyDescent="0.45">
      <c r="H667" s="3"/>
    </row>
    <row r="668" spans="8:8" ht="14.25" customHeight="1" x14ac:dyDescent="0.45">
      <c r="H668" s="3"/>
    </row>
    <row r="669" spans="8:8" ht="14.25" customHeight="1" x14ac:dyDescent="0.45">
      <c r="H669" s="3"/>
    </row>
    <row r="670" spans="8:8" ht="14.25" customHeight="1" x14ac:dyDescent="0.45">
      <c r="H670" s="3"/>
    </row>
    <row r="671" spans="8:8" ht="14.25" customHeight="1" x14ac:dyDescent="0.45">
      <c r="H671" s="3"/>
    </row>
    <row r="672" spans="8:8" ht="14.25" customHeight="1" x14ac:dyDescent="0.45">
      <c r="H672" s="3"/>
    </row>
    <row r="673" spans="8:8" ht="14.25" customHeight="1" x14ac:dyDescent="0.45">
      <c r="H673" s="3"/>
    </row>
    <row r="674" spans="8:8" ht="14.25" customHeight="1" x14ac:dyDescent="0.45">
      <c r="H674" s="3"/>
    </row>
    <row r="675" spans="8:8" ht="14.25" customHeight="1" x14ac:dyDescent="0.45">
      <c r="H675" s="3"/>
    </row>
    <row r="676" spans="8:8" ht="14.25" customHeight="1" x14ac:dyDescent="0.45">
      <c r="H676" s="3"/>
    </row>
    <row r="677" spans="8:8" ht="14.25" customHeight="1" x14ac:dyDescent="0.45">
      <c r="H677" s="3"/>
    </row>
    <row r="678" spans="8:8" ht="14.25" customHeight="1" x14ac:dyDescent="0.45">
      <c r="H678" s="3"/>
    </row>
    <row r="679" spans="8:8" ht="14.25" customHeight="1" x14ac:dyDescent="0.45">
      <c r="H679" s="3"/>
    </row>
    <row r="680" spans="8:8" ht="14.25" customHeight="1" x14ac:dyDescent="0.45">
      <c r="H680" s="3"/>
    </row>
    <row r="681" spans="8:8" ht="14.25" customHeight="1" x14ac:dyDescent="0.45">
      <c r="H681" s="3"/>
    </row>
    <row r="682" spans="8:8" ht="14.25" customHeight="1" x14ac:dyDescent="0.45">
      <c r="H682" s="3"/>
    </row>
    <row r="683" spans="8:8" ht="14.25" customHeight="1" x14ac:dyDescent="0.45">
      <c r="H683" s="3"/>
    </row>
    <row r="684" spans="8:8" ht="14.25" customHeight="1" x14ac:dyDescent="0.45">
      <c r="H684" s="3"/>
    </row>
    <row r="685" spans="8:8" ht="14.25" customHeight="1" x14ac:dyDescent="0.45">
      <c r="H685" s="3"/>
    </row>
    <row r="686" spans="8:8" ht="14.25" customHeight="1" x14ac:dyDescent="0.45">
      <c r="H686" s="3"/>
    </row>
    <row r="687" spans="8:8" ht="14.25" customHeight="1" x14ac:dyDescent="0.45">
      <c r="H687" s="3"/>
    </row>
    <row r="688" spans="8:8" ht="14.25" customHeight="1" x14ac:dyDescent="0.45">
      <c r="H688" s="3"/>
    </row>
    <row r="689" spans="8:8" ht="14.25" customHeight="1" x14ac:dyDescent="0.45">
      <c r="H689" s="3"/>
    </row>
    <row r="690" spans="8:8" ht="14.25" customHeight="1" x14ac:dyDescent="0.45">
      <c r="H690" s="3"/>
    </row>
    <row r="691" spans="8:8" ht="14.25" customHeight="1" x14ac:dyDescent="0.45">
      <c r="H691" s="3"/>
    </row>
    <row r="692" spans="8:8" ht="14.25" customHeight="1" x14ac:dyDescent="0.45">
      <c r="H692" s="3"/>
    </row>
    <row r="693" spans="8:8" ht="14.25" customHeight="1" x14ac:dyDescent="0.45">
      <c r="H693" s="3"/>
    </row>
    <row r="694" spans="8:8" ht="14.25" customHeight="1" x14ac:dyDescent="0.45">
      <c r="H694" s="3"/>
    </row>
    <row r="695" spans="8:8" ht="14.25" customHeight="1" x14ac:dyDescent="0.45">
      <c r="H695" s="3"/>
    </row>
    <row r="696" spans="8:8" ht="14.25" customHeight="1" x14ac:dyDescent="0.45">
      <c r="H696" s="3"/>
    </row>
    <row r="697" spans="8:8" ht="14.25" customHeight="1" x14ac:dyDescent="0.45">
      <c r="H697" s="3"/>
    </row>
    <row r="698" spans="8:8" ht="14.25" customHeight="1" x14ac:dyDescent="0.45">
      <c r="H698" s="3"/>
    </row>
    <row r="699" spans="8:8" ht="14.25" customHeight="1" x14ac:dyDescent="0.45">
      <c r="H699" s="3"/>
    </row>
    <row r="700" spans="8:8" ht="14.25" customHeight="1" x14ac:dyDescent="0.45">
      <c r="H700" s="3"/>
    </row>
    <row r="701" spans="8:8" ht="14.25" customHeight="1" x14ac:dyDescent="0.45">
      <c r="H701" s="3"/>
    </row>
    <row r="702" spans="8:8" ht="14.25" customHeight="1" x14ac:dyDescent="0.45">
      <c r="H702" s="3"/>
    </row>
    <row r="703" spans="8:8" ht="14.25" customHeight="1" x14ac:dyDescent="0.45">
      <c r="H703" s="3"/>
    </row>
    <row r="704" spans="8:8" ht="14.25" customHeight="1" x14ac:dyDescent="0.45">
      <c r="H704" s="3"/>
    </row>
    <row r="705" spans="8:8" ht="14.25" customHeight="1" x14ac:dyDescent="0.45">
      <c r="H705" s="3"/>
    </row>
    <row r="706" spans="8:8" ht="14.25" customHeight="1" x14ac:dyDescent="0.45">
      <c r="H706" s="3"/>
    </row>
    <row r="707" spans="8:8" ht="14.25" customHeight="1" x14ac:dyDescent="0.45">
      <c r="H707" s="3"/>
    </row>
    <row r="708" spans="8:8" ht="14.25" customHeight="1" x14ac:dyDescent="0.45">
      <c r="H708" s="3"/>
    </row>
    <row r="709" spans="8:8" ht="14.25" customHeight="1" x14ac:dyDescent="0.45">
      <c r="H709" s="3"/>
    </row>
    <row r="710" spans="8:8" ht="14.25" customHeight="1" x14ac:dyDescent="0.45">
      <c r="H710" s="3"/>
    </row>
    <row r="711" spans="8:8" ht="14.25" customHeight="1" x14ac:dyDescent="0.45">
      <c r="H711" s="3"/>
    </row>
    <row r="712" spans="8:8" ht="14.25" customHeight="1" x14ac:dyDescent="0.45">
      <c r="H712" s="3"/>
    </row>
    <row r="713" spans="8:8" ht="14.25" customHeight="1" x14ac:dyDescent="0.45">
      <c r="H713" s="3"/>
    </row>
    <row r="714" spans="8:8" ht="14.25" customHeight="1" x14ac:dyDescent="0.45">
      <c r="H714" s="3"/>
    </row>
    <row r="715" spans="8:8" ht="14.25" customHeight="1" x14ac:dyDescent="0.45">
      <c r="H715" s="3"/>
    </row>
    <row r="716" spans="8:8" ht="14.25" customHeight="1" x14ac:dyDescent="0.45">
      <c r="H716" s="3"/>
    </row>
    <row r="717" spans="8:8" ht="14.25" customHeight="1" x14ac:dyDescent="0.45">
      <c r="H717" s="3"/>
    </row>
    <row r="718" spans="8:8" ht="14.25" customHeight="1" x14ac:dyDescent="0.45">
      <c r="H718" s="3"/>
    </row>
    <row r="719" spans="8:8" ht="14.25" customHeight="1" x14ac:dyDescent="0.45">
      <c r="H719" s="3"/>
    </row>
    <row r="720" spans="8:8" ht="14.25" customHeight="1" x14ac:dyDescent="0.45">
      <c r="H720" s="3"/>
    </row>
    <row r="721" spans="8:8" ht="14.25" customHeight="1" x14ac:dyDescent="0.45">
      <c r="H721" s="3"/>
    </row>
    <row r="722" spans="8:8" ht="14.25" customHeight="1" x14ac:dyDescent="0.45">
      <c r="H722" s="3"/>
    </row>
    <row r="723" spans="8:8" ht="14.25" customHeight="1" x14ac:dyDescent="0.45">
      <c r="H723" s="3"/>
    </row>
    <row r="724" spans="8:8" ht="14.25" customHeight="1" x14ac:dyDescent="0.45">
      <c r="H724" s="3"/>
    </row>
    <row r="725" spans="8:8" ht="14.25" customHeight="1" x14ac:dyDescent="0.45">
      <c r="H725" s="3"/>
    </row>
    <row r="726" spans="8:8" ht="14.25" customHeight="1" x14ac:dyDescent="0.45">
      <c r="H726" s="3"/>
    </row>
    <row r="727" spans="8:8" ht="14.25" customHeight="1" x14ac:dyDescent="0.45">
      <c r="H727" s="3"/>
    </row>
    <row r="728" spans="8:8" ht="14.25" customHeight="1" x14ac:dyDescent="0.45">
      <c r="H728" s="3"/>
    </row>
    <row r="729" spans="8:8" ht="14.25" customHeight="1" x14ac:dyDescent="0.45">
      <c r="H729" s="3"/>
    </row>
    <row r="730" spans="8:8" ht="14.25" customHeight="1" x14ac:dyDescent="0.45">
      <c r="H730" s="3"/>
    </row>
    <row r="731" spans="8:8" ht="14.25" customHeight="1" x14ac:dyDescent="0.45">
      <c r="H731" s="3"/>
    </row>
    <row r="732" spans="8:8" ht="14.25" customHeight="1" x14ac:dyDescent="0.45">
      <c r="H732" s="3"/>
    </row>
    <row r="733" spans="8:8" ht="14.25" customHeight="1" x14ac:dyDescent="0.45">
      <c r="H733" s="3"/>
    </row>
    <row r="734" spans="8:8" ht="14.25" customHeight="1" x14ac:dyDescent="0.45">
      <c r="H734" s="3"/>
    </row>
    <row r="735" spans="8:8" ht="14.25" customHeight="1" x14ac:dyDescent="0.45">
      <c r="H735" s="3"/>
    </row>
    <row r="736" spans="8:8" ht="14.25" customHeight="1" x14ac:dyDescent="0.45">
      <c r="H736" s="3"/>
    </row>
    <row r="737" spans="8:8" ht="14.25" customHeight="1" x14ac:dyDescent="0.45">
      <c r="H737" s="3"/>
    </row>
    <row r="738" spans="8:8" ht="14.25" customHeight="1" x14ac:dyDescent="0.45">
      <c r="H738" s="3"/>
    </row>
    <row r="739" spans="8:8" ht="14.25" customHeight="1" x14ac:dyDescent="0.45">
      <c r="H739" s="3"/>
    </row>
    <row r="740" spans="8:8" ht="14.25" customHeight="1" x14ac:dyDescent="0.45">
      <c r="H740" s="3"/>
    </row>
    <row r="741" spans="8:8" ht="14.25" customHeight="1" x14ac:dyDescent="0.45">
      <c r="H741" s="3"/>
    </row>
    <row r="742" spans="8:8" ht="14.25" customHeight="1" x14ac:dyDescent="0.45">
      <c r="H742" s="3"/>
    </row>
    <row r="743" spans="8:8" ht="14.25" customHeight="1" x14ac:dyDescent="0.45">
      <c r="H743" s="3"/>
    </row>
    <row r="744" spans="8:8" ht="14.25" customHeight="1" x14ac:dyDescent="0.45">
      <c r="H744" s="3"/>
    </row>
    <row r="745" spans="8:8" ht="14.25" customHeight="1" x14ac:dyDescent="0.45">
      <c r="H745" s="3"/>
    </row>
    <row r="746" spans="8:8" ht="14.25" customHeight="1" x14ac:dyDescent="0.45">
      <c r="H746" s="3"/>
    </row>
    <row r="747" spans="8:8" ht="14.25" customHeight="1" x14ac:dyDescent="0.45">
      <c r="H747" s="3"/>
    </row>
    <row r="748" spans="8:8" ht="14.25" customHeight="1" x14ac:dyDescent="0.45">
      <c r="H748" s="3"/>
    </row>
    <row r="749" spans="8:8" ht="14.25" customHeight="1" x14ac:dyDescent="0.45">
      <c r="H749" s="3"/>
    </row>
    <row r="750" spans="8:8" ht="14.25" customHeight="1" x14ac:dyDescent="0.45">
      <c r="H750" s="3"/>
    </row>
    <row r="751" spans="8:8" ht="14.25" customHeight="1" x14ac:dyDescent="0.45">
      <c r="H751" s="3"/>
    </row>
    <row r="752" spans="8:8" ht="14.25" customHeight="1" x14ac:dyDescent="0.45">
      <c r="H752" s="3"/>
    </row>
    <row r="753" spans="8:8" ht="14.25" customHeight="1" x14ac:dyDescent="0.45">
      <c r="H753" s="3"/>
    </row>
    <row r="754" spans="8:8" ht="14.25" customHeight="1" x14ac:dyDescent="0.45">
      <c r="H754" s="3"/>
    </row>
    <row r="755" spans="8:8" ht="14.25" customHeight="1" x14ac:dyDescent="0.45">
      <c r="H755" s="3"/>
    </row>
    <row r="756" spans="8:8" ht="14.25" customHeight="1" x14ac:dyDescent="0.45">
      <c r="H756" s="3"/>
    </row>
    <row r="757" spans="8:8" ht="14.25" customHeight="1" x14ac:dyDescent="0.45">
      <c r="H757" s="3"/>
    </row>
    <row r="758" spans="8:8" ht="14.25" customHeight="1" x14ac:dyDescent="0.45">
      <c r="H758" s="3"/>
    </row>
    <row r="759" spans="8:8" ht="14.25" customHeight="1" x14ac:dyDescent="0.45">
      <c r="H759" s="3"/>
    </row>
    <row r="760" spans="8:8" ht="14.25" customHeight="1" x14ac:dyDescent="0.45">
      <c r="H760" s="3"/>
    </row>
    <row r="761" spans="8:8" ht="14.25" customHeight="1" x14ac:dyDescent="0.45">
      <c r="H761" s="3"/>
    </row>
    <row r="762" spans="8:8" ht="14.25" customHeight="1" x14ac:dyDescent="0.45">
      <c r="H762" s="3"/>
    </row>
    <row r="763" spans="8:8" ht="14.25" customHeight="1" x14ac:dyDescent="0.45">
      <c r="H763" s="3"/>
    </row>
    <row r="764" spans="8:8" ht="14.25" customHeight="1" x14ac:dyDescent="0.45">
      <c r="H764" s="3"/>
    </row>
    <row r="765" spans="8:8" ht="14.25" customHeight="1" x14ac:dyDescent="0.45">
      <c r="H765" s="3"/>
    </row>
    <row r="766" spans="8:8" ht="14.25" customHeight="1" x14ac:dyDescent="0.45">
      <c r="H766" s="3"/>
    </row>
    <row r="767" spans="8:8" ht="14.25" customHeight="1" x14ac:dyDescent="0.45">
      <c r="H767" s="3"/>
    </row>
    <row r="768" spans="8:8" ht="14.25" customHeight="1" x14ac:dyDescent="0.45">
      <c r="H768" s="3"/>
    </row>
    <row r="769" spans="8:8" ht="14.25" customHeight="1" x14ac:dyDescent="0.45">
      <c r="H769" s="3"/>
    </row>
    <row r="770" spans="8:8" ht="14.25" customHeight="1" x14ac:dyDescent="0.45">
      <c r="H770" s="3"/>
    </row>
    <row r="771" spans="8:8" ht="14.25" customHeight="1" x14ac:dyDescent="0.45">
      <c r="H771" s="3"/>
    </row>
    <row r="772" spans="8:8" ht="14.25" customHeight="1" x14ac:dyDescent="0.45">
      <c r="H772" s="3"/>
    </row>
    <row r="773" spans="8:8" ht="14.25" customHeight="1" x14ac:dyDescent="0.45">
      <c r="H773" s="3"/>
    </row>
    <row r="774" spans="8:8" ht="14.25" customHeight="1" x14ac:dyDescent="0.45">
      <c r="H774" s="3"/>
    </row>
    <row r="775" spans="8:8" ht="14.25" customHeight="1" x14ac:dyDescent="0.45">
      <c r="H775" s="3"/>
    </row>
    <row r="776" spans="8:8" ht="14.25" customHeight="1" x14ac:dyDescent="0.45">
      <c r="H776" s="3"/>
    </row>
    <row r="777" spans="8:8" ht="14.25" customHeight="1" x14ac:dyDescent="0.45">
      <c r="H777" s="3"/>
    </row>
    <row r="778" spans="8:8" ht="14.25" customHeight="1" x14ac:dyDescent="0.45">
      <c r="H778" s="3"/>
    </row>
    <row r="779" spans="8:8" ht="14.25" customHeight="1" x14ac:dyDescent="0.45">
      <c r="H779" s="3"/>
    </row>
    <row r="780" spans="8:8" ht="14.25" customHeight="1" x14ac:dyDescent="0.45">
      <c r="H780" s="3"/>
    </row>
    <row r="781" spans="8:8" ht="14.25" customHeight="1" x14ac:dyDescent="0.45">
      <c r="H781" s="3"/>
    </row>
    <row r="782" spans="8:8" ht="14.25" customHeight="1" x14ac:dyDescent="0.45">
      <c r="H782" s="3"/>
    </row>
    <row r="783" spans="8:8" ht="14.25" customHeight="1" x14ac:dyDescent="0.45">
      <c r="H783" s="3"/>
    </row>
    <row r="784" spans="8:8" ht="14.25" customHeight="1" x14ac:dyDescent="0.45">
      <c r="H784" s="3"/>
    </row>
    <row r="785" spans="8:8" ht="14.25" customHeight="1" x14ac:dyDescent="0.45">
      <c r="H785" s="3"/>
    </row>
    <row r="786" spans="8:8" ht="14.25" customHeight="1" x14ac:dyDescent="0.45">
      <c r="H786" s="3"/>
    </row>
    <row r="787" spans="8:8" ht="14.25" customHeight="1" x14ac:dyDescent="0.45">
      <c r="H787" s="3"/>
    </row>
    <row r="788" spans="8:8" ht="14.25" customHeight="1" x14ac:dyDescent="0.45">
      <c r="H788" s="3"/>
    </row>
    <row r="789" spans="8:8" ht="14.25" customHeight="1" x14ac:dyDescent="0.45">
      <c r="H789" s="3"/>
    </row>
    <row r="790" spans="8:8" ht="14.25" customHeight="1" x14ac:dyDescent="0.45">
      <c r="H790" s="3"/>
    </row>
    <row r="791" spans="8:8" ht="14.25" customHeight="1" x14ac:dyDescent="0.45">
      <c r="H791" s="3"/>
    </row>
    <row r="792" spans="8:8" ht="14.25" customHeight="1" x14ac:dyDescent="0.45">
      <c r="H792" s="3"/>
    </row>
    <row r="793" spans="8:8" ht="14.25" customHeight="1" x14ac:dyDescent="0.45">
      <c r="H793" s="3"/>
    </row>
    <row r="794" spans="8:8" ht="14.25" customHeight="1" x14ac:dyDescent="0.45">
      <c r="H794" s="3"/>
    </row>
    <row r="795" spans="8:8" ht="14.25" customHeight="1" x14ac:dyDescent="0.45">
      <c r="H795" s="3"/>
    </row>
    <row r="796" spans="8:8" ht="14.25" customHeight="1" x14ac:dyDescent="0.45">
      <c r="H796" s="3"/>
    </row>
    <row r="797" spans="8:8" ht="14.25" customHeight="1" x14ac:dyDescent="0.45">
      <c r="H797" s="3"/>
    </row>
    <row r="798" spans="8:8" ht="14.25" customHeight="1" x14ac:dyDescent="0.45">
      <c r="H798" s="3"/>
    </row>
    <row r="799" spans="8:8" ht="14.25" customHeight="1" x14ac:dyDescent="0.45">
      <c r="H799" s="3"/>
    </row>
    <row r="800" spans="8:8" ht="14.25" customHeight="1" x14ac:dyDescent="0.45">
      <c r="H800" s="3"/>
    </row>
    <row r="801" spans="8:8" ht="14.25" customHeight="1" x14ac:dyDescent="0.45">
      <c r="H801" s="3"/>
    </row>
    <row r="802" spans="8:8" ht="14.25" customHeight="1" x14ac:dyDescent="0.45">
      <c r="H802" s="3"/>
    </row>
    <row r="803" spans="8:8" ht="14.25" customHeight="1" x14ac:dyDescent="0.45">
      <c r="H803" s="3"/>
    </row>
    <row r="804" spans="8:8" ht="14.25" customHeight="1" x14ac:dyDescent="0.45">
      <c r="H804" s="3"/>
    </row>
    <row r="805" spans="8:8" ht="14.25" customHeight="1" x14ac:dyDescent="0.45">
      <c r="H805" s="3"/>
    </row>
    <row r="806" spans="8:8" ht="14.25" customHeight="1" x14ac:dyDescent="0.45">
      <c r="H806" s="3"/>
    </row>
    <row r="807" spans="8:8" ht="14.25" customHeight="1" x14ac:dyDescent="0.45">
      <c r="H807" s="3"/>
    </row>
    <row r="808" spans="8:8" ht="14.25" customHeight="1" x14ac:dyDescent="0.45">
      <c r="H808" s="3"/>
    </row>
    <row r="809" spans="8:8" ht="14.25" customHeight="1" x14ac:dyDescent="0.45">
      <c r="H809" s="3"/>
    </row>
    <row r="810" spans="8:8" ht="14.25" customHeight="1" x14ac:dyDescent="0.45">
      <c r="H810" s="3"/>
    </row>
    <row r="811" spans="8:8" ht="14.25" customHeight="1" x14ac:dyDescent="0.45">
      <c r="H811" s="3"/>
    </row>
    <row r="812" spans="8:8" ht="14.25" customHeight="1" x14ac:dyDescent="0.45">
      <c r="H812" s="3"/>
    </row>
    <row r="813" spans="8:8" ht="14.25" customHeight="1" x14ac:dyDescent="0.45">
      <c r="H813" s="3"/>
    </row>
    <row r="814" spans="8:8" ht="14.25" customHeight="1" x14ac:dyDescent="0.45">
      <c r="H814" s="3"/>
    </row>
    <row r="815" spans="8:8" ht="14.25" customHeight="1" x14ac:dyDescent="0.45">
      <c r="H815" s="3"/>
    </row>
    <row r="816" spans="8:8" ht="14.25" customHeight="1" x14ac:dyDescent="0.45">
      <c r="H816" s="3"/>
    </row>
    <row r="817" spans="8:8" ht="14.25" customHeight="1" x14ac:dyDescent="0.45">
      <c r="H817" s="3"/>
    </row>
    <row r="818" spans="8:8" ht="14.25" customHeight="1" x14ac:dyDescent="0.45">
      <c r="H818" s="3"/>
    </row>
    <row r="819" spans="8:8" ht="14.25" customHeight="1" x14ac:dyDescent="0.45">
      <c r="H819" s="3"/>
    </row>
    <row r="820" spans="8:8" ht="14.25" customHeight="1" x14ac:dyDescent="0.45">
      <c r="H820" s="3"/>
    </row>
    <row r="821" spans="8:8" ht="14.25" customHeight="1" x14ac:dyDescent="0.45">
      <c r="H821" s="3"/>
    </row>
    <row r="822" spans="8:8" ht="14.25" customHeight="1" x14ac:dyDescent="0.45">
      <c r="H822" s="3"/>
    </row>
    <row r="823" spans="8:8" ht="14.25" customHeight="1" x14ac:dyDescent="0.45">
      <c r="H823" s="3"/>
    </row>
    <row r="824" spans="8:8" ht="14.25" customHeight="1" x14ac:dyDescent="0.45">
      <c r="H824" s="3"/>
    </row>
    <row r="825" spans="8:8" ht="14.25" customHeight="1" x14ac:dyDescent="0.45">
      <c r="H825" s="3"/>
    </row>
    <row r="826" spans="8:8" ht="14.25" customHeight="1" x14ac:dyDescent="0.45">
      <c r="H826" s="3"/>
    </row>
    <row r="827" spans="8:8" ht="14.25" customHeight="1" x14ac:dyDescent="0.45">
      <c r="H827" s="3"/>
    </row>
    <row r="828" spans="8:8" ht="14.25" customHeight="1" x14ac:dyDescent="0.45">
      <c r="H828" s="3"/>
    </row>
    <row r="829" spans="8:8" ht="14.25" customHeight="1" x14ac:dyDescent="0.45">
      <c r="H829" s="3"/>
    </row>
    <row r="830" spans="8:8" ht="14.25" customHeight="1" x14ac:dyDescent="0.45">
      <c r="H830" s="3"/>
    </row>
    <row r="831" spans="8:8" ht="14.25" customHeight="1" x14ac:dyDescent="0.45">
      <c r="H831" s="3"/>
    </row>
    <row r="832" spans="8:8" ht="14.25" customHeight="1" x14ac:dyDescent="0.45">
      <c r="H832" s="3"/>
    </row>
    <row r="833" spans="8:8" ht="14.25" customHeight="1" x14ac:dyDescent="0.45">
      <c r="H833" s="3"/>
    </row>
    <row r="834" spans="8:8" ht="14.25" customHeight="1" x14ac:dyDescent="0.45">
      <c r="H834" s="3"/>
    </row>
    <row r="835" spans="8:8" ht="14.25" customHeight="1" x14ac:dyDescent="0.45">
      <c r="H835" s="3"/>
    </row>
    <row r="836" spans="8:8" ht="14.25" customHeight="1" x14ac:dyDescent="0.45">
      <c r="H836" s="3"/>
    </row>
    <row r="837" spans="8:8" ht="14.25" customHeight="1" x14ac:dyDescent="0.45">
      <c r="H837" s="3"/>
    </row>
    <row r="838" spans="8:8" ht="14.25" customHeight="1" x14ac:dyDescent="0.45">
      <c r="H838" s="3"/>
    </row>
    <row r="839" spans="8:8" ht="14.25" customHeight="1" x14ac:dyDescent="0.45">
      <c r="H839" s="3"/>
    </row>
    <row r="840" spans="8:8" ht="14.25" customHeight="1" x14ac:dyDescent="0.45">
      <c r="H840" s="3"/>
    </row>
    <row r="841" spans="8:8" ht="14.25" customHeight="1" x14ac:dyDescent="0.45">
      <c r="H841" s="3"/>
    </row>
    <row r="842" spans="8:8" ht="14.25" customHeight="1" x14ac:dyDescent="0.45">
      <c r="H842" s="3"/>
    </row>
    <row r="843" spans="8:8" ht="14.25" customHeight="1" x14ac:dyDescent="0.45">
      <c r="H843" s="3"/>
    </row>
    <row r="844" spans="8:8" ht="14.25" customHeight="1" x14ac:dyDescent="0.45">
      <c r="H844" s="3"/>
    </row>
    <row r="845" spans="8:8" ht="14.25" customHeight="1" x14ac:dyDescent="0.45">
      <c r="H845" s="3"/>
    </row>
    <row r="846" spans="8:8" ht="14.25" customHeight="1" x14ac:dyDescent="0.45">
      <c r="H846" s="3"/>
    </row>
    <row r="847" spans="8:8" ht="14.25" customHeight="1" x14ac:dyDescent="0.45">
      <c r="H847" s="3"/>
    </row>
    <row r="848" spans="8:8" ht="14.25" customHeight="1" x14ac:dyDescent="0.45">
      <c r="H848" s="3"/>
    </row>
    <row r="849" spans="8:8" ht="14.25" customHeight="1" x14ac:dyDescent="0.45">
      <c r="H849" s="3"/>
    </row>
    <row r="850" spans="8:8" ht="14.25" customHeight="1" x14ac:dyDescent="0.45">
      <c r="H850" s="3"/>
    </row>
    <row r="851" spans="8:8" ht="14.25" customHeight="1" x14ac:dyDescent="0.45">
      <c r="H851" s="3"/>
    </row>
    <row r="852" spans="8:8" ht="14.25" customHeight="1" x14ac:dyDescent="0.45">
      <c r="H852" s="3"/>
    </row>
    <row r="853" spans="8:8" ht="14.25" customHeight="1" x14ac:dyDescent="0.45">
      <c r="H853" s="3"/>
    </row>
    <row r="854" spans="8:8" ht="14.25" customHeight="1" x14ac:dyDescent="0.45">
      <c r="H854" s="3"/>
    </row>
    <row r="855" spans="8:8" ht="14.25" customHeight="1" x14ac:dyDescent="0.45">
      <c r="H855" s="3"/>
    </row>
    <row r="856" spans="8:8" ht="14.25" customHeight="1" x14ac:dyDescent="0.45">
      <c r="H856" s="3"/>
    </row>
    <row r="857" spans="8:8" ht="14.25" customHeight="1" x14ac:dyDescent="0.45">
      <c r="H857" s="3"/>
    </row>
    <row r="858" spans="8:8" ht="14.25" customHeight="1" x14ac:dyDescent="0.45">
      <c r="H858" s="3"/>
    </row>
    <row r="859" spans="8:8" ht="14.25" customHeight="1" x14ac:dyDescent="0.45">
      <c r="H859" s="3"/>
    </row>
    <row r="860" spans="8:8" ht="14.25" customHeight="1" x14ac:dyDescent="0.45">
      <c r="H860" s="3"/>
    </row>
    <row r="861" spans="8:8" ht="14.25" customHeight="1" x14ac:dyDescent="0.45">
      <c r="H861" s="3"/>
    </row>
    <row r="862" spans="8:8" ht="14.25" customHeight="1" x14ac:dyDescent="0.45">
      <c r="H862" s="3"/>
    </row>
    <row r="863" spans="8:8" ht="14.25" customHeight="1" x14ac:dyDescent="0.45">
      <c r="H863" s="3"/>
    </row>
    <row r="864" spans="8:8" ht="14.25" customHeight="1" x14ac:dyDescent="0.45">
      <c r="H864" s="3"/>
    </row>
    <row r="865" spans="8:8" ht="14.25" customHeight="1" x14ac:dyDescent="0.45">
      <c r="H865" s="3"/>
    </row>
    <row r="866" spans="8:8" ht="14.25" customHeight="1" x14ac:dyDescent="0.45">
      <c r="H866" s="3"/>
    </row>
    <row r="867" spans="8:8" ht="14.25" customHeight="1" x14ac:dyDescent="0.45">
      <c r="H867" s="3"/>
    </row>
    <row r="868" spans="8:8" ht="14.25" customHeight="1" x14ac:dyDescent="0.45">
      <c r="H868" s="3"/>
    </row>
    <row r="869" spans="8:8" ht="14.25" customHeight="1" x14ac:dyDescent="0.45">
      <c r="H869" s="3"/>
    </row>
    <row r="870" spans="8:8" ht="14.25" customHeight="1" x14ac:dyDescent="0.45">
      <c r="H870" s="3"/>
    </row>
    <row r="871" spans="8:8" ht="14.25" customHeight="1" x14ac:dyDescent="0.45">
      <c r="H871" s="3"/>
    </row>
    <row r="872" spans="8:8" ht="14.25" customHeight="1" x14ac:dyDescent="0.45">
      <c r="H872" s="3"/>
    </row>
    <row r="873" spans="8:8" ht="14.25" customHeight="1" x14ac:dyDescent="0.45">
      <c r="H873" s="3"/>
    </row>
    <row r="874" spans="8:8" ht="14.25" customHeight="1" x14ac:dyDescent="0.45">
      <c r="H874" s="3"/>
    </row>
    <row r="875" spans="8:8" ht="14.25" customHeight="1" x14ac:dyDescent="0.45">
      <c r="H875" s="3"/>
    </row>
    <row r="876" spans="8:8" ht="14.25" customHeight="1" x14ac:dyDescent="0.45">
      <c r="H876" s="3"/>
    </row>
    <row r="877" spans="8:8" ht="14.25" customHeight="1" x14ac:dyDescent="0.45">
      <c r="H877" s="3"/>
    </row>
    <row r="878" spans="8:8" ht="14.25" customHeight="1" x14ac:dyDescent="0.45">
      <c r="H878" s="3"/>
    </row>
    <row r="879" spans="8:8" ht="14.25" customHeight="1" x14ac:dyDescent="0.45">
      <c r="H879" s="3"/>
    </row>
    <row r="880" spans="8:8" ht="14.25" customHeight="1" x14ac:dyDescent="0.45">
      <c r="H880" s="3"/>
    </row>
    <row r="881" spans="8:8" ht="14.25" customHeight="1" x14ac:dyDescent="0.45">
      <c r="H881" s="3"/>
    </row>
    <row r="882" spans="8:8" ht="14.25" customHeight="1" x14ac:dyDescent="0.45">
      <c r="H882" s="3"/>
    </row>
    <row r="883" spans="8:8" ht="14.25" customHeight="1" x14ac:dyDescent="0.45">
      <c r="H883" s="3"/>
    </row>
    <row r="884" spans="8:8" ht="14.25" customHeight="1" x14ac:dyDescent="0.45">
      <c r="H884" s="3"/>
    </row>
    <row r="885" spans="8:8" ht="14.25" customHeight="1" x14ac:dyDescent="0.45">
      <c r="H885" s="3"/>
    </row>
    <row r="886" spans="8:8" ht="14.25" customHeight="1" x14ac:dyDescent="0.45">
      <c r="H886" s="3"/>
    </row>
    <row r="887" spans="8:8" ht="14.25" customHeight="1" x14ac:dyDescent="0.45">
      <c r="H887" s="3"/>
    </row>
    <row r="888" spans="8:8" ht="14.25" customHeight="1" x14ac:dyDescent="0.45">
      <c r="H888" s="3"/>
    </row>
    <row r="889" spans="8:8" ht="14.25" customHeight="1" x14ac:dyDescent="0.45">
      <c r="H889" s="3"/>
    </row>
    <row r="890" spans="8:8" ht="14.25" customHeight="1" x14ac:dyDescent="0.45">
      <c r="H890" s="3"/>
    </row>
    <row r="891" spans="8:8" ht="14.25" customHeight="1" x14ac:dyDescent="0.45">
      <c r="H891" s="3"/>
    </row>
    <row r="892" spans="8:8" ht="14.25" customHeight="1" x14ac:dyDescent="0.45">
      <c r="H892" s="3"/>
    </row>
    <row r="893" spans="8:8" ht="14.25" customHeight="1" x14ac:dyDescent="0.45">
      <c r="H893" s="3"/>
    </row>
    <row r="894" spans="8:8" ht="14.25" customHeight="1" x14ac:dyDescent="0.45">
      <c r="H894" s="3"/>
    </row>
    <row r="895" spans="8:8" ht="14.25" customHeight="1" x14ac:dyDescent="0.45">
      <c r="H895" s="3"/>
    </row>
    <row r="896" spans="8:8" ht="14.25" customHeight="1" x14ac:dyDescent="0.45">
      <c r="H896" s="3"/>
    </row>
    <row r="897" spans="8:8" ht="14.25" customHeight="1" x14ac:dyDescent="0.45">
      <c r="H897" s="3"/>
    </row>
    <row r="898" spans="8:8" ht="14.25" customHeight="1" x14ac:dyDescent="0.45">
      <c r="H898" s="3"/>
    </row>
    <row r="899" spans="8:8" ht="14.25" customHeight="1" x14ac:dyDescent="0.45">
      <c r="H899" s="3"/>
    </row>
    <row r="900" spans="8:8" ht="14.25" customHeight="1" x14ac:dyDescent="0.45">
      <c r="H900" s="3"/>
    </row>
    <row r="901" spans="8:8" ht="14.25" customHeight="1" x14ac:dyDescent="0.45">
      <c r="H901" s="3"/>
    </row>
    <row r="902" spans="8:8" ht="14.25" customHeight="1" x14ac:dyDescent="0.45">
      <c r="H902" s="3"/>
    </row>
    <row r="903" spans="8:8" ht="14.25" customHeight="1" x14ac:dyDescent="0.45">
      <c r="H903" s="3"/>
    </row>
    <row r="904" spans="8:8" ht="14.25" customHeight="1" x14ac:dyDescent="0.45">
      <c r="H904" s="3"/>
    </row>
    <row r="905" spans="8:8" ht="14.25" customHeight="1" x14ac:dyDescent="0.45">
      <c r="H905" s="3"/>
    </row>
    <row r="906" spans="8:8" ht="14.25" customHeight="1" x14ac:dyDescent="0.45">
      <c r="H906" s="3"/>
    </row>
    <row r="907" spans="8:8" ht="14.25" customHeight="1" x14ac:dyDescent="0.45">
      <c r="H907" s="3"/>
    </row>
    <row r="908" spans="8:8" ht="14.25" customHeight="1" x14ac:dyDescent="0.45">
      <c r="H908" s="3"/>
    </row>
    <row r="909" spans="8:8" ht="14.25" customHeight="1" x14ac:dyDescent="0.45">
      <c r="H909" s="3"/>
    </row>
    <row r="910" spans="8:8" ht="14.25" customHeight="1" x14ac:dyDescent="0.45">
      <c r="H910" s="3"/>
    </row>
    <row r="911" spans="8:8" ht="14.25" customHeight="1" x14ac:dyDescent="0.45">
      <c r="H911" s="3"/>
    </row>
    <row r="912" spans="8:8" ht="14.25" customHeight="1" x14ac:dyDescent="0.45">
      <c r="H912" s="3"/>
    </row>
    <row r="913" spans="8:8" ht="14.25" customHeight="1" x14ac:dyDescent="0.45">
      <c r="H913" s="3"/>
    </row>
    <row r="914" spans="8:8" ht="14.25" customHeight="1" x14ac:dyDescent="0.45">
      <c r="H914" s="3"/>
    </row>
    <row r="915" spans="8:8" ht="14.25" customHeight="1" x14ac:dyDescent="0.45">
      <c r="H915" s="3"/>
    </row>
    <row r="916" spans="8:8" ht="14.25" customHeight="1" x14ac:dyDescent="0.45">
      <c r="H916" s="3"/>
    </row>
    <row r="917" spans="8:8" ht="14.25" customHeight="1" x14ac:dyDescent="0.45">
      <c r="H917" s="3"/>
    </row>
    <row r="918" spans="8:8" ht="14.25" customHeight="1" x14ac:dyDescent="0.45">
      <c r="H918" s="3"/>
    </row>
    <row r="919" spans="8:8" ht="14.25" customHeight="1" x14ac:dyDescent="0.45">
      <c r="H919" s="3"/>
    </row>
    <row r="920" spans="8:8" ht="14.25" customHeight="1" x14ac:dyDescent="0.45">
      <c r="H920" s="3"/>
    </row>
    <row r="921" spans="8:8" ht="14.25" customHeight="1" x14ac:dyDescent="0.45">
      <c r="H921" s="3"/>
    </row>
    <row r="922" spans="8:8" ht="14.25" customHeight="1" x14ac:dyDescent="0.45">
      <c r="H922" s="3"/>
    </row>
    <row r="923" spans="8:8" ht="14.25" customHeight="1" x14ac:dyDescent="0.45">
      <c r="H923" s="3"/>
    </row>
    <row r="924" spans="8:8" ht="14.25" customHeight="1" x14ac:dyDescent="0.45">
      <c r="H924" s="3"/>
    </row>
    <row r="925" spans="8:8" ht="14.25" customHeight="1" x14ac:dyDescent="0.45">
      <c r="H925" s="3"/>
    </row>
    <row r="926" spans="8:8" ht="14.25" customHeight="1" x14ac:dyDescent="0.45">
      <c r="H926" s="3"/>
    </row>
    <row r="927" spans="8:8" ht="14.25" customHeight="1" x14ac:dyDescent="0.45">
      <c r="H927" s="3"/>
    </row>
    <row r="928" spans="8:8" ht="14.25" customHeight="1" x14ac:dyDescent="0.45">
      <c r="H928" s="3"/>
    </row>
    <row r="929" spans="8:8" ht="14.25" customHeight="1" x14ac:dyDescent="0.45">
      <c r="H929" s="3"/>
    </row>
    <row r="930" spans="8:8" ht="14.25" customHeight="1" x14ac:dyDescent="0.45">
      <c r="H930" s="3"/>
    </row>
    <row r="931" spans="8:8" ht="14.25" customHeight="1" x14ac:dyDescent="0.45">
      <c r="H931" s="3"/>
    </row>
    <row r="932" spans="8:8" ht="14.25" customHeight="1" x14ac:dyDescent="0.45">
      <c r="H932" s="3"/>
    </row>
    <row r="933" spans="8:8" ht="14.25" customHeight="1" x14ac:dyDescent="0.45">
      <c r="H933" s="3"/>
    </row>
    <row r="934" spans="8:8" ht="14.25" customHeight="1" x14ac:dyDescent="0.45">
      <c r="H934" s="3"/>
    </row>
    <row r="935" spans="8:8" ht="14.25" customHeight="1" x14ac:dyDescent="0.45">
      <c r="H935" s="3"/>
    </row>
    <row r="936" spans="8:8" ht="14.25" customHeight="1" x14ac:dyDescent="0.45">
      <c r="H936" s="3"/>
    </row>
    <row r="937" spans="8:8" ht="14.25" customHeight="1" x14ac:dyDescent="0.45">
      <c r="H937" s="3"/>
    </row>
    <row r="938" spans="8:8" ht="14.25" customHeight="1" x14ac:dyDescent="0.45">
      <c r="H938" s="3"/>
    </row>
    <row r="939" spans="8:8" ht="14.25" customHeight="1" x14ac:dyDescent="0.45">
      <c r="H939" s="3"/>
    </row>
    <row r="940" spans="8:8" ht="14.25" customHeight="1" x14ac:dyDescent="0.45">
      <c r="H940" s="3"/>
    </row>
    <row r="941" spans="8:8" ht="14.25" customHeight="1" x14ac:dyDescent="0.45">
      <c r="H941" s="3"/>
    </row>
    <row r="942" spans="8:8" ht="14.25" customHeight="1" x14ac:dyDescent="0.45">
      <c r="H942" s="3"/>
    </row>
    <row r="943" spans="8:8" ht="14.25" customHeight="1" x14ac:dyDescent="0.45">
      <c r="H943" s="3"/>
    </row>
    <row r="944" spans="8:8" ht="14.25" customHeight="1" x14ac:dyDescent="0.45">
      <c r="H944" s="3"/>
    </row>
    <row r="945" spans="8:8" ht="14.25" customHeight="1" x14ac:dyDescent="0.45">
      <c r="H945" s="3"/>
    </row>
    <row r="946" spans="8:8" ht="14.25" customHeight="1" x14ac:dyDescent="0.45">
      <c r="H946" s="3"/>
    </row>
    <row r="947" spans="8:8" ht="14.25" customHeight="1" x14ac:dyDescent="0.45">
      <c r="H947" s="3"/>
    </row>
    <row r="948" spans="8:8" ht="14.25" customHeight="1" x14ac:dyDescent="0.45">
      <c r="H948" s="3"/>
    </row>
    <row r="949" spans="8:8" ht="14.25" customHeight="1" x14ac:dyDescent="0.45">
      <c r="H949" s="3"/>
    </row>
    <row r="950" spans="8:8" ht="14.25" customHeight="1" x14ac:dyDescent="0.45">
      <c r="H950" s="3"/>
    </row>
    <row r="951" spans="8:8" ht="14.25" customHeight="1" x14ac:dyDescent="0.45">
      <c r="H951" s="3"/>
    </row>
    <row r="952" spans="8:8" ht="14.25" customHeight="1" x14ac:dyDescent="0.45">
      <c r="H952" s="3"/>
    </row>
    <row r="953" spans="8:8" ht="14.25" customHeight="1" x14ac:dyDescent="0.45">
      <c r="H953" s="3"/>
    </row>
    <row r="954" spans="8:8" ht="14.25" customHeight="1" x14ac:dyDescent="0.45">
      <c r="H954" s="3"/>
    </row>
    <row r="955" spans="8:8" ht="14.25" customHeight="1" x14ac:dyDescent="0.45">
      <c r="H955" s="3"/>
    </row>
    <row r="956" spans="8:8" ht="14.25" customHeight="1" x14ac:dyDescent="0.45">
      <c r="H956" s="3"/>
    </row>
    <row r="957" spans="8:8" ht="14.25" customHeight="1" x14ac:dyDescent="0.45">
      <c r="H957" s="3"/>
    </row>
    <row r="958" spans="8:8" ht="14.25" customHeight="1" x14ac:dyDescent="0.45">
      <c r="H958" s="3"/>
    </row>
    <row r="959" spans="8:8" ht="14.25" customHeight="1" x14ac:dyDescent="0.45">
      <c r="H959" s="3"/>
    </row>
    <row r="960" spans="8:8" ht="14.25" customHeight="1" x14ac:dyDescent="0.45">
      <c r="H960" s="3"/>
    </row>
    <row r="961" spans="8:8" ht="14.25" customHeight="1" x14ac:dyDescent="0.45">
      <c r="H961" s="3"/>
    </row>
    <row r="962" spans="8:8" ht="14.25" customHeight="1" x14ac:dyDescent="0.45">
      <c r="H962" s="3"/>
    </row>
    <row r="963" spans="8:8" ht="14.25" customHeight="1" x14ac:dyDescent="0.45">
      <c r="H963" s="3"/>
    </row>
    <row r="964" spans="8:8" ht="14.25" customHeight="1" x14ac:dyDescent="0.45">
      <c r="H964" s="3"/>
    </row>
    <row r="965" spans="8:8" ht="14.25" customHeight="1" x14ac:dyDescent="0.45">
      <c r="H965" s="3"/>
    </row>
    <row r="966" spans="8:8" ht="14.25" customHeight="1" x14ac:dyDescent="0.45">
      <c r="H966" s="3"/>
    </row>
    <row r="967" spans="8:8" ht="14.25" customHeight="1" x14ac:dyDescent="0.45">
      <c r="H967" s="3"/>
    </row>
    <row r="968" spans="8:8" ht="14.25" customHeight="1" x14ac:dyDescent="0.45">
      <c r="H968" s="3"/>
    </row>
    <row r="969" spans="8:8" ht="14.25" customHeight="1" x14ac:dyDescent="0.45">
      <c r="H969" s="3"/>
    </row>
    <row r="970" spans="8:8" ht="14.25" customHeight="1" x14ac:dyDescent="0.45">
      <c r="H970" s="3"/>
    </row>
    <row r="971" spans="8:8" ht="14.25" customHeight="1" x14ac:dyDescent="0.45">
      <c r="H971" s="3"/>
    </row>
    <row r="972" spans="8:8" ht="14.25" customHeight="1" x14ac:dyDescent="0.45">
      <c r="H972" s="3"/>
    </row>
    <row r="973" spans="8:8" ht="14.25" customHeight="1" x14ac:dyDescent="0.45">
      <c r="H973" s="3"/>
    </row>
    <row r="974" spans="8:8" ht="14.25" customHeight="1" x14ac:dyDescent="0.45">
      <c r="H974" s="3"/>
    </row>
    <row r="975" spans="8:8" ht="14.25" customHeight="1" x14ac:dyDescent="0.45">
      <c r="H975" s="3"/>
    </row>
    <row r="976" spans="8:8" ht="14.25" customHeight="1" x14ac:dyDescent="0.45">
      <c r="H976" s="3"/>
    </row>
    <row r="977" spans="8:8" ht="14.25" customHeight="1" x14ac:dyDescent="0.45">
      <c r="H977" s="3"/>
    </row>
    <row r="978" spans="8:8" ht="14.25" customHeight="1" x14ac:dyDescent="0.45">
      <c r="H978" s="3"/>
    </row>
    <row r="979" spans="8:8" ht="14.25" customHeight="1" x14ac:dyDescent="0.45">
      <c r="H979" s="3"/>
    </row>
    <row r="980" spans="8:8" ht="14.25" customHeight="1" x14ac:dyDescent="0.45">
      <c r="H980" s="3"/>
    </row>
    <row r="981" spans="8:8" ht="14.25" customHeight="1" x14ac:dyDescent="0.45">
      <c r="H981" s="3"/>
    </row>
    <row r="982" spans="8:8" ht="14.25" customHeight="1" x14ac:dyDescent="0.45">
      <c r="H982" s="3"/>
    </row>
    <row r="983" spans="8:8" ht="14.25" customHeight="1" x14ac:dyDescent="0.45">
      <c r="H983" s="3"/>
    </row>
    <row r="984" spans="8:8" ht="14.25" customHeight="1" x14ac:dyDescent="0.45">
      <c r="H984" s="3"/>
    </row>
    <row r="985" spans="8:8" ht="14.25" customHeight="1" x14ac:dyDescent="0.45">
      <c r="H985" s="3"/>
    </row>
    <row r="986" spans="8:8" ht="14.25" customHeight="1" x14ac:dyDescent="0.45">
      <c r="H986" s="3"/>
    </row>
    <row r="987" spans="8:8" ht="14.25" customHeight="1" x14ac:dyDescent="0.45">
      <c r="H987" s="3"/>
    </row>
    <row r="988" spans="8:8" ht="14.25" customHeight="1" x14ac:dyDescent="0.45">
      <c r="H988" s="3"/>
    </row>
    <row r="989" spans="8:8" ht="14.25" customHeight="1" x14ac:dyDescent="0.45">
      <c r="H989" s="3"/>
    </row>
    <row r="990" spans="8:8" ht="14.25" customHeight="1" x14ac:dyDescent="0.45">
      <c r="H990" s="3"/>
    </row>
    <row r="991" spans="8:8" ht="14.25" customHeight="1" x14ac:dyDescent="0.45">
      <c r="H991" s="3"/>
    </row>
    <row r="992" spans="8:8" ht="14.25" customHeight="1" x14ac:dyDescent="0.45">
      <c r="H992" s="3"/>
    </row>
    <row r="993" spans="8:8" ht="14.25" customHeight="1" x14ac:dyDescent="0.45">
      <c r="H993" s="3"/>
    </row>
    <row r="994" spans="8:8" ht="14.25" customHeight="1" x14ac:dyDescent="0.45">
      <c r="H994" s="3"/>
    </row>
    <row r="995" spans="8:8" ht="14.25" customHeight="1" x14ac:dyDescent="0.45">
      <c r="H995" s="3"/>
    </row>
    <row r="996" spans="8:8" ht="14.25" customHeight="1" x14ac:dyDescent="0.45">
      <c r="H996" s="3"/>
    </row>
    <row r="997" spans="8:8" ht="14.25" customHeight="1" x14ac:dyDescent="0.45">
      <c r="H997" s="3"/>
    </row>
    <row r="998" spans="8:8" ht="14.25" customHeight="1" x14ac:dyDescent="0.45">
      <c r="H998" s="3"/>
    </row>
    <row r="999" spans="8:8" ht="14.25" customHeight="1" x14ac:dyDescent="0.45">
      <c r="H999" s="3"/>
    </row>
    <row r="1000" spans="8:8" ht="14.25" customHeight="1" x14ac:dyDescent="0.45">
      <c r="H1000" s="3"/>
    </row>
  </sheetData>
  <hyperlinks>
    <hyperlink ref="D6" r:id="rId1" xr:uid="{00000000-0004-0000-1B00-000000000000}"/>
    <hyperlink ref="D7" r:id="rId2" xr:uid="{00000000-0004-0000-1B00-000001000000}"/>
    <hyperlink ref="D8" r:id="rId3" xr:uid="{00000000-0004-0000-1B00-000002000000}"/>
    <hyperlink ref="D9" r:id="rId4" xr:uid="{00000000-0004-0000-1B00-000003000000}"/>
    <hyperlink ref="D10" r:id="rId5" xr:uid="{00000000-0004-0000-1B00-000004000000}"/>
    <hyperlink ref="D11" r:id="rId6" xr:uid="{00000000-0004-0000-1B00-000005000000}"/>
  </hyperlink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000"/>
  <sheetViews>
    <sheetView workbookViewId="0"/>
  </sheetViews>
  <sheetFormatPr defaultColWidth="14.3984375" defaultRowHeight="15" customHeight="1" x14ac:dyDescent="0.45"/>
  <cols>
    <col min="1" max="1" width="8.73046875" customWidth="1"/>
    <col min="2" max="2" width="54.73046875" customWidth="1"/>
    <col min="3" max="3" width="16.73046875" customWidth="1"/>
    <col min="4" max="4" width="16.265625" customWidth="1"/>
    <col min="5" max="26" width="8.73046875" customWidth="1"/>
  </cols>
  <sheetData>
    <row r="1" spans="1:5" ht="14.25" customHeight="1" x14ac:dyDescent="0.45"/>
    <row r="2" spans="1:5" ht="14.25" customHeight="1" x14ac:dyDescent="0.45">
      <c r="B2" s="2" t="s">
        <v>409</v>
      </c>
    </row>
    <row r="3" spans="1:5" ht="14.25" customHeight="1" x14ac:dyDescent="0.45"/>
    <row r="4" spans="1:5" ht="14.25" customHeight="1" x14ac:dyDescent="0.45">
      <c r="A4" s="1">
        <v>1</v>
      </c>
      <c r="B4" s="1" t="s">
        <v>410</v>
      </c>
    </row>
    <row r="5" spans="1:5" ht="14.25" customHeight="1" x14ac:dyDescent="0.45">
      <c r="A5" s="1">
        <v>2</v>
      </c>
      <c r="B5" s="1" t="s">
        <v>411</v>
      </c>
      <c r="C5" s="87"/>
      <c r="D5" s="87"/>
    </row>
    <row r="6" spans="1:5" ht="14.25" customHeight="1" x14ac:dyDescent="0.45">
      <c r="A6" s="1">
        <v>3</v>
      </c>
      <c r="B6" s="1" t="s">
        <v>412</v>
      </c>
    </row>
    <row r="7" spans="1:5" ht="14.25" customHeight="1" x14ac:dyDescent="0.45">
      <c r="A7" s="1">
        <v>4</v>
      </c>
      <c r="B7" s="1" t="s">
        <v>413</v>
      </c>
      <c r="D7" s="87" t="s">
        <v>414</v>
      </c>
      <c r="E7" s="1" t="s">
        <v>415</v>
      </c>
    </row>
    <row r="8" spans="1:5" ht="14.25" customHeight="1" x14ac:dyDescent="0.45">
      <c r="A8" s="1">
        <v>5</v>
      </c>
      <c r="B8" s="1" t="s">
        <v>416</v>
      </c>
    </row>
    <row r="9" spans="1:5" ht="14.25" customHeight="1" x14ac:dyDescent="0.45">
      <c r="A9" s="1">
        <v>6</v>
      </c>
      <c r="B9" s="1" t="s">
        <v>417</v>
      </c>
    </row>
    <row r="10" spans="1:5" ht="14.25" customHeight="1" x14ac:dyDescent="0.45">
      <c r="A10" s="1">
        <v>7</v>
      </c>
      <c r="B10" s="1" t="s">
        <v>418</v>
      </c>
    </row>
    <row r="11" spans="1:5" ht="14.25" customHeight="1" x14ac:dyDescent="0.45">
      <c r="B11" s="1" t="s">
        <v>419</v>
      </c>
    </row>
    <row r="12" spans="1:5" ht="14.25" customHeight="1" x14ac:dyDescent="0.45">
      <c r="B12" s="1" t="s">
        <v>420</v>
      </c>
    </row>
    <row r="13" spans="1:5" ht="14.25" customHeight="1" x14ac:dyDescent="0.45">
      <c r="B13" s="1" t="s">
        <v>421</v>
      </c>
    </row>
    <row r="14" spans="1:5" ht="14.25" customHeight="1" x14ac:dyDescent="0.45">
      <c r="A14" s="1">
        <v>8</v>
      </c>
      <c r="B14" s="1" t="s">
        <v>422</v>
      </c>
    </row>
    <row r="15" spans="1:5" ht="14.25" customHeight="1" x14ac:dyDescent="0.45"/>
    <row r="16" spans="1:5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hyperlinks>
    <hyperlink ref="D7" r:id="rId1" xr:uid="{00000000-0004-0000-1C00-000000000000}"/>
  </hyperlink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1000"/>
  <sheetViews>
    <sheetView workbookViewId="0"/>
  </sheetViews>
  <sheetFormatPr defaultColWidth="14.3984375" defaultRowHeight="15" customHeight="1" x14ac:dyDescent="0.45"/>
  <cols>
    <col min="1" max="1" width="13.265625" customWidth="1"/>
    <col min="2" max="2" width="38" customWidth="1"/>
    <col min="3" max="3" width="8.73046875" customWidth="1"/>
    <col min="4" max="4" width="13" customWidth="1"/>
    <col min="5" max="5" width="15" customWidth="1"/>
    <col min="6" max="26" width="8.73046875" customWidth="1"/>
  </cols>
  <sheetData>
    <row r="1" spans="1:5" ht="14.25" customHeight="1" x14ac:dyDescent="0.45"/>
    <row r="2" spans="1:5" ht="14.25" customHeight="1" x14ac:dyDescent="0.45"/>
    <row r="3" spans="1:5" ht="14.25" customHeight="1" x14ac:dyDescent="0.45"/>
    <row r="4" spans="1:5" ht="14.25" customHeight="1" x14ac:dyDescent="0.45">
      <c r="D4" s="2" t="s">
        <v>423</v>
      </c>
      <c r="E4" s="87" t="s">
        <v>424</v>
      </c>
    </row>
    <row r="5" spans="1:5" ht="14.25" customHeight="1" x14ac:dyDescent="0.45">
      <c r="D5" s="37" t="s">
        <v>425</v>
      </c>
      <c r="E5" s="37" t="s">
        <v>3</v>
      </c>
    </row>
    <row r="6" spans="1:5" ht="14.25" customHeight="1" x14ac:dyDescent="0.45">
      <c r="A6" s="1">
        <v>1</v>
      </c>
      <c r="B6" s="1" t="s">
        <v>426</v>
      </c>
      <c r="D6" s="3">
        <v>3600</v>
      </c>
      <c r="E6" s="3">
        <f t="shared" ref="E6:E8" si="0">D6*4.7</f>
        <v>16920</v>
      </c>
    </row>
    <row r="7" spans="1:5" ht="14.25" customHeight="1" x14ac:dyDescent="0.45">
      <c r="A7" s="1">
        <v>2</v>
      </c>
      <c r="B7" s="1" t="s">
        <v>427</v>
      </c>
      <c r="D7" s="3">
        <f>750*12</f>
        <v>9000</v>
      </c>
      <c r="E7" s="3">
        <f t="shared" si="0"/>
        <v>42300</v>
      </c>
    </row>
    <row r="8" spans="1:5" ht="14.25" customHeight="1" x14ac:dyDescent="0.45">
      <c r="B8" s="1" t="s">
        <v>428</v>
      </c>
      <c r="D8" s="3">
        <f>1200*12</f>
        <v>14400</v>
      </c>
      <c r="E8" s="3">
        <f t="shared" si="0"/>
        <v>67680</v>
      </c>
    </row>
    <row r="9" spans="1:5" ht="14.25" customHeight="1" x14ac:dyDescent="0.45"/>
    <row r="10" spans="1:5" ht="14.25" customHeight="1" x14ac:dyDescent="0.45">
      <c r="E10" s="113">
        <f>SUM(E6:E8)</f>
        <v>126900</v>
      </c>
    </row>
    <row r="11" spans="1:5" ht="14.25" customHeight="1" x14ac:dyDescent="0.45"/>
    <row r="12" spans="1:5" ht="14.25" customHeight="1" x14ac:dyDescent="0.45"/>
    <row r="13" spans="1:5" ht="14.25" customHeight="1" x14ac:dyDescent="0.45"/>
    <row r="14" spans="1:5" ht="14.25" customHeight="1" x14ac:dyDescent="0.45"/>
    <row r="15" spans="1:5" ht="14.25" customHeight="1" x14ac:dyDescent="0.45"/>
    <row r="16" spans="1:5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hyperlinks>
    <hyperlink ref="E4" r:id="rId1" xr:uid="{00000000-0004-0000-1D00-000000000000}"/>
  </hyperlink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1:G1000"/>
  <sheetViews>
    <sheetView workbookViewId="0"/>
  </sheetViews>
  <sheetFormatPr defaultColWidth="14.3984375" defaultRowHeight="15" customHeight="1" x14ac:dyDescent="0.45"/>
  <cols>
    <col min="1" max="2" width="8.73046875" customWidth="1"/>
    <col min="3" max="3" width="9" customWidth="1"/>
    <col min="4" max="5" width="8.73046875" customWidth="1"/>
    <col min="6" max="6" width="9" customWidth="1"/>
    <col min="7" max="7" width="9.86328125" customWidth="1"/>
    <col min="8" max="26" width="8.73046875" customWidth="1"/>
  </cols>
  <sheetData>
    <row r="1" spans="2:7" ht="14.25" customHeight="1" x14ac:dyDescent="0.45"/>
    <row r="2" spans="2:7" ht="14.25" customHeight="1" x14ac:dyDescent="0.45"/>
    <row r="3" spans="2:7" ht="14.25" customHeight="1" x14ac:dyDescent="0.45"/>
    <row r="4" spans="2:7" ht="14.25" customHeight="1" x14ac:dyDescent="0.45">
      <c r="C4" s="1" t="s">
        <v>429</v>
      </c>
      <c r="F4" s="2" t="s">
        <v>423</v>
      </c>
      <c r="G4" s="87" t="s">
        <v>424</v>
      </c>
    </row>
    <row r="5" spans="2:7" ht="14.25" customHeight="1" x14ac:dyDescent="0.45">
      <c r="F5" s="2" t="s">
        <v>425</v>
      </c>
      <c r="G5" s="2" t="s">
        <v>3</v>
      </c>
    </row>
    <row r="6" spans="2:7" ht="14.25" customHeight="1" x14ac:dyDescent="0.45">
      <c r="B6" s="1">
        <v>1</v>
      </c>
      <c r="C6" s="1" t="s">
        <v>430</v>
      </c>
      <c r="F6" s="3">
        <f>500*12</f>
        <v>6000</v>
      </c>
      <c r="G6" s="3">
        <f>F6*4.7</f>
        <v>28200</v>
      </c>
    </row>
    <row r="7" spans="2:7" ht="14.25" customHeight="1" x14ac:dyDescent="0.45"/>
    <row r="8" spans="2:7" ht="14.25" customHeight="1" x14ac:dyDescent="0.45"/>
    <row r="9" spans="2:7" ht="14.25" customHeight="1" x14ac:dyDescent="0.45"/>
    <row r="10" spans="2:7" ht="14.25" customHeight="1" x14ac:dyDescent="0.45"/>
    <row r="11" spans="2:7" ht="14.25" customHeight="1" x14ac:dyDescent="0.45">
      <c r="C11" s="1" t="s">
        <v>431</v>
      </c>
    </row>
    <row r="12" spans="2:7" ht="14.25" customHeight="1" x14ac:dyDescent="0.45"/>
    <row r="13" spans="2:7" ht="14.25" customHeight="1" x14ac:dyDescent="0.45"/>
    <row r="14" spans="2:7" ht="14.25" customHeight="1" x14ac:dyDescent="0.45"/>
    <row r="15" spans="2:7" ht="14.25" customHeight="1" x14ac:dyDescent="0.45"/>
    <row r="16" spans="2:7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hyperlinks>
    <hyperlink ref="G4" r:id="rId1" xr:uid="{00000000-0004-0000-1E00-000000000000}"/>
  </hyperlink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1:G1000"/>
  <sheetViews>
    <sheetView workbookViewId="0"/>
  </sheetViews>
  <sheetFormatPr defaultColWidth="14.3984375" defaultRowHeight="15" customHeight="1" x14ac:dyDescent="0.45"/>
  <cols>
    <col min="1" max="2" width="8.73046875" customWidth="1"/>
    <col min="3" max="3" width="38.265625" customWidth="1"/>
    <col min="4" max="5" width="8.73046875" customWidth="1"/>
    <col min="6" max="6" width="12.265625" customWidth="1"/>
    <col min="7" max="7" width="17.59765625" customWidth="1"/>
    <col min="8" max="26" width="8.73046875" customWidth="1"/>
  </cols>
  <sheetData>
    <row r="1" spans="2:7" ht="14.25" customHeight="1" x14ac:dyDescent="0.45"/>
    <row r="2" spans="2:7" ht="14.25" customHeight="1" x14ac:dyDescent="0.45"/>
    <row r="3" spans="2:7" ht="14.25" customHeight="1" x14ac:dyDescent="0.45"/>
    <row r="4" spans="2:7" ht="14.25" customHeight="1" x14ac:dyDescent="0.45">
      <c r="C4" s="2" t="s">
        <v>429</v>
      </c>
      <c r="F4" s="2" t="s">
        <v>423</v>
      </c>
      <c r="G4" s="87" t="s">
        <v>424</v>
      </c>
    </row>
    <row r="5" spans="2:7" ht="14.25" customHeight="1" x14ac:dyDescent="0.45">
      <c r="C5" s="2"/>
      <c r="F5" s="2"/>
      <c r="G5" s="87"/>
    </row>
    <row r="6" spans="2:7" ht="14.25" customHeight="1" x14ac:dyDescent="0.45">
      <c r="F6" s="37" t="s">
        <v>432</v>
      </c>
      <c r="G6" s="2" t="s">
        <v>433</v>
      </c>
    </row>
    <row r="7" spans="2:7" ht="14.25" customHeight="1" x14ac:dyDescent="0.45">
      <c r="B7" s="1">
        <v>1</v>
      </c>
      <c r="C7" s="1" t="s">
        <v>434</v>
      </c>
      <c r="D7" s="1">
        <v>3</v>
      </c>
      <c r="F7" s="3">
        <v>1160000</v>
      </c>
      <c r="G7" s="3"/>
    </row>
    <row r="8" spans="2:7" ht="14.25" customHeight="1" x14ac:dyDescent="0.45">
      <c r="B8" s="1">
        <v>2</v>
      </c>
      <c r="C8" s="1" t="s">
        <v>435</v>
      </c>
      <c r="D8" s="1">
        <v>2</v>
      </c>
      <c r="F8" s="3">
        <v>600000</v>
      </c>
      <c r="G8" s="3">
        <v>600000</v>
      </c>
    </row>
    <row r="9" spans="2:7" ht="14.25" customHeight="1" x14ac:dyDescent="0.45">
      <c r="B9" s="1">
        <v>3</v>
      </c>
    </row>
    <row r="10" spans="2:7" ht="14.25" customHeight="1" x14ac:dyDescent="0.45"/>
    <row r="11" spans="2:7" ht="14.25" customHeight="1" x14ac:dyDescent="0.45"/>
    <row r="12" spans="2:7" ht="14.25" customHeight="1" x14ac:dyDescent="0.45"/>
    <row r="13" spans="2:7" ht="14.25" customHeight="1" x14ac:dyDescent="0.45"/>
    <row r="14" spans="2:7" ht="14.25" customHeight="1" x14ac:dyDescent="0.45"/>
    <row r="15" spans="2:7" ht="14.25" customHeight="1" x14ac:dyDescent="0.45"/>
    <row r="16" spans="2:7" ht="14.25" customHeight="1" x14ac:dyDescent="0.45"/>
    <row r="17" ht="14.25" customHeight="1" x14ac:dyDescent="0.45"/>
    <row r="18" ht="14.25" customHeight="1" x14ac:dyDescent="0.45"/>
    <row r="19" ht="14.25" customHeight="1" x14ac:dyDescent="0.45"/>
    <row r="20" ht="14.25" customHeight="1" x14ac:dyDescent="0.45"/>
    <row r="21" ht="14.25" customHeight="1" x14ac:dyDescent="0.45"/>
    <row r="22" ht="14.25" customHeight="1" x14ac:dyDescent="0.45"/>
    <row r="23" ht="14.25" customHeight="1" x14ac:dyDescent="0.45"/>
    <row r="24" ht="14.25" customHeight="1" x14ac:dyDescent="0.45"/>
    <row r="25" ht="14.25" customHeight="1" x14ac:dyDescent="0.45"/>
    <row r="26" ht="14.25" customHeight="1" x14ac:dyDescent="0.45"/>
    <row r="27" ht="14.25" customHeight="1" x14ac:dyDescent="0.45"/>
    <row r="28" ht="14.25" customHeight="1" x14ac:dyDescent="0.45"/>
    <row r="29" ht="14.25" customHeight="1" x14ac:dyDescent="0.45"/>
    <row r="30" ht="14.25" customHeight="1" x14ac:dyDescent="0.45"/>
    <row r="31" ht="14.25" customHeight="1" x14ac:dyDescent="0.45"/>
    <row r="32" ht="14.25" customHeight="1" x14ac:dyDescent="0.45"/>
    <row r="33" ht="14.25" customHeight="1" x14ac:dyDescent="0.45"/>
    <row r="34" ht="14.25" customHeight="1" x14ac:dyDescent="0.45"/>
    <row r="35" ht="14.25" customHeight="1" x14ac:dyDescent="0.45"/>
    <row r="36" ht="14.25" customHeight="1" x14ac:dyDescent="0.45"/>
    <row r="37" ht="14.25" customHeight="1" x14ac:dyDescent="0.45"/>
    <row r="38" ht="14.25" customHeight="1" x14ac:dyDescent="0.45"/>
    <row r="39" ht="14.25" customHeight="1" x14ac:dyDescent="0.45"/>
    <row r="40" ht="14.25" customHeight="1" x14ac:dyDescent="0.45"/>
    <row r="41" ht="14.25" customHeight="1" x14ac:dyDescent="0.45"/>
    <row r="42" ht="14.25" customHeight="1" x14ac:dyDescent="0.45"/>
    <row r="43" ht="14.25" customHeight="1" x14ac:dyDescent="0.45"/>
    <row r="44" ht="14.25" customHeight="1" x14ac:dyDescent="0.45"/>
    <row r="45" ht="14.25" customHeight="1" x14ac:dyDescent="0.45"/>
    <row r="46" ht="14.25" customHeight="1" x14ac:dyDescent="0.45"/>
    <row r="47" ht="14.25" customHeight="1" x14ac:dyDescent="0.45"/>
    <row r="48" ht="14.25" customHeight="1" x14ac:dyDescent="0.45"/>
    <row r="49" ht="14.25" customHeight="1" x14ac:dyDescent="0.45"/>
    <row r="50" ht="14.25" customHeight="1" x14ac:dyDescent="0.45"/>
    <row r="51" ht="14.25" customHeight="1" x14ac:dyDescent="0.45"/>
    <row r="52" ht="14.25" customHeight="1" x14ac:dyDescent="0.45"/>
    <row r="53" ht="14.25" customHeight="1" x14ac:dyDescent="0.45"/>
    <row r="54" ht="14.25" customHeight="1" x14ac:dyDescent="0.45"/>
    <row r="55" ht="14.25" customHeight="1" x14ac:dyDescent="0.45"/>
    <row r="56" ht="14.25" customHeight="1" x14ac:dyDescent="0.45"/>
    <row r="57" ht="14.25" customHeight="1" x14ac:dyDescent="0.45"/>
    <row r="58" ht="14.25" customHeight="1" x14ac:dyDescent="0.45"/>
    <row r="59" ht="14.25" customHeight="1" x14ac:dyDescent="0.45"/>
    <row r="60" ht="14.25" customHeight="1" x14ac:dyDescent="0.45"/>
    <row r="61" ht="14.25" customHeight="1" x14ac:dyDescent="0.45"/>
    <row r="62" ht="14.25" customHeight="1" x14ac:dyDescent="0.45"/>
    <row r="63" ht="14.25" customHeight="1" x14ac:dyDescent="0.45"/>
    <row r="64" ht="14.25" customHeight="1" x14ac:dyDescent="0.45"/>
    <row r="65" ht="14.25" customHeight="1" x14ac:dyDescent="0.45"/>
    <row r="66" ht="14.25" customHeight="1" x14ac:dyDescent="0.45"/>
    <row r="67" ht="14.25" customHeight="1" x14ac:dyDescent="0.45"/>
    <row r="68" ht="14.25" customHeight="1" x14ac:dyDescent="0.45"/>
    <row r="69" ht="14.25" customHeight="1" x14ac:dyDescent="0.45"/>
    <row r="70" ht="14.25" customHeight="1" x14ac:dyDescent="0.45"/>
    <row r="71" ht="14.25" customHeight="1" x14ac:dyDescent="0.45"/>
    <row r="72" ht="14.25" customHeight="1" x14ac:dyDescent="0.45"/>
    <row r="73" ht="14.25" customHeight="1" x14ac:dyDescent="0.45"/>
    <row r="74" ht="14.25" customHeight="1" x14ac:dyDescent="0.45"/>
    <row r="75" ht="14.25" customHeight="1" x14ac:dyDescent="0.45"/>
    <row r="76" ht="14.25" customHeight="1" x14ac:dyDescent="0.45"/>
    <row r="77" ht="14.25" customHeight="1" x14ac:dyDescent="0.45"/>
    <row r="78" ht="14.25" customHeight="1" x14ac:dyDescent="0.45"/>
    <row r="79" ht="14.25" customHeight="1" x14ac:dyDescent="0.45"/>
    <row r="80" ht="14.25" customHeight="1" x14ac:dyDescent="0.45"/>
    <row r="81" ht="14.25" customHeight="1" x14ac:dyDescent="0.45"/>
    <row r="82" ht="14.25" customHeight="1" x14ac:dyDescent="0.45"/>
    <row r="83" ht="14.25" customHeight="1" x14ac:dyDescent="0.45"/>
    <row r="84" ht="14.25" customHeight="1" x14ac:dyDescent="0.45"/>
    <row r="85" ht="14.25" customHeight="1" x14ac:dyDescent="0.45"/>
    <row r="86" ht="14.25" customHeight="1" x14ac:dyDescent="0.45"/>
    <row r="87" ht="14.25" customHeight="1" x14ac:dyDescent="0.45"/>
    <row r="88" ht="14.25" customHeight="1" x14ac:dyDescent="0.45"/>
    <row r="89" ht="14.25" customHeight="1" x14ac:dyDescent="0.45"/>
    <row r="90" ht="14.25" customHeight="1" x14ac:dyDescent="0.45"/>
    <row r="91" ht="14.25" customHeight="1" x14ac:dyDescent="0.45"/>
    <row r="92" ht="14.25" customHeight="1" x14ac:dyDescent="0.45"/>
    <row r="93" ht="14.25" customHeight="1" x14ac:dyDescent="0.45"/>
    <row r="94" ht="14.25" customHeight="1" x14ac:dyDescent="0.45"/>
    <row r="95" ht="14.25" customHeight="1" x14ac:dyDescent="0.45"/>
    <row r="96" ht="14.25" customHeight="1" x14ac:dyDescent="0.45"/>
    <row r="97" ht="14.25" customHeight="1" x14ac:dyDescent="0.45"/>
    <row r="98" ht="14.25" customHeight="1" x14ac:dyDescent="0.45"/>
    <row r="99" ht="14.25" customHeight="1" x14ac:dyDescent="0.45"/>
    <row r="100" ht="14.25" customHeight="1" x14ac:dyDescent="0.45"/>
    <row r="101" ht="14.25" customHeight="1" x14ac:dyDescent="0.45"/>
    <row r="102" ht="14.25" customHeight="1" x14ac:dyDescent="0.45"/>
    <row r="103" ht="14.25" customHeight="1" x14ac:dyDescent="0.45"/>
    <row r="104" ht="14.25" customHeight="1" x14ac:dyDescent="0.45"/>
    <row r="105" ht="14.25" customHeight="1" x14ac:dyDescent="0.45"/>
    <row r="106" ht="14.25" customHeight="1" x14ac:dyDescent="0.45"/>
    <row r="107" ht="14.25" customHeight="1" x14ac:dyDescent="0.45"/>
    <row r="108" ht="14.25" customHeight="1" x14ac:dyDescent="0.45"/>
    <row r="109" ht="14.25" customHeight="1" x14ac:dyDescent="0.45"/>
    <row r="110" ht="14.25" customHeight="1" x14ac:dyDescent="0.45"/>
    <row r="111" ht="14.25" customHeight="1" x14ac:dyDescent="0.45"/>
    <row r="112" ht="14.25" customHeight="1" x14ac:dyDescent="0.45"/>
    <row r="113" ht="14.25" customHeight="1" x14ac:dyDescent="0.45"/>
    <row r="114" ht="14.25" customHeight="1" x14ac:dyDescent="0.45"/>
    <row r="115" ht="14.25" customHeight="1" x14ac:dyDescent="0.45"/>
    <row r="116" ht="14.25" customHeight="1" x14ac:dyDescent="0.45"/>
    <row r="117" ht="14.25" customHeight="1" x14ac:dyDescent="0.45"/>
    <row r="118" ht="14.25" customHeight="1" x14ac:dyDescent="0.45"/>
    <row r="119" ht="14.25" customHeight="1" x14ac:dyDescent="0.45"/>
    <row r="120" ht="14.25" customHeight="1" x14ac:dyDescent="0.45"/>
    <row r="121" ht="14.25" customHeight="1" x14ac:dyDescent="0.45"/>
    <row r="122" ht="14.25" customHeight="1" x14ac:dyDescent="0.45"/>
    <row r="123" ht="14.25" customHeight="1" x14ac:dyDescent="0.45"/>
    <row r="124" ht="14.25" customHeight="1" x14ac:dyDescent="0.45"/>
    <row r="125" ht="14.25" customHeight="1" x14ac:dyDescent="0.45"/>
    <row r="126" ht="14.25" customHeight="1" x14ac:dyDescent="0.45"/>
    <row r="127" ht="14.25" customHeight="1" x14ac:dyDescent="0.45"/>
    <row r="128" ht="14.25" customHeight="1" x14ac:dyDescent="0.45"/>
    <row r="129" ht="14.25" customHeight="1" x14ac:dyDescent="0.45"/>
    <row r="130" ht="14.25" customHeight="1" x14ac:dyDescent="0.45"/>
    <row r="131" ht="14.25" customHeight="1" x14ac:dyDescent="0.45"/>
    <row r="132" ht="14.25" customHeight="1" x14ac:dyDescent="0.45"/>
    <row r="133" ht="14.25" customHeight="1" x14ac:dyDescent="0.45"/>
    <row r="134" ht="14.25" customHeight="1" x14ac:dyDescent="0.45"/>
    <row r="135" ht="14.25" customHeight="1" x14ac:dyDescent="0.45"/>
    <row r="136" ht="14.25" customHeight="1" x14ac:dyDescent="0.45"/>
    <row r="137" ht="14.25" customHeight="1" x14ac:dyDescent="0.45"/>
    <row r="138" ht="14.25" customHeight="1" x14ac:dyDescent="0.45"/>
    <row r="139" ht="14.25" customHeight="1" x14ac:dyDescent="0.45"/>
    <row r="140" ht="14.25" customHeight="1" x14ac:dyDescent="0.45"/>
    <row r="141" ht="14.25" customHeight="1" x14ac:dyDescent="0.45"/>
    <row r="142" ht="14.25" customHeight="1" x14ac:dyDescent="0.45"/>
    <row r="143" ht="14.25" customHeight="1" x14ac:dyDescent="0.45"/>
    <row r="144" ht="14.25" customHeight="1" x14ac:dyDescent="0.45"/>
    <row r="145" ht="14.25" customHeight="1" x14ac:dyDescent="0.45"/>
    <row r="146" ht="14.25" customHeight="1" x14ac:dyDescent="0.45"/>
    <row r="147" ht="14.25" customHeight="1" x14ac:dyDescent="0.45"/>
    <row r="148" ht="14.25" customHeight="1" x14ac:dyDescent="0.45"/>
    <row r="149" ht="14.25" customHeight="1" x14ac:dyDescent="0.45"/>
    <row r="150" ht="14.25" customHeight="1" x14ac:dyDescent="0.45"/>
    <row r="151" ht="14.25" customHeight="1" x14ac:dyDescent="0.45"/>
    <row r="152" ht="14.25" customHeight="1" x14ac:dyDescent="0.45"/>
    <row r="153" ht="14.25" customHeight="1" x14ac:dyDescent="0.45"/>
    <row r="154" ht="14.25" customHeight="1" x14ac:dyDescent="0.45"/>
    <row r="155" ht="14.25" customHeight="1" x14ac:dyDescent="0.45"/>
    <row r="156" ht="14.25" customHeight="1" x14ac:dyDescent="0.45"/>
    <row r="157" ht="14.25" customHeight="1" x14ac:dyDescent="0.45"/>
    <row r="158" ht="14.25" customHeight="1" x14ac:dyDescent="0.45"/>
    <row r="159" ht="14.25" customHeight="1" x14ac:dyDescent="0.45"/>
    <row r="160" ht="14.25" customHeight="1" x14ac:dyDescent="0.45"/>
    <row r="161" ht="14.25" customHeight="1" x14ac:dyDescent="0.45"/>
    <row r="162" ht="14.25" customHeight="1" x14ac:dyDescent="0.45"/>
    <row r="163" ht="14.25" customHeight="1" x14ac:dyDescent="0.45"/>
    <row r="164" ht="14.25" customHeight="1" x14ac:dyDescent="0.45"/>
    <row r="165" ht="14.25" customHeight="1" x14ac:dyDescent="0.45"/>
    <row r="166" ht="14.25" customHeight="1" x14ac:dyDescent="0.45"/>
    <row r="167" ht="14.25" customHeight="1" x14ac:dyDescent="0.45"/>
    <row r="168" ht="14.25" customHeight="1" x14ac:dyDescent="0.45"/>
    <row r="169" ht="14.25" customHeight="1" x14ac:dyDescent="0.45"/>
    <row r="170" ht="14.25" customHeight="1" x14ac:dyDescent="0.45"/>
    <row r="171" ht="14.25" customHeight="1" x14ac:dyDescent="0.45"/>
    <row r="172" ht="14.25" customHeight="1" x14ac:dyDescent="0.45"/>
    <row r="173" ht="14.25" customHeight="1" x14ac:dyDescent="0.45"/>
    <row r="174" ht="14.25" customHeight="1" x14ac:dyDescent="0.45"/>
    <row r="175" ht="14.25" customHeight="1" x14ac:dyDescent="0.45"/>
    <row r="176" ht="14.25" customHeight="1" x14ac:dyDescent="0.45"/>
    <row r="177" ht="14.25" customHeight="1" x14ac:dyDescent="0.45"/>
    <row r="178" ht="14.25" customHeight="1" x14ac:dyDescent="0.45"/>
    <row r="179" ht="14.25" customHeight="1" x14ac:dyDescent="0.45"/>
    <row r="180" ht="14.25" customHeight="1" x14ac:dyDescent="0.45"/>
    <row r="181" ht="14.25" customHeight="1" x14ac:dyDescent="0.45"/>
    <row r="182" ht="14.25" customHeight="1" x14ac:dyDescent="0.45"/>
    <row r="183" ht="14.25" customHeight="1" x14ac:dyDescent="0.45"/>
    <row r="184" ht="14.25" customHeight="1" x14ac:dyDescent="0.45"/>
    <row r="185" ht="14.25" customHeight="1" x14ac:dyDescent="0.45"/>
    <row r="186" ht="14.25" customHeight="1" x14ac:dyDescent="0.45"/>
    <row r="187" ht="14.25" customHeight="1" x14ac:dyDescent="0.45"/>
    <row r="188" ht="14.25" customHeight="1" x14ac:dyDescent="0.45"/>
    <row r="189" ht="14.25" customHeight="1" x14ac:dyDescent="0.45"/>
    <row r="190" ht="14.25" customHeight="1" x14ac:dyDescent="0.45"/>
    <row r="191" ht="14.25" customHeight="1" x14ac:dyDescent="0.45"/>
    <row r="192" ht="14.25" customHeight="1" x14ac:dyDescent="0.45"/>
    <row r="193" ht="14.25" customHeight="1" x14ac:dyDescent="0.45"/>
    <row r="194" ht="14.25" customHeight="1" x14ac:dyDescent="0.45"/>
    <row r="195" ht="14.25" customHeight="1" x14ac:dyDescent="0.45"/>
    <row r="196" ht="14.25" customHeight="1" x14ac:dyDescent="0.45"/>
    <row r="197" ht="14.25" customHeight="1" x14ac:dyDescent="0.45"/>
    <row r="198" ht="14.25" customHeight="1" x14ac:dyDescent="0.45"/>
    <row r="199" ht="14.25" customHeight="1" x14ac:dyDescent="0.45"/>
    <row r="200" ht="14.25" customHeight="1" x14ac:dyDescent="0.45"/>
    <row r="201" ht="14.25" customHeight="1" x14ac:dyDescent="0.45"/>
    <row r="202" ht="14.25" customHeight="1" x14ac:dyDescent="0.45"/>
    <row r="203" ht="14.25" customHeight="1" x14ac:dyDescent="0.45"/>
    <row r="204" ht="14.25" customHeight="1" x14ac:dyDescent="0.45"/>
    <row r="205" ht="14.25" customHeight="1" x14ac:dyDescent="0.45"/>
    <row r="206" ht="14.25" customHeight="1" x14ac:dyDescent="0.45"/>
    <row r="207" ht="14.25" customHeight="1" x14ac:dyDescent="0.45"/>
    <row r="208" ht="14.25" customHeight="1" x14ac:dyDescent="0.45"/>
    <row r="209" ht="14.25" customHeight="1" x14ac:dyDescent="0.45"/>
    <row r="210" ht="14.25" customHeight="1" x14ac:dyDescent="0.45"/>
    <row r="211" ht="14.25" customHeight="1" x14ac:dyDescent="0.45"/>
    <row r="212" ht="14.25" customHeight="1" x14ac:dyDescent="0.45"/>
    <row r="213" ht="14.25" customHeight="1" x14ac:dyDescent="0.45"/>
    <row r="214" ht="14.25" customHeight="1" x14ac:dyDescent="0.45"/>
    <row r="215" ht="14.25" customHeight="1" x14ac:dyDescent="0.45"/>
    <row r="216" ht="14.25" customHeight="1" x14ac:dyDescent="0.45"/>
    <row r="217" ht="14.25" customHeight="1" x14ac:dyDescent="0.45"/>
    <row r="218" ht="14.25" customHeight="1" x14ac:dyDescent="0.45"/>
    <row r="219" ht="14.25" customHeight="1" x14ac:dyDescent="0.45"/>
    <row r="220" ht="14.25" customHeight="1" x14ac:dyDescent="0.45"/>
    <row r="221" ht="14.25" customHeight="1" x14ac:dyDescent="0.45"/>
    <row r="222" ht="14.25" customHeight="1" x14ac:dyDescent="0.45"/>
    <row r="223" ht="14.25" customHeight="1" x14ac:dyDescent="0.45"/>
    <row r="224" ht="14.25" customHeight="1" x14ac:dyDescent="0.45"/>
    <row r="225" ht="14.25" customHeight="1" x14ac:dyDescent="0.45"/>
    <row r="226" ht="14.25" customHeight="1" x14ac:dyDescent="0.45"/>
    <row r="227" ht="14.25" customHeight="1" x14ac:dyDescent="0.45"/>
    <row r="228" ht="14.25" customHeight="1" x14ac:dyDescent="0.45"/>
    <row r="229" ht="14.25" customHeight="1" x14ac:dyDescent="0.45"/>
    <row r="230" ht="14.25" customHeight="1" x14ac:dyDescent="0.45"/>
    <row r="231" ht="14.25" customHeight="1" x14ac:dyDescent="0.45"/>
    <row r="232" ht="14.25" customHeight="1" x14ac:dyDescent="0.45"/>
    <row r="233" ht="14.25" customHeight="1" x14ac:dyDescent="0.45"/>
    <row r="234" ht="14.25" customHeight="1" x14ac:dyDescent="0.45"/>
    <row r="235" ht="14.25" customHeight="1" x14ac:dyDescent="0.45"/>
    <row r="236" ht="14.25" customHeight="1" x14ac:dyDescent="0.45"/>
    <row r="237" ht="14.25" customHeight="1" x14ac:dyDescent="0.45"/>
    <row r="238" ht="14.25" customHeight="1" x14ac:dyDescent="0.45"/>
    <row r="239" ht="14.25" customHeight="1" x14ac:dyDescent="0.45"/>
    <row r="240" ht="14.25" customHeight="1" x14ac:dyDescent="0.45"/>
    <row r="241" ht="14.25" customHeight="1" x14ac:dyDescent="0.45"/>
    <row r="242" ht="14.25" customHeight="1" x14ac:dyDescent="0.45"/>
    <row r="243" ht="14.25" customHeight="1" x14ac:dyDescent="0.45"/>
    <row r="244" ht="14.25" customHeight="1" x14ac:dyDescent="0.45"/>
    <row r="245" ht="14.25" customHeight="1" x14ac:dyDescent="0.45"/>
    <row r="246" ht="14.25" customHeight="1" x14ac:dyDescent="0.45"/>
    <row r="247" ht="14.25" customHeight="1" x14ac:dyDescent="0.45"/>
    <row r="248" ht="14.25" customHeight="1" x14ac:dyDescent="0.45"/>
    <row r="249" ht="14.25" customHeight="1" x14ac:dyDescent="0.45"/>
    <row r="250" ht="14.25" customHeight="1" x14ac:dyDescent="0.45"/>
    <row r="251" ht="14.25" customHeight="1" x14ac:dyDescent="0.45"/>
    <row r="252" ht="14.25" customHeight="1" x14ac:dyDescent="0.45"/>
    <row r="253" ht="14.25" customHeight="1" x14ac:dyDescent="0.45"/>
    <row r="254" ht="14.25" customHeight="1" x14ac:dyDescent="0.45"/>
    <row r="255" ht="14.25" customHeight="1" x14ac:dyDescent="0.45"/>
    <row r="256" ht="14.25" customHeight="1" x14ac:dyDescent="0.45"/>
    <row r="257" ht="14.25" customHeight="1" x14ac:dyDescent="0.45"/>
    <row r="258" ht="14.25" customHeight="1" x14ac:dyDescent="0.45"/>
    <row r="259" ht="14.25" customHeight="1" x14ac:dyDescent="0.45"/>
    <row r="260" ht="14.25" customHeight="1" x14ac:dyDescent="0.45"/>
    <row r="261" ht="14.25" customHeight="1" x14ac:dyDescent="0.45"/>
    <row r="262" ht="14.25" customHeight="1" x14ac:dyDescent="0.45"/>
    <row r="263" ht="14.25" customHeight="1" x14ac:dyDescent="0.45"/>
    <row r="264" ht="14.25" customHeight="1" x14ac:dyDescent="0.45"/>
    <row r="265" ht="14.25" customHeight="1" x14ac:dyDescent="0.45"/>
    <row r="266" ht="14.25" customHeight="1" x14ac:dyDescent="0.45"/>
    <row r="267" ht="14.25" customHeight="1" x14ac:dyDescent="0.45"/>
    <row r="268" ht="14.25" customHeight="1" x14ac:dyDescent="0.45"/>
    <row r="269" ht="14.25" customHeight="1" x14ac:dyDescent="0.45"/>
    <row r="270" ht="14.25" customHeight="1" x14ac:dyDescent="0.45"/>
    <row r="271" ht="14.25" customHeight="1" x14ac:dyDescent="0.45"/>
    <row r="272" ht="14.25" customHeight="1" x14ac:dyDescent="0.45"/>
    <row r="273" ht="14.25" customHeight="1" x14ac:dyDescent="0.45"/>
    <row r="274" ht="14.25" customHeight="1" x14ac:dyDescent="0.45"/>
    <row r="275" ht="14.25" customHeight="1" x14ac:dyDescent="0.45"/>
    <row r="276" ht="14.25" customHeight="1" x14ac:dyDescent="0.45"/>
    <row r="277" ht="14.25" customHeight="1" x14ac:dyDescent="0.45"/>
    <row r="278" ht="14.25" customHeight="1" x14ac:dyDescent="0.45"/>
    <row r="279" ht="14.25" customHeight="1" x14ac:dyDescent="0.45"/>
    <row r="280" ht="14.25" customHeight="1" x14ac:dyDescent="0.45"/>
    <row r="281" ht="14.25" customHeight="1" x14ac:dyDescent="0.45"/>
    <row r="282" ht="14.25" customHeight="1" x14ac:dyDescent="0.45"/>
    <row r="283" ht="14.25" customHeight="1" x14ac:dyDescent="0.45"/>
    <row r="284" ht="14.25" customHeight="1" x14ac:dyDescent="0.45"/>
    <row r="285" ht="14.25" customHeight="1" x14ac:dyDescent="0.45"/>
    <row r="286" ht="14.25" customHeight="1" x14ac:dyDescent="0.45"/>
    <row r="287" ht="14.25" customHeight="1" x14ac:dyDescent="0.45"/>
    <row r="288" ht="14.25" customHeight="1" x14ac:dyDescent="0.45"/>
    <row r="289" ht="14.25" customHeight="1" x14ac:dyDescent="0.45"/>
    <row r="290" ht="14.25" customHeight="1" x14ac:dyDescent="0.45"/>
    <row r="291" ht="14.25" customHeight="1" x14ac:dyDescent="0.45"/>
    <row r="292" ht="14.25" customHeight="1" x14ac:dyDescent="0.45"/>
    <row r="293" ht="14.25" customHeight="1" x14ac:dyDescent="0.45"/>
    <row r="294" ht="14.25" customHeight="1" x14ac:dyDescent="0.45"/>
    <row r="295" ht="14.25" customHeight="1" x14ac:dyDescent="0.45"/>
    <row r="296" ht="14.25" customHeight="1" x14ac:dyDescent="0.45"/>
    <row r="297" ht="14.25" customHeight="1" x14ac:dyDescent="0.45"/>
    <row r="298" ht="14.25" customHeight="1" x14ac:dyDescent="0.45"/>
    <row r="299" ht="14.25" customHeight="1" x14ac:dyDescent="0.45"/>
    <row r="300" ht="14.25" customHeight="1" x14ac:dyDescent="0.45"/>
    <row r="301" ht="14.25" customHeight="1" x14ac:dyDescent="0.45"/>
    <row r="302" ht="14.25" customHeight="1" x14ac:dyDescent="0.45"/>
    <row r="303" ht="14.25" customHeight="1" x14ac:dyDescent="0.45"/>
    <row r="304" ht="14.25" customHeight="1" x14ac:dyDescent="0.45"/>
    <row r="305" ht="14.25" customHeight="1" x14ac:dyDescent="0.45"/>
    <row r="306" ht="14.25" customHeight="1" x14ac:dyDescent="0.45"/>
    <row r="307" ht="14.25" customHeight="1" x14ac:dyDescent="0.45"/>
    <row r="308" ht="14.25" customHeight="1" x14ac:dyDescent="0.45"/>
    <row r="309" ht="14.25" customHeight="1" x14ac:dyDescent="0.45"/>
    <row r="310" ht="14.25" customHeight="1" x14ac:dyDescent="0.45"/>
    <row r="311" ht="14.25" customHeight="1" x14ac:dyDescent="0.45"/>
    <row r="312" ht="14.25" customHeight="1" x14ac:dyDescent="0.45"/>
    <row r="313" ht="14.25" customHeight="1" x14ac:dyDescent="0.45"/>
    <row r="314" ht="14.25" customHeight="1" x14ac:dyDescent="0.45"/>
    <row r="315" ht="14.25" customHeight="1" x14ac:dyDescent="0.45"/>
    <row r="316" ht="14.25" customHeight="1" x14ac:dyDescent="0.45"/>
    <row r="317" ht="14.25" customHeight="1" x14ac:dyDescent="0.45"/>
    <row r="318" ht="14.25" customHeight="1" x14ac:dyDescent="0.45"/>
    <row r="319" ht="14.25" customHeight="1" x14ac:dyDescent="0.45"/>
    <row r="320" ht="14.25" customHeight="1" x14ac:dyDescent="0.45"/>
    <row r="321" ht="14.25" customHeight="1" x14ac:dyDescent="0.45"/>
    <row r="322" ht="14.25" customHeight="1" x14ac:dyDescent="0.45"/>
    <row r="323" ht="14.25" customHeight="1" x14ac:dyDescent="0.45"/>
    <row r="324" ht="14.25" customHeight="1" x14ac:dyDescent="0.45"/>
    <row r="325" ht="14.25" customHeight="1" x14ac:dyDescent="0.45"/>
    <row r="326" ht="14.25" customHeight="1" x14ac:dyDescent="0.45"/>
    <row r="327" ht="14.25" customHeight="1" x14ac:dyDescent="0.45"/>
    <row r="328" ht="14.25" customHeight="1" x14ac:dyDescent="0.45"/>
    <row r="329" ht="14.25" customHeight="1" x14ac:dyDescent="0.45"/>
    <row r="330" ht="14.25" customHeight="1" x14ac:dyDescent="0.45"/>
    <row r="331" ht="14.25" customHeight="1" x14ac:dyDescent="0.45"/>
    <row r="332" ht="14.25" customHeight="1" x14ac:dyDescent="0.45"/>
    <row r="333" ht="14.25" customHeight="1" x14ac:dyDescent="0.45"/>
    <row r="334" ht="14.25" customHeight="1" x14ac:dyDescent="0.45"/>
    <row r="335" ht="14.25" customHeight="1" x14ac:dyDescent="0.45"/>
    <row r="336" ht="14.25" customHeight="1" x14ac:dyDescent="0.45"/>
    <row r="337" ht="14.25" customHeight="1" x14ac:dyDescent="0.45"/>
    <row r="338" ht="14.25" customHeight="1" x14ac:dyDescent="0.45"/>
    <row r="339" ht="14.25" customHeight="1" x14ac:dyDescent="0.45"/>
    <row r="340" ht="14.25" customHeight="1" x14ac:dyDescent="0.45"/>
    <row r="341" ht="14.25" customHeight="1" x14ac:dyDescent="0.45"/>
    <row r="342" ht="14.25" customHeight="1" x14ac:dyDescent="0.45"/>
    <row r="343" ht="14.25" customHeight="1" x14ac:dyDescent="0.45"/>
    <row r="344" ht="14.25" customHeight="1" x14ac:dyDescent="0.45"/>
    <row r="345" ht="14.25" customHeight="1" x14ac:dyDescent="0.45"/>
    <row r="346" ht="14.25" customHeight="1" x14ac:dyDescent="0.45"/>
    <row r="347" ht="14.25" customHeight="1" x14ac:dyDescent="0.45"/>
    <row r="348" ht="14.25" customHeight="1" x14ac:dyDescent="0.45"/>
    <row r="349" ht="14.25" customHeight="1" x14ac:dyDescent="0.45"/>
    <row r="350" ht="14.25" customHeight="1" x14ac:dyDescent="0.45"/>
    <row r="351" ht="14.25" customHeight="1" x14ac:dyDescent="0.45"/>
    <row r="352" ht="14.25" customHeight="1" x14ac:dyDescent="0.45"/>
    <row r="353" ht="14.25" customHeight="1" x14ac:dyDescent="0.45"/>
    <row r="354" ht="14.25" customHeight="1" x14ac:dyDescent="0.45"/>
    <row r="355" ht="14.25" customHeight="1" x14ac:dyDescent="0.45"/>
    <row r="356" ht="14.25" customHeight="1" x14ac:dyDescent="0.45"/>
    <row r="357" ht="14.25" customHeight="1" x14ac:dyDescent="0.45"/>
    <row r="358" ht="14.25" customHeight="1" x14ac:dyDescent="0.45"/>
    <row r="359" ht="14.25" customHeight="1" x14ac:dyDescent="0.45"/>
    <row r="360" ht="14.25" customHeight="1" x14ac:dyDescent="0.45"/>
    <row r="361" ht="14.25" customHeight="1" x14ac:dyDescent="0.45"/>
    <row r="362" ht="14.25" customHeight="1" x14ac:dyDescent="0.45"/>
    <row r="363" ht="14.25" customHeight="1" x14ac:dyDescent="0.45"/>
    <row r="364" ht="14.25" customHeight="1" x14ac:dyDescent="0.45"/>
    <row r="365" ht="14.25" customHeight="1" x14ac:dyDescent="0.45"/>
    <row r="366" ht="14.25" customHeight="1" x14ac:dyDescent="0.45"/>
    <row r="367" ht="14.25" customHeight="1" x14ac:dyDescent="0.45"/>
    <row r="368" ht="14.25" customHeight="1" x14ac:dyDescent="0.45"/>
    <row r="369" ht="14.25" customHeight="1" x14ac:dyDescent="0.45"/>
    <row r="370" ht="14.25" customHeight="1" x14ac:dyDescent="0.45"/>
    <row r="371" ht="14.25" customHeight="1" x14ac:dyDescent="0.45"/>
    <row r="372" ht="14.25" customHeight="1" x14ac:dyDescent="0.45"/>
    <row r="373" ht="14.25" customHeight="1" x14ac:dyDescent="0.45"/>
    <row r="374" ht="14.25" customHeight="1" x14ac:dyDescent="0.45"/>
    <row r="375" ht="14.25" customHeight="1" x14ac:dyDescent="0.45"/>
    <row r="376" ht="14.25" customHeight="1" x14ac:dyDescent="0.45"/>
    <row r="377" ht="14.25" customHeight="1" x14ac:dyDescent="0.45"/>
    <row r="378" ht="14.25" customHeight="1" x14ac:dyDescent="0.45"/>
    <row r="379" ht="14.25" customHeight="1" x14ac:dyDescent="0.45"/>
    <row r="380" ht="14.25" customHeight="1" x14ac:dyDescent="0.45"/>
    <row r="381" ht="14.25" customHeight="1" x14ac:dyDescent="0.45"/>
    <row r="382" ht="14.25" customHeight="1" x14ac:dyDescent="0.45"/>
    <row r="383" ht="14.25" customHeight="1" x14ac:dyDescent="0.45"/>
    <row r="384" ht="14.25" customHeight="1" x14ac:dyDescent="0.45"/>
    <row r="385" ht="14.25" customHeight="1" x14ac:dyDescent="0.45"/>
    <row r="386" ht="14.25" customHeight="1" x14ac:dyDescent="0.45"/>
    <row r="387" ht="14.25" customHeight="1" x14ac:dyDescent="0.45"/>
    <row r="388" ht="14.25" customHeight="1" x14ac:dyDescent="0.45"/>
    <row r="389" ht="14.25" customHeight="1" x14ac:dyDescent="0.45"/>
    <row r="390" ht="14.25" customHeight="1" x14ac:dyDescent="0.45"/>
    <row r="391" ht="14.25" customHeight="1" x14ac:dyDescent="0.45"/>
    <row r="392" ht="14.25" customHeight="1" x14ac:dyDescent="0.45"/>
    <row r="393" ht="14.25" customHeight="1" x14ac:dyDescent="0.45"/>
    <row r="394" ht="14.25" customHeight="1" x14ac:dyDescent="0.45"/>
    <row r="395" ht="14.25" customHeight="1" x14ac:dyDescent="0.45"/>
    <row r="396" ht="14.25" customHeight="1" x14ac:dyDescent="0.45"/>
    <row r="397" ht="14.25" customHeight="1" x14ac:dyDescent="0.45"/>
    <row r="398" ht="14.25" customHeight="1" x14ac:dyDescent="0.45"/>
    <row r="399" ht="14.25" customHeight="1" x14ac:dyDescent="0.45"/>
    <row r="400" ht="14.25" customHeight="1" x14ac:dyDescent="0.45"/>
    <row r="401" ht="14.25" customHeight="1" x14ac:dyDescent="0.45"/>
    <row r="402" ht="14.25" customHeight="1" x14ac:dyDescent="0.45"/>
    <row r="403" ht="14.25" customHeight="1" x14ac:dyDescent="0.45"/>
    <row r="404" ht="14.25" customHeight="1" x14ac:dyDescent="0.45"/>
    <row r="405" ht="14.25" customHeight="1" x14ac:dyDescent="0.45"/>
    <row r="406" ht="14.25" customHeight="1" x14ac:dyDescent="0.45"/>
    <row r="407" ht="14.25" customHeight="1" x14ac:dyDescent="0.45"/>
    <row r="408" ht="14.25" customHeight="1" x14ac:dyDescent="0.45"/>
    <row r="409" ht="14.25" customHeight="1" x14ac:dyDescent="0.45"/>
    <row r="410" ht="14.25" customHeight="1" x14ac:dyDescent="0.45"/>
    <row r="411" ht="14.25" customHeight="1" x14ac:dyDescent="0.45"/>
    <row r="412" ht="14.25" customHeight="1" x14ac:dyDescent="0.45"/>
    <row r="413" ht="14.25" customHeight="1" x14ac:dyDescent="0.45"/>
    <row r="414" ht="14.25" customHeight="1" x14ac:dyDescent="0.45"/>
    <row r="415" ht="14.25" customHeight="1" x14ac:dyDescent="0.45"/>
    <row r="416" ht="14.25" customHeight="1" x14ac:dyDescent="0.45"/>
    <row r="417" ht="14.25" customHeight="1" x14ac:dyDescent="0.45"/>
    <row r="418" ht="14.25" customHeight="1" x14ac:dyDescent="0.45"/>
    <row r="419" ht="14.25" customHeight="1" x14ac:dyDescent="0.45"/>
    <row r="420" ht="14.25" customHeight="1" x14ac:dyDescent="0.45"/>
    <row r="421" ht="14.25" customHeight="1" x14ac:dyDescent="0.45"/>
    <row r="422" ht="14.25" customHeight="1" x14ac:dyDescent="0.45"/>
    <row r="423" ht="14.25" customHeight="1" x14ac:dyDescent="0.45"/>
    <row r="424" ht="14.25" customHeight="1" x14ac:dyDescent="0.45"/>
    <row r="425" ht="14.25" customHeight="1" x14ac:dyDescent="0.45"/>
    <row r="426" ht="14.25" customHeight="1" x14ac:dyDescent="0.45"/>
    <row r="427" ht="14.25" customHeight="1" x14ac:dyDescent="0.45"/>
    <row r="428" ht="14.25" customHeight="1" x14ac:dyDescent="0.45"/>
    <row r="429" ht="14.25" customHeight="1" x14ac:dyDescent="0.45"/>
    <row r="430" ht="14.25" customHeight="1" x14ac:dyDescent="0.45"/>
    <row r="431" ht="14.25" customHeight="1" x14ac:dyDescent="0.45"/>
    <row r="432" ht="14.25" customHeight="1" x14ac:dyDescent="0.45"/>
    <row r="433" ht="14.25" customHeight="1" x14ac:dyDescent="0.45"/>
    <row r="434" ht="14.25" customHeight="1" x14ac:dyDescent="0.45"/>
    <row r="435" ht="14.25" customHeight="1" x14ac:dyDescent="0.45"/>
    <row r="436" ht="14.25" customHeight="1" x14ac:dyDescent="0.45"/>
    <row r="437" ht="14.25" customHeight="1" x14ac:dyDescent="0.45"/>
    <row r="438" ht="14.25" customHeight="1" x14ac:dyDescent="0.45"/>
    <row r="439" ht="14.25" customHeight="1" x14ac:dyDescent="0.45"/>
    <row r="440" ht="14.25" customHeight="1" x14ac:dyDescent="0.45"/>
    <row r="441" ht="14.25" customHeight="1" x14ac:dyDescent="0.45"/>
    <row r="442" ht="14.25" customHeight="1" x14ac:dyDescent="0.45"/>
    <row r="443" ht="14.25" customHeight="1" x14ac:dyDescent="0.45"/>
    <row r="444" ht="14.25" customHeight="1" x14ac:dyDescent="0.45"/>
    <row r="445" ht="14.25" customHeight="1" x14ac:dyDescent="0.45"/>
    <row r="446" ht="14.25" customHeight="1" x14ac:dyDescent="0.45"/>
    <row r="447" ht="14.25" customHeight="1" x14ac:dyDescent="0.45"/>
    <row r="448" ht="14.25" customHeight="1" x14ac:dyDescent="0.45"/>
    <row r="449" ht="14.25" customHeight="1" x14ac:dyDescent="0.45"/>
    <row r="450" ht="14.25" customHeight="1" x14ac:dyDescent="0.45"/>
    <row r="451" ht="14.25" customHeight="1" x14ac:dyDescent="0.45"/>
    <row r="452" ht="14.25" customHeight="1" x14ac:dyDescent="0.45"/>
    <row r="453" ht="14.25" customHeight="1" x14ac:dyDescent="0.45"/>
    <row r="454" ht="14.25" customHeight="1" x14ac:dyDescent="0.45"/>
    <row r="455" ht="14.25" customHeight="1" x14ac:dyDescent="0.45"/>
    <row r="456" ht="14.25" customHeight="1" x14ac:dyDescent="0.45"/>
    <row r="457" ht="14.25" customHeight="1" x14ac:dyDescent="0.45"/>
    <row r="458" ht="14.25" customHeight="1" x14ac:dyDescent="0.45"/>
    <row r="459" ht="14.25" customHeight="1" x14ac:dyDescent="0.45"/>
    <row r="460" ht="14.25" customHeight="1" x14ac:dyDescent="0.45"/>
    <row r="461" ht="14.25" customHeight="1" x14ac:dyDescent="0.45"/>
    <row r="462" ht="14.25" customHeight="1" x14ac:dyDescent="0.45"/>
    <row r="463" ht="14.25" customHeight="1" x14ac:dyDescent="0.45"/>
    <row r="464" ht="14.25" customHeight="1" x14ac:dyDescent="0.45"/>
    <row r="465" ht="14.25" customHeight="1" x14ac:dyDescent="0.45"/>
    <row r="466" ht="14.25" customHeight="1" x14ac:dyDescent="0.45"/>
    <row r="467" ht="14.25" customHeight="1" x14ac:dyDescent="0.45"/>
    <row r="468" ht="14.25" customHeight="1" x14ac:dyDescent="0.45"/>
    <row r="469" ht="14.25" customHeight="1" x14ac:dyDescent="0.45"/>
    <row r="470" ht="14.25" customHeight="1" x14ac:dyDescent="0.45"/>
    <row r="471" ht="14.25" customHeight="1" x14ac:dyDescent="0.45"/>
    <row r="472" ht="14.25" customHeight="1" x14ac:dyDescent="0.45"/>
    <row r="473" ht="14.25" customHeight="1" x14ac:dyDescent="0.45"/>
    <row r="474" ht="14.25" customHeight="1" x14ac:dyDescent="0.45"/>
    <row r="475" ht="14.25" customHeight="1" x14ac:dyDescent="0.45"/>
    <row r="476" ht="14.25" customHeight="1" x14ac:dyDescent="0.45"/>
    <row r="477" ht="14.25" customHeight="1" x14ac:dyDescent="0.45"/>
    <row r="478" ht="14.25" customHeight="1" x14ac:dyDescent="0.45"/>
    <row r="479" ht="14.25" customHeight="1" x14ac:dyDescent="0.45"/>
    <row r="480" ht="14.25" customHeight="1" x14ac:dyDescent="0.45"/>
    <row r="481" ht="14.25" customHeight="1" x14ac:dyDescent="0.45"/>
    <row r="482" ht="14.25" customHeight="1" x14ac:dyDescent="0.45"/>
    <row r="483" ht="14.25" customHeight="1" x14ac:dyDescent="0.45"/>
    <row r="484" ht="14.25" customHeight="1" x14ac:dyDescent="0.45"/>
    <row r="485" ht="14.25" customHeight="1" x14ac:dyDescent="0.45"/>
    <row r="486" ht="14.25" customHeight="1" x14ac:dyDescent="0.45"/>
    <row r="487" ht="14.25" customHeight="1" x14ac:dyDescent="0.45"/>
    <row r="488" ht="14.25" customHeight="1" x14ac:dyDescent="0.45"/>
    <row r="489" ht="14.25" customHeight="1" x14ac:dyDescent="0.45"/>
    <row r="490" ht="14.25" customHeight="1" x14ac:dyDescent="0.45"/>
    <row r="491" ht="14.25" customHeight="1" x14ac:dyDescent="0.45"/>
    <row r="492" ht="14.25" customHeight="1" x14ac:dyDescent="0.45"/>
    <row r="493" ht="14.25" customHeight="1" x14ac:dyDescent="0.45"/>
    <row r="494" ht="14.25" customHeight="1" x14ac:dyDescent="0.45"/>
    <row r="495" ht="14.25" customHeight="1" x14ac:dyDescent="0.45"/>
    <row r="496" ht="14.25" customHeight="1" x14ac:dyDescent="0.45"/>
    <row r="497" ht="14.25" customHeight="1" x14ac:dyDescent="0.45"/>
    <row r="498" ht="14.25" customHeight="1" x14ac:dyDescent="0.45"/>
    <row r="499" ht="14.25" customHeight="1" x14ac:dyDescent="0.45"/>
    <row r="500" ht="14.25" customHeight="1" x14ac:dyDescent="0.45"/>
    <row r="501" ht="14.25" customHeight="1" x14ac:dyDescent="0.45"/>
    <row r="502" ht="14.25" customHeight="1" x14ac:dyDescent="0.45"/>
    <row r="503" ht="14.25" customHeight="1" x14ac:dyDescent="0.45"/>
    <row r="504" ht="14.25" customHeight="1" x14ac:dyDescent="0.45"/>
    <row r="505" ht="14.25" customHeight="1" x14ac:dyDescent="0.45"/>
    <row r="506" ht="14.25" customHeight="1" x14ac:dyDescent="0.45"/>
    <row r="507" ht="14.25" customHeight="1" x14ac:dyDescent="0.45"/>
    <row r="508" ht="14.25" customHeight="1" x14ac:dyDescent="0.45"/>
    <row r="509" ht="14.25" customHeight="1" x14ac:dyDescent="0.45"/>
    <row r="510" ht="14.25" customHeight="1" x14ac:dyDescent="0.45"/>
    <row r="511" ht="14.25" customHeight="1" x14ac:dyDescent="0.45"/>
    <row r="512" ht="14.25" customHeight="1" x14ac:dyDescent="0.45"/>
    <row r="513" ht="14.25" customHeight="1" x14ac:dyDescent="0.45"/>
    <row r="514" ht="14.25" customHeight="1" x14ac:dyDescent="0.45"/>
    <row r="515" ht="14.25" customHeight="1" x14ac:dyDescent="0.45"/>
    <row r="516" ht="14.25" customHeight="1" x14ac:dyDescent="0.45"/>
    <row r="517" ht="14.25" customHeight="1" x14ac:dyDescent="0.45"/>
    <row r="518" ht="14.25" customHeight="1" x14ac:dyDescent="0.45"/>
    <row r="519" ht="14.25" customHeight="1" x14ac:dyDescent="0.45"/>
    <row r="520" ht="14.25" customHeight="1" x14ac:dyDescent="0.45"/>
    <row r="521" ht="14.25" customHeight="1" x14ac:dyDescent="0.45"/>
    <row r="522" ht="14.25" customHeight="1" x14ac:dyDescent="0.45"/>
    <row r="523" ht="14.25" customHeight="1" x14ac:dyDescent="0.45"/>
    <row r="524" ht="14.25" customHeight="1" x14ac:dyDescent="0.45"/>
    <row r="525" ht="14.25" customHeight="1" x14ac:dyDescent="0.45"/>
    <row r="526" ht="14.25" customHeight="1" x14ac:dyDescent="0.45"/>
    <row r="527" ht="14.25" customHeight="1" x14ac:dyDescent="0.45"/>
    <row r="528" ht="14.25" customHeight="1" x14ac:dyDescent="0.45"/>
    <row r="529" ht="14.25" customHeight="1" x14ac:dyDescent="0.45"/>
    <row r="530" ht="14.25" customHeight="1" x14ac:dyDescent="0.45"/>
    <row r="531" ht="14.25" customHeight="1" x14ac:dyDescent="0.45"/>
    <row r="532" ht="14.25" customHeight="1" x14ac:dyDescent="0.45"/>
    <row r="533" ht="14.25" customHeight="1" x14ac:dyDescent="0.45"/>
    <row r="534" ht="14.25" customHeight="1" x14ac:dyDescent="0.45"/>
    <row r="535" ht="14.25" customHeight="1" x14ac:dyDescent="0.45"/>
    <row r="536" ht="14.25" customHeight="1" x14ac:dyDescent="0.45"/>
    <row r="537" ht="14.25" customHeight="1" x14ac:dyDescent="0.45"/>
    <row r="538" ht="14.25" customHeight="1" x14ac:dyDescent="0.45"/>
    <row r="539" ht="14.25" customHeight="1" x14ac:dyDescent="0.45"/>
    <row r="540" ht="14.25" customHeight="1" x14ac:dyDescent="0.45"/>
    <row r="541" ht="14.25" customHeight="1" x14ac:dyDescent="0.45"/>
    <row r="542" ht="14.25" customHeight="1" x14ac:dyDescent="0.45"/>
    <row r="543" ht="14.25" customHeight="1" x14ac:dyDescent="0.45"/>
    <row r="544" ht="14.25" customHeight="1" x14ac:dyDescent="0.45"/>
    <row r="545" ht="14.25" customHeight="1" x14ac:dyDescent="0.45"/>
    <row r="546" ht="14.25" customHeight="1" x14ac:dyDescent="0.45"/>
    <row r="547" ht="14.25" customHeight="1" x14ac:dyDescent="0.45"/>
    <row r="548" ht="14.25" customHeight="1" x14ac:dyDescent="0.45"/>
    <row r="549" ht="14.25" customHeight="1" x14ac:dyDescent="0.45"/>
    <row r="550" ht="14.25" customHeight="1" x14ac:dyDescent="0.45"/>
    <row r="551" ht="14.25" customHeight="1" x14ac:dyDescent="0.45"/>
    <row r="552" ht="14.25" customHeight="1" x14ac:dyDescent="0.45"/>
    <row r="553" ht="14.25" customHeight="1" x14ac:dyDescent="0.45"/>
    <row r="554" ht="14.25" customHeight="1" x14ac:dyDescent="0.45"/>
    <row r="555" ht="14.25" customHeight="1" x14ac:dyDescent="0.45"/>
    <row r="556" ht="14.25" customHeight="1" x14ac:dyDescent="0.45"/>
    <row r="557" ht="14.25" customHeight="1" x14ac:dyDescent="0.45"/>
    <row r="558" ht="14.25" customHeight="1" x14ac:dyDescent="0.45"/>
    <row r="559" ht="14.25" customHeight="1" x14ac:dyDescent="0.45"/>
    <row r="560" ht="14.25" customHeight="1" x14ac:dyDescent="0.45"/>
    <row r="561" ht="14.25" customHeight="1" x14ac:dyDescent="0.45"/>
    <row r="562" ht="14.25" customHeight="1" x14ac:dyDescent="0.45"/>
    <row r="563" ht="14.25" customHeight="1" x14ac:dyDescent="0.45"/>
    <row r="564" ht="14.25" customHeight="1" x14ac:dyDescent="0.45"/>
    <row r="565" ht="14.25" customHeight="1" x14ac:dyDescent="0.45"/>
    <row r="566" ht="14.25" customHeight="1" x14ac:dyDescent="0.45"/>
    <row r="567" ht="14.25" customHeight="1" x14ac:dyDescent="0.45"/>
    <row r="568" ht="14.25" customHeight="1" x14ac:dyDescent="0.45"/>
    <row r="569" ht="14.25" customHeight="1" x14ac:dyDescent="0.45"/>
    <row r="570" ht="14.25" customHeight="1" x14ac:dyDescent="0.45"/>
    <row r="571" ht="14.25" customHeight="1" x14ac:dyDescent="0.45"/>
    <row r="572" ht="14.25" customHeight="1" x14ac:dyDescent="0.45"/>
    <row r="573" ht="14.25" customHeight="1" x14ac:dyDescent="0.45"/>
    <row r="574" ht="14.25" customHeight="1" x14ac:dyDescent="0.45"/>
    <row r="575" ht="14.25" customHeight="1" x14ac:dyDescent="0.45"/>
    <row r="576" ht="14.25" customHeight="1" x14ac:dyDescent="0.45"/>
    <row r="577" ht="14.25" customHeight="1" x14ac:dyDescent="0.45"/>
    <row r="578" ht="14.25" customHeight="1" x14ac:dyDescent="0.45"/>
    <row r="579" ht="14.25" customHeight="1" x14ac:dyDescent="0.45"/>
    <row r="580" ht="14.25" customHeight="1" x14ac:dyDescent="0.45"/>
    <row r="581" ht="14.25" customHeight="1" x14ac:dyDescent="0.45"/>
    <row r="582" ht="14.25" customHeight="1" x14ac:dyDescent="0.45"/>
    <row r="583" ht="14.25" customHeight="1" x14ac:dyDescent="0.45"/>
    <row r="584" ht="14.25" customHeight="1" x14ac:dyDescent="0.45"/>
    <row r="585" ht="14.25" customHeight="1" x14ac:dyDescent="0.45"/>
    <row r="586" ht="14.25" customHeight="1" x14ac:dyDescent="0.45"/>
    <row r="587" ht="14.25" customHeight="1" x14ac:dyDescent="0.45"/>
    <row r="588" ht="14.25" customHeight="1" x14ac:dyDescent="0.45"/>
    <row r="589" ht="14.25" customHeight="1" x14ac:dyDescent="0.45"/>
    <row r="590" ht="14.25" customHeight="1" x14ac:dyDescent="0.45"/>
    <row r="591" ht="14.25" customHeight="1" x14ac:dyDescent="0.45"/>
    <row r="592" ht="14.25" customHeight="1" x14ac:dyDescent="0.45"/>
    <row r="593" ht="14.25" customHeight="1" x14ac:dyDescent="0.45"/>
    <row r="594" ht="14.25" customHeight="1" x14ac:dyDescent="0.45"/>
    <row r="595" ht="14.25" customHeight="1" x14ac:dyDescent="0.45"/>
    <row r="596" ht="14.25" customHeight="1" x14ac:dyDescent="0.45"/>
    <row r="597" ht="14.25" customHeight="1" x14ac:dyDescent="0.45"/>
    <row r="598" ht="14.25" customHeight="1" x14ac:dyDescent="0.45"/>
    <row r="599" ht="14.25" customHeight="1" x14ac:dyDescent="0.45"/>
    <row r="600" ht="14.25" customHeight="1" x14ac:dyDescent="0.45"/>
    <row r="601" ht="14.25" customHeight="1" x14ac:dyDescent="0.45"/>
    <row r="602" ht="14.25" customHeight="1" x14ac:dyDescent="0.45"/>
    <row r="603" ht="14.25" customHeight="1" x14ac:dyDescent="0.45"/>
    <row r="604" ht="14.25" customHeight="1" x14ac:dyDescent="0.45"/>
    <row r="605" ht="14.25" customHeight="1" x14ac:dyDescent="0.45"/>
    <row r="606" ht="14.25" customHeight="1" x14ac:dyDescent="0.45"/>
    <row r="607" ht="14.25" customHeight="1" x14ac:dyDescent="0.45"/>
    <row r="608" ht="14.25" customHeight="1" x14ac:dyDescent="0.45"/>
    <row r="609" ht="14.25" customHeight="1" x14ac:dyDescent="0.45"/>
    <row r="610" ht="14.25" customHeight="1" x14ac:dyDescent="0.45"/>
    <row r="611" ht="14.25" customHeight="1" x14ac:dyDescent="0.45"/>
    <row r="612" ht="14.25" customHeight="1" x14ac:dyDescent="0.45"/>
    <row r="613" ht="14.25" customHeight="1" x14ac:dyDescent="0.45"/>
    <row r="614" ht="14.25" customHeight="1" x14ac:dyDescent="0.45"/>
    <row r="615" ht="14.25" customHeight="1" x14ac:dyDescent="0.45"/>
    <row r="616" ht="14.25" customHeight="1" x14ac:dyDescent="0.45"/>
    <row r="617" ht="14.25" customHeight="1" x14ac:dyDescent="0.45"/>
    <row r="618" ht="14.25" customHeight="1" x14ac:dyDescent="0.45"/>
    <row r="619" ht="14.25" customHeight="1" x14ac:dyDescent="0.45"/>
    <row r="620" ht="14.25" customHeight="1" x14ac:dyDescent="0.45"/>
    <row r="621" ht="14.25" customHeight="1" x14ac:dyDescent="0.45"/>
    <row r="622" ht="14.25" customHeight="1" x14ac:dyDescent="0.45"/>
    <row r="623" ht="14.25" customHeight="1" x14ac:dyDescent="0.45"/>
    <row r="624" ht="14.25" customHeight="1" x14ac:dyDescent="0.45"/>
    <row r="625" ht="14.25" customHeight="1" x14ac:dyDescent="0.45"/>
    <row r="626" ht="14.25" customHeight="1" x14ac:dyDescent="0.45"/>
    <row r="627" ht="14.25" customHeight="1" x14ac:dyDescent="0.45"/>
    <row r="628" ht="14.25" customHeight="1" x14ac:dyDescent="0.45"/>
    <row r="629" ht="14.25" customHeight="1" x14ac:dyDescent="0.45"/>
    <row r="630" ht="14.25" customHeight="1" x14ac:dyDescent="0.45"/>
    <row r="631" ht="14.25" customHeight="1" x14ac:dyDescent="0.45"/>
    <row r="632" ht="14.25" customHeight="1" x14ac:dyDescent="0.45"/>
    <row r="633" ht="14.25" customHeight="1" x14ac:dyDescent="0.45"/>
    <row r="634" ht="14.25" customHeight="1" x14ac:dyDescent="0.45"/>
    <row r="635" ht="14.25" customHeight="1" x14ac:dyDescent="0.45"/>
    <row r="636" ht="14.25" customHeight="1" x14ac:dyDescent="0.45"/>
    <row r="637" ht="14.25" customHeight="1" x14ac:dyDescent="0.45"/>
    <row r="638" ht="14.25" customHeight="1" x14ac:dyDescent="0.45"/>
    <row r="639" ht="14.25" customHeight="1" x14ac:dyDescent="0.45"/>
    <row r="640" ht="14.25" customHeight="1" x14ac:dyDescent="0.45"/>
    <row r="641" ht="14.25" customHeight="1" x14ac:dyDescent="0.45"/>
    <row r="642" ht="14.25" customHeight="1" x14ac:dyDescent="0.45"/>
    <row r="643" ht="14.25" customHeight="1" x14ac:dyDescent="0.45"/>
    <row r="644" ht="14.25" customHeight="1" x14ac:dyDescent="0.45"/>
    <row r="645" ht="14.25" customHeight="1" x14ac:dyDescent="0.45"/>
    <row r="646" ht="14.25" customHeight="1" x14ac:dyDescent="0.45"/>
    <row r="647" ht="14.25" customHeight="1" x14ac:dyDescent="0.45"/>
    <row r="648" ht="14.25" customHeight="1" x14ac:dyDescent="0.45"/>
    <row r="649" ht="14.25" customHeight="1" x14ac:dyDescent="0.45"/>
    <row r="650" ht="14.25" customHeight="1" x14ac:dyDescent="0.45"/>
    <row r="651" ht="14.25" customHeight="1" x14ac:dyDescent="0.45"/>
    <row r="652" ht="14.25" customHeight="1" x14ac:dyDescent="0.45"/>
    <row r="653" ht="14.25" customHeight="1" x14ac:dyDescent="0.45"/>
    <row r="654" ht="14.25" customHeight="1" x14ac:dyDescent="0.45"/>
    <row r="655" ht="14.25" customHeight="1" x14ac:dyDescent="0.45"/>
    <row r="656" ht="14.25" customHeight="1" x14ac:dyDescent="0.45"/>
    <row r="657" ht="14.25" customHeight="1" x14ac:dyDescent="0.45"/>
    <row r="658" ht="14.25" customHeight="1" x14ac:dyDescent="0.45"/>
    <row r="659" ht="14.25" customHeight="1" x14ac:dyDescent="0.45"/>
    <row r="660" ht="14.25" customHeight="1" x14ac:dyDescent="0.45"/>
    <row r="661" ht="14.25" customHeight="1" x14ac:dyDescent="0.45"/>
    <row r="662" ht="14.25" customHeight="1" x14ac:dyDescent="0.45"/>
    <row r="663" ht="14.25" customHeight="1" x14ac:dyDescent="0.45"/>
    <row r="664" ht="14.25" customHeight="1" x14ac:dyDescent="0.45"/>
    <row r="665" ht="14.25" customHeight="1" x14ac:dyDescent="0.45"/>
    <row r="666" ht="14.25" customHeight="1" x14ac:dyDescent="0.45"/>
    <row r="667" ht="14.25" customHeight="1" x14ac:dyDescent="0.45"/>
    <row r="668" ht="14.25" customHeight="1" x14ac:dyDescent="0.45"/>
    <row r="669" ht="14.25" customHeight="1" x14ac:dyDescent="0.45"/>
    <row r="670" ht="14.25" customHeight="1" x14ac:dyDescent="0.45"/>
    <row r="671" ht="14.25" customHeight="1" x14ac:dyDescent="0.45"/>
    <row r="672" ht="14.25" customHeight="1" x14ac:dyDescent="0.45"/>
    <row r="673" ht="14.25" customHeight="1" x14ac:dyDescent="0.45"/>
    <row r="674" ht="14.25" customHeight="1" x14ac:dyDescent="0.45"/>
    <row r="675" ht="14.25" customHeight="1" x14ac:dyDescent="0.45"/>
    <row r="676" ht="14.25" customHeight="1" x14ac:dyDescent="0.45"/>
    <row r="677" ht="14.25" customHeight="1" x14ac:dyDescent="0.45"/>
    <row r="678" ht="14.25" customHeight="1" x14ac:dyDescent="0.45"/>
    <row r="679" ht="14.25" customHeight="1" x14ac:dyDescent="0.45"/>
    <row r="680" ht="14.25" customHeight="1" x14ac:dyDescent="0.45"/>
    <row r="681" ht="14.25" customHeight="1" x14ac:dyDescent="0.45"/>
    <row r="682" ht="14.25" customHeight="1" x14ac:dyDescent="0.45"/>
    <row r="683" ht="14.25" customHeight="1" x14ac:dyDescent="0.45"/>
    <row r="684" ht="14.25" customHeight="1" x14ac:dyDescent="0.45"/>
    <row r="685" ht="14.25" customHeight="1" x14ac:dyDescent="0.45"/>
    <row r="686" ht="14.25" customHeight="1" x14ac:dyDescent="0.45"/>
    <row r="687" ht="14.25" customHeight="1" x14ac:dyDescent="0.45"/>
    <row r="688" ht="14.25" customHeight="1" x14ac:dyDescent="0.45"/>
    <row r="689" ht="14.25" customHeight="1" x14ac:dyDescent="0.45"/>
    <row r="690" ht="14.25" customHeight="1" x14ac:dyDescent="0.45"/>
    <row r="691" ht="14.25" customHeight="1" x14ac:dyDescent="0.45"/>
    <row r="692" ht="14.25" customHeight="1" x14ac:dyDescent="0.45"/>
    <row r="693" ht="14.25" customHeight="1" x14ac:dyDescent="0.45"/>
    <row r="694" ht="14.25" customHeight="1" x14ac:dyDescent="0.45"/>
    <row r="695" ht="14.25" customHeight="1" x14ac:dyDescent="0.45"/>
    <row r="696" ht="14.25" customHeight="1" x14ac:dyDescent="0.45"/>
    <row r="697" ht="14.25" customHeight="1" x14ac:dyDescent="0.45"/>
    <row r="698" ht="14.25" customHeight="1" x14ac:dyDescent="0.45"/>
    <row r="699" ht="14.25" customHeight="1" x14ac:dyDescent="0.45"/>
    <row r="700" ht="14.25" customHeight="1" x14ac:dyDescent="0.45"/>
    <row r="701" ht="14.25" customHeight="1" x14ac:dyDescent="0.45"/>
    <row r="702" ht="14.25" customHeight="1" x14ac:dyDescent="0.45"/>
    <row r="703" ht="14.25" customHeight="1" x14ac:dyDescent="0.45"/>
    <row r="704" ht="14.25" customHeight="1" x14ac:dyDescent="0.45"/>
    <row r="705" ht="14.25" customHeight="1" x14ac:dyDescent="0.45"/>
    <row r="706" ht="14.25" customHeight="1" x14ac:dyDescent="0.45"/>
    <row r="707" ht="14.25" customHeight="1" x14ac:dyDescent="0.45"/>
    <row r="708" ht="14.25" customHeight="1" x14ac:dyDescent="0.45"/>
    <row r="709" ht="14.25" customHeight="1" x14ac:dyDescent="0.45"/>
    <row r="710" ht="14.25" customHeight="1" x14ac:dyDescent="0.45"/>
    <row r="711" ht="14.25" customHeight="1" x14ac:dyDescent="0.45"/>
    <row r="712" ht="14.25" customHeight="1" x14ac:dyDescent="0.45"/>
    <row r="713" ht="14.25" customHeight="1" x14ac:dyDescent="0.45"/>
    <row r="714" ht="14.25" customHeight="1" x14ac:dyDescent="0.45"/>
    <row r="715" ht="14.25" customHeight="1" x14ac:dyDescent="0.45"/>
    <row r="716" ht="14.25" customHeight="1" x14ac:dyDescent="0.45"/>
    <row r="717" ht="14.25" customHeight="1" x14ac:dyDescent="0.45"/>
    <row r="718" ht="14.25" customHeight="1" x14ac:dyDescent="0.45"/>
    <row r="719" ht="14.25" customHeight="1" x14ac:dyDescent="0.45"/>
    <row r="720" ht="14.25" customHeight="1" x14ac:dyDescent="0.45"/>
    <row r="721" ht="14.25" customHeight="1" x14ac:dyDescent="0.45"/>
    <row r="722" ht="14.25" customHeight="1" x14ac:dyDescent="0.45"/>
    <row r="723" ht="14.25" customHeight="1" x14ac:dyDescent="0.45"/>
    <row r="724" ht="14.25" customHeight="1" x14ac:dyDescent="0.45"/>
    <row r="725" ht="14.25" customHeight="1" x14ac:dyDescent="0.45"/>
    <row r="726" ht="14.25" customHeight="1" x14ac:dyDescent="0.45"/>
    <row r="727" ht="14.25" customHeight="1" x14ac:dyDescent="0.45"/>
    <row r="728" ht="14.25" customHeight="1" x14ac:dyDescent="0.45"/>
    <row r="729" ht="14.25" customHeight="1" x14ac:dyDescent="0.45"/>
    <row r="730" ht="14.25" customHeight="1" x14ac:dyDescent="0.45"/>
    <row r="731" ht="14.25" customHeight="1" x14ac:dyDescent="0.45"/>
    <row r="732" ht="14.25" customHeight="1" x14ac:dyDescent="0.45"/>
    <row r="733" ht="14.25" customHeight="1" x14ac:dyDescent="0.45"/>
    <row r="734" ht="14.25" customHeight="1" x14ac:dyDescent="0.45"/>
    <row r="735" ht="14.25" customHeight="1" x14ac:dyDescent="0.45"/>
    <row r="736" ht="14.25" customHeight="1" x14ac:dyDescent="0.45"/>
    <row r="737" ht="14.25" customHeight="1" x14ac:dyDescent="0.45"/>
    <row r="738" ht="14.25" customHeight="1" x14ac:dyDescent="0.45"/>
    <row r="739" ht="14.25" customHeight="1" x14ac:dyDescent="0.45"/>
    <row r="740" ht="14.25" customHeight="1" x14ac:dyDescent="0.45"/>
    <row r="741" ht="14.25" customHeight="1" x14ac:dyDescent="0.45"/>
    <row r="742" ht="14.25" customHeight="1" x14ac:dyDescent="0.45"/>
    <row r="743" ht="14.25" customHeight="1" x14ac:dyDescent="0.45"/>
    <row r="744" ht="14.25" customHeight="1" x14ac:dyDescent="0.45"/>
    <row r="745" ht="14.25" customHeight="1" x14ac:dyDescent="0.45"/>
    <row r="746" ht="14.25" customHeight="1" x14ac:dyDescent="0.45"/>
    <row r="747" ht="14.25" customHeight="1" x14ac:dyDescent="0.45"/>
    <row r="748" ht="14.25" customHeight="1" x14ac:dyDescent="0.45"/>
    <row r="749" ht="14.25" customHeight="1" x14ac:dyDescent="0.45"/>
    <row r="750" ht="14.25" customHeight="1" x14ac:dyDescent="0.45"/>
    <row r="751" ht="14.25" customHeight="1" x14ac:dyDescent="0.45"/>
    <row r="752" ht="14.25" customHeight="1" x14ac:dyDescent="0.45"/>
    <row r="753" ht="14.25" customHeight="1" x14ac:dyDescent="0.45"/>
    <row r="754" ht="14.25" customHeight="1" x14ac:dyDescent="0.45"/>
    <row r="755" ht="14.25" customHeight="1" x14ac:dyDescent="0.45"/>
    <row r="756" ht="14.25" customHeight="1" x14ac:dyDescent="0.45"/>
    <row r="757" ht="14.25" customHeight="1" x14ac:dyDescent="0.45"/>
    <row r="758" ht="14.25" customHeight="1" x14ac:dyDescent="0.45"/>
    <row r="759" ht="14.25" customHeight="1" x14ac:dyDescent="0.45"/>
    <row r="760" ht="14.25" customHeight="1" x14ac:dyDescent="0.45"/>
    <row r="761" ht="14.25" customHeight="1" x14ac:dyDescent="0.45"/>
    <row r="762" ht="14.25" customHeight="1" x14ac:dyDescent="0.45"/>
    <row r="763" ht="14.25" customHeight="1" x14ac:dyDescent="0.45"/>
    <row r="764" ht="14.25" customHeight="1" x14ac:dyDescent="0.45"/>
    <row r="765" ht="14.25" customHeight="1" x14ac:dyDescent="0.45"/>
    <row r="766" ht="14.25" customHeight="1" x14ac:dyDescent="0.45"/>
    <row r="767" ht="14.25" customHeight="1" x14ac:dyDescent="0.45"/>
    <row r="768" ht="14.25" customHeight="1" x14ac:dyDescent="0.45"/>
    <row r="769" ht="14.25" customHeight="1" x14ac:dyDescent="0.45"/>
    <row r="770" ht="14.25" customHeight="1" x14ac:dyDescent="0.45"/>
    <row r="771" ht="14.25" customHeight="1" x14ac:dyDescent="0.45"/>
    <row r="772" ht="14.25" customHeight="1" x14ac:dyDescent="0.45"/>
    <row r="773" ht="14.25" customHeight="1" x14ac:dyDescent="0.45"/>
    <row r="774" ht="14.25" customHeight="1" x14ac:dyDescent="0.45"/>
    <row r="775" ht="14.25" customHeight="1" x14ac:dyDescent="0.45"/>
    <row r="776" ht="14.25" customHeight="1" x14ac:dyDescent="0.45"/>
    <row r="777" ht="14.25" customHeight="1" x14ac:dyDescent="0.45"/>
    <row r="778" ht="14.25" customHeight="1" x14ac:dyDescent="0.45"/>
    <row r="779" ht="14.25" customHeight="1" x14ac:dyDescent="0.45"/>
    <row r="780" ht="14.25" customHeight="1" x14ac:dyDescent="0.45"/>
    <row r="781" ht="14.25" customHeight="1" x14ac:dyDescent="0.45"/>
    <row r="782" ht="14.25" customHeight="1" x14ac:dyDescent="0.45"/>
    <row r="783" ht="14.25" customHeight="1" x14ac:dyDescent="0.45"/>
    <row r="784" ht="14.25" customHeight="1" x14ac:dyDescent="0.45"/>
    <row r="785" ht="14.25" customHeight="1" x14ac:dyDescent="0.45"/>
    <row r="786" ht="14.25" customHeight="1" x14ac:dyDescent="0.45"/>
    <row r="787" ht="14.25" customHeight="1" x14ac:dyDescent="0.45"/>
    <row r="788" ht="14.25" customHeight="1" x14ac:dyDescent="0.45"/>
    <row r="789" ht="14.25" customHeight="1" x14ac:dyDescent="0.45"/>
    <row r="790" ht="14.25" customHeight="1" x14ac:dyDescent="0.45"/>
    <row r="791" ht="14.25" customHeight="1" x14ac:dyDescent="0.45"/>
    <row r="792" ht="14.25" customHeight="1" x14ac:dyDescent="0.45"/>
    <row r="793" ht="14.25" customHeight="1" x14ac:dyDescent="0.45"/>
    <row r="794" ht="14.25" customHeight="1" x14ac:dyDescent="0.45"/>
    <row r="795" ht="14.25" customHeight="1" x14ac:dyDescent="0.45"/>
    <row r="796" ht="14.25" customHeight="1" x14ac:dyDescent="0.45"/>
    <row r="797" ht="14.25" customHeight="1" x14ac:dyDescent="0.45"/>
    <row r="798" ht="14.25" customHeight="1" x14ac:dyDescent="0.45"/>
    <row r="799" ht="14.25" customHeight="1" x14ac:dyDescent="0.45"/>
    <row r="800" ht="14.25" customHeight="1" x14ac:dyDescent="0.45"/>
    <row r="801" ht="14.25" customHeight="1" x14ac:dyDescent="0.45"/>
    <row r="802" ht="14.25" customHeight="1" x14ac:dyDescent="0.45"/>
    <row r="803" ht="14.25" customHeight="1" x14ac:dyDescent="0.45"/>
    <row r="804" ht="14.25" customHeight="1" x14ac:dyDescent="0.45"/>
    <row r="805" ht="14.25" customHeight="1" x14ac:dyDescent="0.45"/>
    <row r="806" ht="14.25" customHeight="1" x14ac:dyDescent="0.45"/>
    <row r="807" ht="14.25" customHeight="1" x14ac:dyDescent="0.45"/>
    <row r="808" ht="14.25" customHeight="1" x14ac:dyDescent="0.45"/>
    <row r="809" ht="14.25" customHeight="1" x14ac:dyDescent="0.45"/>
    <row r="810" ht="14.25" customHeight="1" x14ac:dyDescent="0.45"/>
    <row r="811" ht="14.25" customHeight="1" x14ac:dyDescent="0.45"/>
    <row r="812" ht="14.25" customHeight="1" x14ac:dyDescent="0.45"/>
    <row r="813" ht="14.25" customHeight="1" x14ac:dyDescent="0.45"/>
    <row r="814" ht="14.25" customHeight="1" x14ac:dyDescent="0.45"/>
    <row r="815" ht="14.25" customHeight="1" x14ac:dyDescent="0.45"/>
    <row r="816" ht="14.25" customHeight="1" x14ac:dyDescent="0.45"/>
    <row r="817" ht="14.25" customHeight="1" x14ac:dyDescent="0.45"/>
    <row r="818" ht="14.25" customHeight="1" x14ac:dyDescent="0.45"/>
    <row r="819" ht="14.25" customHeight="1" x14ac:dyDescent="0.45"/>
    <row r="820" ht="14.25" customHeight="1" x14ac:dyDescent="0.45"/>
    <row r="821" ht="14.25" customHeight="1" x14ac:dyDescent="0.45"/>
    <row r="822" ht="14.25" customHeight="1" x14ac:dyDescent="0.45"/>
    <row r="823" ht="14.25" customHeight="1" x14ac:dyDescent="0.45"/>
    <row r="824" ht="14.25" customHeight="1" x14ac:dyDescent="0.45"/>
    <row r="825" ht="14.25" customHeight="1" x14ac:dyDescent="0.45"/>
    <row r="826" ht="14.25" customHeight="1" x14ac:dyDescent="0.45"/>
    <row r="827" ht="14.25" customHeight="1" x14ac:dyDescent="0.45"/>
    <row r="828" ht="14.25" customHeight="1" x14ac:dyDescent="0.45"/>
    <row r="829" ht="14.25" customHeight="1" x14ac:dyDescent="0.45"/>
    <row r="830" ht="14.25" customHeight="1" x14ac:dyDescent="0.45"/>
    <row r="831" ht="14.25" customHeight="1" x14ac:dyDescent="0.45"/>
    <row r="832" ht="14.25" customHeight="1" x14ac:dyDescent="0.45"/>
    <row r="833" ht="14.25" customHeight="1" x14ac:dyDescent="0.45"/>
    <row r="834" ht="14.25" customHeight="1" x14ac:dyDescent="0.45"/>
    <row r="835" ht="14.25" customHeight="1" x14ac:dyDescent="0.45"/>
    <row r="836" ht="14.25" customHeight="1" x14ac:dyDescent="0.45"/>
    <row r="837" ht="14.25" customHeight="1" x14ac:dyDescent="0.45"/>
    <row r="838" ht="14.25" customHeight="1" x14ac:dyDescent="0.45"/>
    <row r="839" ht="14.25" customHeight="1" x14ac:dyDescent="0.45"/>
    <row r="840" ht="14.25" customHeight="1" x14ac:dyDescent="0.45"/>
    <row r="841" ht="14.25" customHeight="1" x14ac:dyDescent="0.45"/>
    <row r="842" ht="14.25" customHeight="1" x14ac:dyDescent="0.45"/>
    <row r="843" ht="14.25" customHeight="1" x14ac:dyDescent="0.45"/>
    <row r="844" ht="14.25" customHeight="1" x14ac:dyDescent="0.45"/>
    <row r="845" ht="14.25" customHeight="1" x14ac:dyDescent="0.45"/>
    <row r="846" ht="14.25" customHeight="1" x14ac:dyDescent="0.45"/>
    <row r="847" ht="14.25" customHeight="1" x14ac:dyDescent="0.45"/>
    <row r="848" ht="14.25" customHeight="1" x14ac:dyDescent="0.45"/>
    <row r="849" ht="14.25" customHeight="1" x14ac:dyDescent="0.45"/>
    <row r="850" ht="14.25" customHeight="1" x14ac:dyDescent="0.45"/>
    <row r="851" ht="14.25" customHeight="1" x14ac:dyDescent="0.45"/>
    <row r="852" ht="14.25" customHeight="1" x14ac:dyDescent="0.45"/>
    <row r="853" ht="14.25" customHeight="1" x14ac:dyDescent="0.45"/>
    <row r="854" ht="14.25" customHeight="1" x14ac:dyDescent="0.45"/>
    <row r="855" ht="14.25" customHeight="1" x14ac:dyDescent="0.45"/>
    <row r="856" ht="14.25" customHeight="1" x14ac:dyDescent="0.45"/>
    <row r="857" ht="14.25" customHeight="1" x14ac:dyDescent="0.45"/>
    <row r="858" ht="14.25" customHeight="1" x14ac:dyDescent="0.45"/>
    <row r="859" ht="14.25" customHeight="1" x14ac:dyDescent="0.45"/>
    <row r="860" ht="14.25" customHeight="1" x14ac:dyDescent="0.45"/>
    <row r="861" ht="14.25" customHeight="1" x14ac:dyDescent="0.45"/>
    <row r="862" ht="14.25" customHeight="1" x14ac:dyDescent="0.45"/>
    <row r="863" ht="14.25" customHeight="1" x14ac:dyDescent="0.45"/>
    <row r="864" ht="14.25" customHeight="1" x14ac:dyDescent="0.45"/>
    <row r="865" ht="14.25" customHeight="1" x14ac:dyDescent="0.45"/>
    <row r="866" ht="14.25" customHeight="1" x14ac:dyDescent="0.45"/>
    <row r="867" ht="14.25" customHeight="1" x14ac:dyDescent="0.45"/>
    <row r="868" ht="14.25" customHeight="1" x14ac:dyDescent="0.45"/>
    <row r="869" ht="14.25" customHeight="1" x14ac:dyDescent="0.45"/>
    <row r="870" ht="14.25" customHeight="1" x14ac:dyDescent="0.45"/>
    <row r="871" ht="14.25" customHeight="1" x14ac:dyDescent="0.45"/>
    <row r="872" ht="14.25" customHeight="1" x14ac:dyDescent="0.45"/>
    <row r="873" ht="14.25" customHeight="1" x14ac:dyDescent="0.45"/>
    <row r="874" ht="14.25" customHeight="1" x14ac:dyDescent="0.45"/>
    <row r="875" ht="14.25" customHeight="1" x14ac:dyDescent="0.45"/>
    <row r="876" ht="14.25" customHeight="1" x14ac:dyDescent="0.45"/>
    <row r="877" ht="14.25" customHeight="1" x14ac:dyDescent="0.45"/>
    <row r="878" ht="14.25" customHeight="1" x14ac:dyDescent="0.45"/>
    <row r="879" ht="14.25" customHeight="1" x14ac:dyDescent="0.45"/>
    <row r="880" ht="14.25" customHeight="1" x14ac:dyDescent="0.45"/>
    <row r="881" ht="14.25" customHeight="1" x14ac:dyDescent="0.45"/>
    <row r="882" ht="14.25" customHeight="1" x14ac:dyDescent="0.45"/>
    <row r="883" ht="14.25" customHeight="1" x14ac:dyDescent="0.45"/>
    <row r="884" ht="14.25" customHeight="1" x14ac:dyDescent="0.45"/>
    <row r="885" ht="14.25" customHeight="1" x14ac:dyDescent="0.45"/>
    <row r="886" ht="14.25" customHeight="1" x14ac:dyDescent="0.45"/>
    <row r="887" ht="14.25" customHeight="1" x14ac:dyDescent="0.45"/>
    <row r="888" ht="14.25" customHeight="1" x14ac:dyDescent="0.45"/>
    <row r="889" ht="14.25" customHeight="1" x14ac:dyDescent="0.45"/>
    <row r="890" ht="14.25" customHeight="1" x14ac:dyDescent="0.45"/>
    <row r="891" ht="14.25" customHeight="1" x14ac:dyDescent="0.45"/>
    <row r="892" ht="14.25" customHeight="1" x14ac:dyDescent="0.45"/>
    <row r="893" ht="14.25" customHeight="1" x14ac:dyDescent="0.45"/>
    <row r="894" ht="14.25" customHeight="1" x14ac:dyDescent="0.45"/>
    <row r="895" ht="14.25" customHeight="1" x14ac:dyDescent="0.45"/>
    <row r="896" ht="14.25" customHeight="1" x14ac:dyDescent="0.45"/>
    <row r="897" ht="14.25" customHeight="1" x14ac:dyDescent="0.45"/>
    <row r="898" ht="14.25" customHeight="1" x14ac:dyDescent="0.45"/>
    <row r="899" ht="14.25" customHeight="1" x14ac:dyDescent="0.45"/>
    <row r="900" ht="14.25" customHeight="1" x14ac:dyDescent="0.45"/>
    <row r="901" ht="14.25" customHeight="1" x14ac:dyDescent="0.45"/>
    <row r="902" ht="14.25" customHeight="1" x14ac:dyDescent="0.45"/>
    <row r="903" ht="14.25" customHeight="1" x14ac:dyDescent="0.45"/>
    <row r="904" ht="14.25" customHeight="1" x14ac:dyDescent="0.45"/>
    <row r="905" ht="14.25" customHeight="1" x14ac:dyDescent="0.45"/>
    <row r="906" ht="14.25" customHeight="1" x14ac:dyDescent="0.45"/>
    <row r="907" ht="14.25" customHeight="1" x14ac:dyDescent="0.45"/>
    <row r="908" ht="14.25" customHeight="1" x14ac:dyDescent="0.45"/>
    <row r="909" ht="14.25" customHeight="1" x14ac:dyDescent="0.45"/>
    <row r="910" ht="14.25" customHeight="1" x14ac:dyDescent="0.45"/>
    <row r="911" ht="14.25" customHeight="1" x14ac:dyDescent="0.45"/>
    <row r="912" ht="14.25" customHeight="1" x14ac:dyDescent="0.45"/>
    <row r="913" ht="14.25" customHeight="1" x14ac:dyDescent="0.45"/>
    <row r="914" ht="14.25" customHeight="1" x14ac:dyDescent="0.45"/>
    <row r="915" ht="14.25" customHeight="1" x14ac:dyDescent="0.45"/>
    <row r="916" ht="14.25" customHeight="1" x14ac:dyDescent="0.45"/>
    <row r="917" ht="14.25" customHeight="1" x14ac:dyDescent="0.45"/>
    <row r="918" ht="14.25" customHeight="1" x14ac:dyDescent="0.45"/>
    <row r="919" ht="14.25" customHeight="1" x14ac:dyDescent="0.45"/>
    <row r="920" ht="14.25" customHeight="1" x14ac:dyDescent="0.45"/>
    <row r="921" ht="14.25" customHeight="1" x14ac:dyDescent="0.45"/>
    <row r="922" ht="14.25" customHeight="1" x14ac:dyDescent="0.45"/>
    <row r="923" ht="14.25" customHeight="1" x14ac:dyDescent="0.45"/>
    <row r="924" ht="14.25" customHeight="1" x14ac:dyDescent="0.45"/>
    <row r="925" ht="14.25" customHeight="1" x14ac:dyDescent="0.45"/>
    <row r="926" ht="14.25" customHeight="1" x14ac:dyDescent="0.45"/>
    <row r="927" ht="14.25" customHeight="1" x14ac:dyDescent="0.45"/>
    <row r="928" ht="14.25" customHeight="1" x14ac:dyDescent="0.45"/>
    <row r="929" ht="14.25" customHeight="1" x14ac:dyDescent="0.45"/>
    <row r="930" ht="14.25" customHeight="1" x14ac:dyDescent="0.45"/>
    <row r="931" ht="14.25" customHeight="1" x14ac:dyDescent="0.45"/>
    <row r="932" ht="14.25" customHeight="1" x14ac:dyDescent="0.45"/>
    <row r="933" ht="14.25" customHeight="1" x14ac:dyDescent="0.45"/>
    <row r="934" ht="14.25" customHeight="1" x14ac:dyDescent="0.45"/>
    <row r="935" ht="14.25" customHeight="1" x14ac:dyDescent="0.45"/>
    <row r="936" ht="14.25" customHeight="1" x14ac:dyDescent="0.45"/>
    <row r="937" ht="14.25" customHeight="1" x14ac:dyDescent="0.45"/>
    <row r="938" ht="14.25" customHeight="1" x14ac:dyDescent="0.45"/>
    <row r="939" ht="14.25" customHeight="1" x14ac:dyDescent="0.45"/>
    <row r="940" ht="14.25" customHeight="1" x14ac:dyDescent="0.45"/>
    <row r="941" ht="14.25" customHeight="1" x14ac:dyDescent="0.45"/>
    <row r="942" ht="14.25" customHeight="1" x14ac:dyDescent="0.45"/>
    <row r="943" ht="14.25" customHeight="1" x14ac:dyDescent="0.45"/>
    <row r="944" ht="14.25" customHeight="1" x14ac:dyDescent="0.45"/>
    <row r="945" ht="14.25" customHeight="1" x14ac:dyDescent="0.45"/>
    <row r="946" ht="14.25" customHeight="1" x14ac:dyDescent="0.45"/>
    <row r="947" ht="14.25" customHeight="1" x14ac:dyDescent="0.45"/>
    <row r="948" ht="14.25" customHeight="1" x14ac:dyDescent="0.45"/>
    <row r="949" ht="14.25" customHeight="1" x14ac:dyDescent="0.45"/>
    <row r="950" ht="14.25" customHeight="1" x14ac:dyDescent="0.45"/>
    <row r="951" ht="14.25" customHeight="1" x14ac:dyDescent="0.45"/>
    <row r="952" ht="14.25" customHeight="1" x14ac:dyDescent="0.45"/>
    <row r="953" ht="14.25" customHeight="1" x14ac:dyDescent="0.45"/>
    <row r="954" ht="14.25" customHeight="1" x14ac:dyDescent="0.45"/>
    <row r="955" ht="14.25" customHeight="1" x14ac:dyDescent="0.45"/>
    <row r="956" ht="14.25" customHeight="1" x14ac:dyDescent="0.45"/>
    <row r="957" ht="14.25" customHeight="1" x14ac:dyDescent="0.45"/>
    <row r="958" ht="14.25" customHeight="1" x14ac:dyDescent="0.45"/>
    <row r="959" ht="14.25" customHeight="1" x14ac:dyDescent="0.45"/>
    <row r="960" ht="14.25" customHeight="1" x14ac:dyDescent="0.45"/>
    <row r="961" ht="14.25" customHeight="1" x14ac:dyDescent="0.45"/>
    <row r="962" ht="14.25" customHeight="1" x14ac:dyDescent="0.45"/>
    <row r="963" ht="14.25" customHeight="1" x14ac:dyDescent="0.45"/>
    <row r="964" ht="14.25" customHeight="1" x14ac:dyDescent="0.45"/>
    <row r="965" ht="14.25" customHeight="1" x14ac:dyDescent="0.45"/>
    <row r="966" ht="14.25" customHeight="1" x14ac:dyDescent="0.45"/>
    <row r="967" ht="14.25" customHeight="1" x14ac:dyDescent="0.45"/>
    <row r="968" ht="14.25" customHeight="1" x14ac:dyDescent="0.45"/>
    <row r="969" ht="14.25" customHeight="1" x14ac:dyDescent="0.45"/>
    <row r="970" ht="14.25" customHeight="1" x14ac:dyDescent="0.45"/>
    <row r="971" ht="14.25" customHeight="1" x14ac:dyDescent="0.45"/>
    <row r="972" ht="14.25" customHeight="1" x14ac:dyDescent="0.45"/>
    <row r="973" ht="14.25" customHeight="1" x14ac:dyDescent="0.45"/>
    <row r="974" ht="14.25" customHeight="1" x14ac:dyDescent="0.45"/>
    <row r="975" ht="14.25" customHeight="1" x14ac:dyDescent="0.45"/>
    <row r="976" ht="14.25" customHeight="1" x14ac:dyDescent="0.45"/>
    <row r="977" ht="14.25" customHeight="1" x14ac:dyDescent="0.45"/>
    <row r="978" ht="14.25" customHeight="1" x14ac:dyDescent="0.45"/>
    <row r="979" ht="14.25" customHeight="1" x14ac:dyDescent="0.45"/>
    <row r="980" ht="14.25" customHeight="1" x14ac:dyDescent="0.45"/>
    <row r="981" ht="14.25" customHeight="1" x14ac:dyDescent="0.45"/>
    <row r="982" ht="14.25" customHeight="1" x14ac:dyDescent="0.45"/>
    <row r="983" ht="14.25" customHeight="1" x14ac:dyDescent="0.45"/>
    <row r="984" ht="14.25" customHeight="1" x14ac:dyDescent="0.45"/>
    <row r="985" ht="14.25" customHeight="1" x14ac:dyDescent="0.45"/>
    <row r="986" ht="14.25" customHeight="1" x14ac:dyDescent="0.45"/>
    <row r="987" ht="14.25" customHeight="1" x14ac:dyDescent="0.45"/>
    <row r="988" ht="14.25" customHeight="1" x14ac:dyDescent="0.45"/>
    <row r="989" ht="14.25" customHeight="1" x14ac:dyDescent="0.45"/>
    <row r="990" ht="14.25" customHeight="1" x14ac:dyDescent="0.45"/>
    <row r="991" ht="14.25" customHeight="1" x14ac:dyDescent="0.45"/>
    <row r="992" ht="14.25" customHeight="1" x14ac:dyDescent="0.45"/>
    <row r="993" ht="14.25" customHeight="1" x14ac:dyDescent="0.45"/>
    <row r="994" ht="14.25" customHeight="1" x14ac:dyDescent="0.45"/>
    <row r="995" ht="14.25" customHeight="1" x14ac:dyDescent="0.45"/>
    <row r="996" ht="14.25" customHeight="1" x14ac:dyDescent="0.45"/>
    <row r="997" ht="14.25" customHeight="1" x14ac:dyDescent="0.45"/>
    <row r="998" ht="14.25" customHeight="1" x14ac:dyDescent="0.45"/>
    <row r="999" ht="14.25" customHeight="1" x14ac:dyDescent="0.45"/>
    <row r="1000" ht="14.25" customHeight="1" x14ac:dyDescent="0.45"/>
  </sheetData>
  <hyperlinks>
    <hyperlink ref="G4" r:id="rId1" xr:uid="{00000000-0004-0000-1F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NXZ_Project</vt:lpstr>
      <vt:lpstr>Customer</vt:lpstr>
      <vt:lpstr>PL_7_Year</vt:lpstr>
      <vt:lpstr>MKT_Forecast</vt:lpstr>
      <vt:lpstr>Old_Revenue</vt:lpstr>
      <vt:lpstr>Capital_PaidUp</vt:lpstr>
      <vt:lpstr>Investment Contract</vt:lpstr>
      <vt:lpstr>Platform</vt:lpstr>
      <vt:lpstr>Security</vt:lpstr>
      <vt:lpstr>OtherService</vt:lpstr>
      <vt:lpstr>ConsultSetup</vt:lpstr>
      <vt:lpstr>Mgt_Cost</vt:lpstr>
      <vt:lpstr>Staff_V10</vt:lpstr>
      <vt:lpstr>Office RentalCost</vt:lpstr>
      <vt:lpstr>Dubai_Office</vt:lpstr>
      <vt:lpstr>CashInFlow</vt:lpstr>
      <vt:lpstr>HEADCOUNT</vt:lpstr>
      <vt:lpstr>SalaryOld</vt:lpstr>
      <vt:lpstr>Capital Requirement</vt:lpstr>
      <vt:lpstr>Insurance</vt:lpstr>
      <vt:lpstr>LiquidAsset</vt:lpstr>
      <vt:lpstr>ReserveAsset (2)</vt:lpstr>
      <vt:lpstr>Assumption</vt:lpstr>
      <vt:lpstr>Board Name</vt:lpstr>
      <vt:lpstr>DraftFee</vt:lpstr>
      <vt:lpstr>LicenseFee</vt:lpstr>
      <vt:lpstr>References</vt:lpstr>
      <vt:lpstr>Management</vt:lpstr>
      <vt:lpstr>Salary_Survey</vt:lpstr>
      <vt:lpstr>Office_Investment</vt:lpstr>
      <vt:lpstr>Sheet2</vt:lpstr>
      <vt:lpstr>DPO_Outsource</vt:lpstr>
      <vt:lpstr>CISO_Outsource</vt:lpstr>
      <vt:lpstr>Internal_Audit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Noppachai Tungsinpulchai</dc:creator>
  <cp:lastModifiedBy>Noppachai Tungsinpulchai</cp:lastModifiedBy>
  <dcterms:created xsi:type="dcterms:W3CDTF">2023-10-16T03:45:38Z</dcterms:created>
  <dcterms:modified xsi:type="dcterms:W3CDTF">2024-05-10T14:58:05Z</dcterms:modified>
</cp:coreProperties>
</file>