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innanut/Library/Mobile Documents/com~apple~CloudDocs/NUT/Exeter University/Master/Term 2/BEMM462 Operating Analyst/Individual Report/"/>
    </mc:Choice>
  </mc:AlternateContent>
  <xr:revisionPtr revIDLastSave="0" documentId="13_ncr:1_{165EF62E-F417-3B43-9B12-24EA3B0650E0}" xr6:coauthVersionLast="47" xr6:coauthVersionMax="47" xr10:uidLastSave="{00000000-0000-0000-0000-000000000000}"/>
  <bookViews>
    <workbookView xWindow="360" yWindow="860" windowWidth="24940" windowHeight="19620" xr2:uid="{0C512ECB-806C-CF40-A32E-9ED30486DEB1}"/>
  </bookViews>
  <sheets>
    <sheet name="Question" sheetId="7" r:id="rId1"/>
    <sheet name="DEA Model" sheetId="1" r:id="rId2"/>
    <sheet name="All project" sheetId="9" r:id="rId3"/>
    <sheet name="All project_STS" sheetId="10" state="veryHidden" r:id="rId4"/>
    <sheet name="DEA Model_STS" sheetId="8" state="veryHidden" r:id="rId5"/>
    <sheet name="Hospital 1_STS" sheetId="5" state="veryHidden" r:id="rId6"/>
    <sheet name="STS_1" sheetId="14" r:id="rId7"/>
    <sheet name="Improvement Q1.4_M1" sheetId="18" r:id="rId8"/>
    <sheet name="Improvement Q1.4_M2" sheetId="20" r:id="rId9"/>
    <sheet name="STS_2" sheetId="22" r:id="rId10"/>
    <sheet name="Q1.5 diff industry" sheetId="19" r:id="rId11"/>
    <sheet name="Improvement Q1.4_M2_STS" sheetId="21" state="veryHidden" r:id="rId12"/>
  </sheets>
  <definedNames>
    <definedName name="ChartData" localSheetId="6">STS_1!$K$5:$K$12</definedName>
    <definedName name="ChartData" localSheetId="9">STS_2!$K$5:$K$12</definedName>
    <definedName name="InputValues" localSheetId="6">STS_1!$A$5:$A$12</definedName>
    <definedName name="InputValues" localSheetId="9">STS_2!$A$5:$A$12</definedName>
    <definedName name="OutputAddresses" localSheetId="6">STS_1!$B$4</definedName>
    <definedName name="OutputAddresses" localSheetId="9">STS_2!$B$4</definedName>
    <definedName name="OutputValues" localSheetId="6">STS_1!$B$5:$B$12</definedName>
    <definedName name="OutputValues" localSheetId="9">STS_2!$B$5:$B$12</definedName>
    <definedName name="solver_adj" localSheetId="2" hidden="1">'All project'!$B$17:$C$17,'All project'!$F$17</definedName>
    <definedName name="solver_adj" localSheetId="1" hidden="1">'DEA Model'!$B$17:$C$17,'DEA Model'!$F$17</definedName>
    <definedName name="solver_adj" localSheetId="7" hidden="1">'Improvement Q1.4_M1'!$C$23:$C$24</definedName>
    <definedName name="solver_adj" localSheetId="8" hidden="1">'Improvement Q1.4_M2'!$B$17:$D$17,'Improvement Q1.4_M2'!$G$17:$H$17</definedName>
    <definedName name="solver_adj" localSheetId="10" hidden="1">'Q1.5 diff industry'!$B$16:$D$16,'Q1.5 diff industry'!$G$16:$H$16</definedName>
    <definedName name="solver_cvg" localSheetId="2" hidden="1">0.0001</definedName>
    <definedName name="solver_cvg" localSheetId="1" hidden="1">0.0001</definedName>
    <definedName name="solver_cvg" localSheetId="7" hidden="1">0.0001</definedName>
    <definedName name="solver_cvg" localSheetId="8" hidden="1">0.0001</definedName>
    <definedName name="solver_cvg" localSheetId="10" hidden="1">0.0001</definedName>
    <definedName name="solver_drv" localSheetId="2" hidden="1">1</definedName>
    <definedName name="solver_drv" localSheetId="1" hidden="1">1</definedName>
    <definedName name="solver_drv" localSheetId="7" hidden="1">1</definedName>
    <definedName name="solver_drv" localSheetId="8" hidden="1">1</definedName>
    <definedName name="solver_drv" localSheetId="10" hidden="1">1</definedName>
    <definedName name="solver_eng" localSheetId="2" hidden="1">2</definedName>
    <definedName name="solver_eng" localSheetId="1" hidden="1">2</definedName>
    <definedName name="solver_eng" localSheetId="7" hidden="1">2</definedName>
    <definedName name="solver_eng" localSheetId="8" hidden="1">2</definedName>
    <definedName name="solver_eng" localSheetId="10" hidden="1">2</definedName>
    <definedName name="solver_itr" localSheetId="2" hidden="1">2147483647</definedName>
    <definedName name="solver_itr" localSheetId="1" hidden="1">2147483647</definedName>
    <definedName name="solver_itr" localSheetId="7" hidden="1">2147483647</definedName>
    <definedName name="solver_itr" localSheetId="8" hidden="1">2147483647</definedName>
    <definedName name="solver_itr" localSheetId="10" hidden="1">2147483647</definedName>
    <definedName name="solver_lhs1" localSheetId="2" hidden="1">'All project'!$B$21:$B$28</definedName>
    <definedName name="solver_lhs1" localSheetId="1" hidden="1">'DEA Model'!$B$21:$B$28</definedName>
    <definedName name="solver_lhs1" localSheetId="7" hidden="1">'Improvement Q1.4_M1'!$D$25:$E$25</definedName>
    <definedName name="solver_lhs1" localSheetId="8" hidden="1">'Improvement Q1.4_M2'!$B$21:$B$28</definedName>
    <definedName name="solver_lhs1" localSheetId="10" hidden="1">'Q1.5 diff industry'!$B$20:$B$21</definedName>
    <definedName name="solver_lhs2" localSheetId="2" hidden="1">'All project'!$B$31</definedName>
    <definedName name="solver_lhs2" localSheetId="1" hidden="1">'DEA Model'!$B$31</definedName>
    <definedName name="solver_lhs2" localSheetId="7" hidden="1">'Improvement Q1.4_M1'!$G$25</definedName>
    <definedName name="solver_lhs2" localSheetId="8" hidden="1">'Improvement Q1.4_M2'!$B$31</definedName>
    <definedName name="solver_lhs2" localSheetId="10" hidden="1">'Q1.5 diff industry'!$B$24</definedName>
    <definedName name="solver_lin" localSheetId="2" hidden="1">1</definedName>
    <definedName name="solver_lin" localSheetId="1" hidden="1">1</definedName>
    <definedName name="solver_lin" localSheetId="7" hidden="1">1</definedName>
    <definedName name="solver_lin" localSheetId="8" hidden="1">1</definedName>
    <definedName name="solver_lin" localSheetId="10" hidden="1">1</definedName>
    <definedName name="solver_mip" localSheetId="2" hidden="1">2147483647</definedName>
    <definedName name="solver_mip" localSheetId="1" hidden="1">2147483647</definedName>
    <definedName name="solver_mip" localSheetId="7" hidden="1">2147483647</definedName>
    <definedName name="solver_mip" localSheetId="8" hidden="1">2147483647</definedName>
    <definedName name="solver_mip" localSheetId="10" hidden="1">2147483647</definedName>
    <definedName name="solver_mni" localSheetId="2" hidden="1">30</definedName>
    <definedName name="solver_mni" localSheetId="1" hidden="1">30</definedName>
    <definedName name="solver_mni" localSheetId="7" hidden="1">30</definedName>
    <definedName name="solver_mni" localSheetId="8" hidden="1">30</definedName>
    <definedName name="solver_mni" localSheetId="10" hidden="1">30</definedName>
    <definedName name="solver_mrt" localSheetId="2" hidden="1">0.075</definedName>
    <definedName name="solver_mrt" localSheetId="1" hidden="1">0.075</definedName>
    <definedName name="solver_mrt" localSheetId="7" hidden="1">0.075</definedName>
    <definedName name="solver_mrt" localSheetId="8" hidden="1">0.075</definedName>
    <definedName name="solver_mrt" localSheetId="10" hidden="1">0.075</definedName>
    <definedName name="solver_msl" localSheetId="2" hidden="1">2</definedName>
    <definedName name="solver_msl" localSheetId="1" hidden="1">2</definedName>
    <definedName name="solver_msl" localSheetId="7" hidden="1">2</definedName>
    <definedName name="solver_msl" localSheetId="8" hidden="1">2</definedName>
    <definedName name="solver_msl" localSheetId="10" hidden="1">2</definedName>
    <definedName name="solver_neg" localSheetId="2" hidden="1">1</definedName>
    <definedName name="solver_neg" localSheetId="1" hidden="1">1</definedName>
    <definedName name="solver_neg" localSheetId="7" hidden="1">1</definedName>
    <definedName name="solver_neg" localSheetId="8" hidden="1">1</definedName>
    <definedName name="solver_neg" localSheetId="10" hidden="1">1</definedName>
    <definedName name="solver_nod" localSheetId="2" hidden="1">2147483647</definedName>
    <definedName name="solver_nod" localSheetId="1" hidden="1">2147483647</definedName>
    <definedName name="solver_nod" localSheetId="7" hidden="1">2147483647</definedName>
    <definedName name="solver_nod" localSheetId="8" hidden="1">2147483647</definedName>
    <definedName name="solver_nod" localSheetId="10" hidden="1">2147483647</definedName>
    <definedName name="solver_num" localSheetId="2" hidden="1">2</definedName>
    <definedName name="solver_num" localSheetId="1" hidden="1">2</definedName>
    <definedName name="solver_num" localSheetId="7" hidden="1">2</definedName>
    <definedName name="solver_num" localSheetId="8" hidden="1">2</definedName>
    <definedName name="solver_num" localSheetId="10" hidden="1">2</definedName>
    <definedName name="solver_opt" localSheetId="2" hidden="1">'All project'!$B$34</definedName>
    <definedName name="solver_opt" localSheetId="1" hidden="1">'DEA Model'!$B$34</definedName>
    <definedName name="solver_opt" localSheetId="8" hidden="1">'Improvement Q1.4_M2'!$B$34</definedName>
    <definedName name="solver_opt" localSheetId="10" hidden="1">'Q1.5 diff industry'!$B$27</definedName>
    <definedName name="solver_pre" localSheetId="2" hidden="1">0.000001</definedName>
    <definedName name="solver_pre" localSheetId="1" hidden="1">0.000001</definedName>
    <definedName name="solver_pre" localSheetId="7" hidden="1">0.000001</definedName>
    <definedName name="solver_pre" localSheetId="8" hidden="1">0.000001</definedName>
    <definedName name="solver_pre" localSheetId="10" hidden="1">0.000001</definedName>
    <definedName name="solver_rbv" localSheetId="2" hidden="1">1</definedName>
    <definedName name="solver_rbv" localSheetId="1" hidden="1">1</definedName>
    <definedName name="solver_rbv" localSheetId="7" hidden="1">1</definedName>
    <definedName name="solver_rbv" localSheetId="8" hidden="1">1</definedName>
    <definedName name="solver_rbv" localSheetId="10" hidden="1">1</definedName>
    <definedName name="solver_rel1" localSheetId="2" hidden="1">3</definedName>
    <definedName name="solver_rel1" localSheetId="1" hidden="1">3</definedName>
    <definedName name="solver_rel1" localSheetId="7" hidden="1">1</definedName>
    <definedName name="solver_rel1" localSheetId="8" hidden="1">3</definedName>
    <definedName name="solver_rel1" localSheetId="10" hidden="1">3</definedName>
    <definedName name="solver_rel2" localSheetId="2" hidden="1">2</definedName>
    <definedName name="solver_rel2" localSheetId="1" hidden="1">2</definedName>
    <definedName name="solver_rel2" localSheetId="7" hidden="1">3</definedName>
    <definedName name="solver_rel2" localSheetId="8" hidden="1">2</definedName>
    <definedName name="solver_rel2" localSheetId="10" hidden="1">2</definedName>
    <definedName name="solver_rhs1" localSheetId="2" hidden="1">'All project'!$D$21:$D$28</definedName>
    <definedName name="solver_rhs1" localSheetId="1" hidden="1">'DEA Model'!$D$21:$D$28</definedName>
    <definedName name="solver_rhs1" localSheetId="7" hidden="1">'Improvement Q1.4_M1'!$D$27:$E$27</definedName>
    <definedName name="solver_rhs1" localSheetId="8" hidden="1">'Improvement Q1.4_M2'!$D$21:$D$28</definedName>
    <definedName name="solver_rhs1" localSheetId="10" hidden="1">'Q1.5 diff industry'!$D$20:$D$21</definedName>
    <definedName name="solver_rhs2" localSheetId="2" hidden="1">1</definedName>
    <definedName name="solver_rhs2" localSheetId="1" hidden="1">1</definedName>
    <definedName name="solver_rhs2" localSheetId="7" hidden="1">'Improvement Q1.4_M1'!$G$27</definedName>
    <definedName name="solver_rhs2" localSheetId="8" hidden="1">1</definedName>
    <definedName name="solver_rhs2" localSheetId="10" hidden="1">1</definedName>
    <definedName name="solver_rlx" localSheetId="2" hidden="1">2</definedName>
    <definedName name="solver_rlx" localSheetId="1" hidden="1">2</definedName>
    <definedName name="solver_rlx" localSheetId="7" hidden="1">2</definedName>
    <definedName name="solver_rlx" localSheetId="8" hidden="1">2</definedName>
    <definedName name="solver_rlx" localSheetId="10" hidden="1">2</definedName>
    <definedName name="solver_rsd" localSheetId="2" hidden="1">0</definedName>
    <definedName name="solver_rsd" localSheetId="1" hidden="1">0</definedName>
    <definedName name="solver_rsd" localSheetId="7" hidden="1">0</definedName>
    <definedName name="solver_rsd" localSheetId="8" hidden="1">0</definedName>
    <definedName name="solver_rsd" localSheetId="10" hidden="1">0</definedName>
    <definedName name="solver_scl" localSheetId="2" hidden="1">1</definedName>
    <definedName name="solver_scl" localSheetId="1" hidden="1">1</definedName>
    <definedName name="solver_scl" localSheetId="7" hidden="1">1</definedName>
    <definedName name="solver_scl" localSheetId="8" hidden="1">1</definedName>
    <definedName name="solver_scl" localSheetId="10" hidden="1">1</definedName>
    <definedName name="solver_sho" localSheetId="2" hidden="1">2</definedName>
    <definedName name="solver_sho" localSheetId="1" hidden="1">2</definedName>
    <definedName name="solver_sho" localSheetId="7" hidden="1">2</definedName>
    <definedName name="solver_sho" localSheetId="8" hidden="1">2</definedName>
    <definedName name="solver_sho" localSheetId="10" hidden="1">2</definedName>
    <definedName name="solver_ssz" localSheetId="2" hidden="1">100</definedName>
    <definedName name="solver_ssz" localSheetId="1" hidden="1">100</definedName>
    <definedName name="solver_ssz" localSheetId="7" hidden="1">100</definedName>
    <definedName name="solver_ssz" localSheetId="8" hidden="1">100</definedName>
    <definedName name="solver_ssz" localSheetId="10" hidden="1">100</definedName>
    <definedName name="solver_tim" localSheetId="2" hidden="1">2147483647</definedName>
    <definedName name="solver_tim" localSheetId="1" hidden="1">2147483647</definedName>
    <definedName name="solver_tim" localSheetId="7" hidden="1">2147483647</definedName>
    <definedName name="solver_tim" localSheetId="8" hidden="1">2147483647</definedName>
    <definedName name="solver_tim" localSheetId="10" hidden="1">2147483647</definedName>
    <definedName name="solver_tol" localSheetId="2" hidden="1">0.01</definedName>
    <definedName name="solver_tol" localSheetId="1" hidden="1">0.01</definedName>
    <definedName name="solver_tol" localSheetId="7" hidden="1">0.01</definedName>
    <definedName name="solver_tol" localSheetId="8" hidden="1">0.01</definedName>
    <definedName name="solver_tol" localSheetId="10" hidden="1">0.01</definedName>
    <definedName name="solver_typ" localSheetId="2" hidden="1">1</definedName>
    <definedName name="solver_typ" localSheetId="1" hidden="1">1</definedName>
    <definedName name="solver_typ" localSheetId="7" hidden="1">1</definedName>
    <definedName name="solver_typ" localSheetId="8" hidden="1">1</definedName>
    <definedName name="solver_typ" localSheetId="10" hidden="1">1</definedName>
    <definedName name="solver_val" localSheetId="2" hidden="1">0</definedName>
    <definedName name="solver_val" localSheetId="1" hidden="1">0</definedName>
    <definedName name="solver_val" localSheetId="7" hidden="1">0</definedName>
    <definedName name="solver_val" localSheetId="8" hidden="1">0</definedName>
    <definedName name="solver_val" localSheetId="10" hidden="1">0</definedName>
    <definedName name="solver_ver" localSheetId="2" hidden="1">2</definedName>
    <definedName name="solver_ver" localSheetId="1" hidden="1">2</definedName>
    <definedName name="solver_ver" localSheetId="7" hidden="1">2</definedName>
    <definedName name="solver_ver" localSheetId="8" hidden="1">2</definedName>
    <definedName name="solver_ver" localSheetId="10" hidden="1">2</definedName>
    <definedName name="Weights">'Improvement Q1.4_M1'!$B$4:$B$5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2" l="1"/>
  <c r="J4" i="22"/>
  <c r="K5" i="22" s="1"/>
  <c r="B23" i="20"/>
  <c r="D28" i="20"/>
  <c r="B28" i="20"/>
  <c r="D27" i="20"/>
  <c r="B27" i="20"/>
  <c r="D26" i="20"/>
  <c r="B26" i="20"/>
  <c r="D25" i="20"/>
  <c r="B25" i="20"/>
  <c r="D24" i="20"/>
  <c r="B24" i="20"/>
  <c r="D23" i="20"/>
  <c r="D22" i="20"/>
  <c r="B22" i="20"/>
  <c r="D21" i="20"/>
  <c r="B21" i="20"/>
  <c r="B21" i="19"/>
  <c r="B24" i="19" s="1"/>
  <c r="B20" i="19"/>
  <c r="D21" i="19"/>
  <c r="B27" i="19" s="1"/>
  <c r="D20" i="19"/>
  <c r="G25" i="18"/>
  <c r="E25" i="18"/>
  <c r="D25" i="18"/>
  <c r="G15" i="18"/>
  <c r="E15" i="18"/>
  <c r="D15" i="18"/>
  <c r="B31" i="1"/>
  <c r="K1" i="14"/>
  <c r="J4" i="14"/>
  <c r="K8" i="14" s="1"/>
  <c r="D28" i="9"/>
  <c r="D27" i="9"/>
  <c r="D26" i="9"/>
  <c r="D25" i="9"/>
  <c r="D24" i="9"/>
  <c r="D23" i="9"/>
  <c r="D22" i="9"/>
  <c r="D21" i="9"/>
  <c r="B28" i="9"/>
  <c r="B27" i="9"/>
  <c r="B26" i="9"/>
  <c r="B25" i="9"/>
  <c r="B24" i="9"/>
  <c r="B23" i="9"/>
  <c r="B21" i="9"/>
  <c r="B34" i="1"/>
  <c r="D28" i="1"/>
  <c r="D27" i="1"/>
  <c r="D26" i="1"/>
  <c r="D25" i="1"/>
  <c r="D24" i="1"/>
  <c r="D23" i="1"/>
  <c r="D22" i="1"/>
  <c r="D21" i="1"/>
  <c r="B28" i="1"/>
  <c r="B27" i="1"/>
  <c r="B26" i="1"/>
  <c r="B25" i="1"/>
  <c r="B24" i="1"/>
  <c r="B23" i="1"/>
  <c r="B22" i="1"/>
  <c r="B21" i="1"/>
  <c r="B22" i="9"/>
  <c r="B34" i="9"/>
  <c r="B31" i="9"/>
  <c r="K6" i="22" l="1"/>
  <c r="K8" i="22"/>
  <c r="K10" i="22"/>
  <c r="K11" i="22"/>
  <c r="K12" i="22"/>
  <c r="K7" i="22"/>
  <c r="K9" i="22"/>
  <c r="B34" i="20"/>
  <c r="B31" i="20"/>
  <c r="K10" i="14"/>
  <c r="K5" i="14"/>
  <c r="K6" i="14"/>
  <c r="K11" i="14"/>
  <c r="K12" i="14"/>
  <c r="K9" i="14"/>
  <c r="K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Jinnanut Sathienyanont</author>
  </authors>
  <commentList>
    <comment ref="B5" authorId="0" shapeId="0" xr:uid="{C3FD5CD2-4242-A445-8222-E97788C33EDB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6123710D-711F-B141-B05F-3193FFA72230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1D321CEC-1A5D-B84A-BA46-841AC94C3BB4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1B7AA1B6-6FD2-B741-9FDB-D3CF47AD9EEC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DA05903-0107-2844-B111-4B132ACF39CC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451FAEEF-0611-2946-9BE8-180FA99CAA35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A08F0336-0974-D840-8AE1-5F9335F15FCF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4B1FFA8E-1847-6147-B3B0-B2F630E0C135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Jinnanut Sathienyanont</author>
  </authors>
  <commentList>
    <comment ref="B5" authorId="0" shapeId="0" xr:uid="{1A6DD755-EC1C-CB42-8ED8-991D170793AA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6180DA2D-1478-DF47-851C-29C14F263F82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87BAF79F-EB94-6E49-9DEA-2F83B1D91690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946D8544-65DD-E54E-8135-0A0B82C5DEB5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67AAF178-A718-0541-878D-D499D58F465C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BC823C24-C3BA-024E-933E-4726B5364E5A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B1CC4277-BEC9-DE42-AC7F-4424E52D4859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F52CF327-E8FE-0F4B-8AAB-4628D8513D2B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<sst xmlns="http://schemas.openxmlformats.org/spreadsheetml/2006/main" count="253" uniqueCount="73">
  <si>
    <t>Input used</t>
  </si>
  <si>
    <t>Input 1</t>
  </si>
  <si>
    <t>Input 2</t>
  </si>
  <si>
    <t>Output produced</t>
  </si>
  <si>
    <t>Output 1</t>
  </si>
  <si>
    <t>&gt;=</t>
  </si>
  <si>
    <t>unit costs of inputs</t>
  </si>
  <si>
    <t>unit costs of outputs</t>
  </si>
  <si>
    <t>Constraints that input costs must cover output values</t>
  </si>
  <si>
    <t>Input Costs</t>
  </si>
  <si>
    <t>Output Costs</t>
  </si>
  <si>
    <t>=</t>
  </si>
  <si>
    <t>$B$3</t>
  </si>
  <si>
    <t>$B$22</t>
  </si>
  <si>
    <t>Selected DMU</t>
  </si>
  <si>
    <t>DEA model for checking efficiency of a selected project</t>
  </si>
  <si>
    <t>Selected project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</si>
  <si>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</si>
  <si>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</si>
  <si>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</si>
  <si>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</si>
  <si>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</si>
  <si>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</si>
  <si>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</si>
  <si>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</si>
  <si>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</t>
  </si>
  <si>
    <t>Constraint on selected project's input cost</t>
  </si>
  <si>
    <t>Maximize selected project's output values</t>
  </si>
  <si>
    <t>Selected project input cost</t>
  </si>
  <si>
    <t>Selected peoject output value</t>
  </si>
  <si>
    <t>peroson-days</t>
  </si>
  <si>
    <t>CPU</t>
  </si>
  <si>
    <t>profit</t>
  </si>
  <si>
    <t>Decision variables</t>
  </si>
  <si>
    <t>$B$34</t>
  </si>
  <si>
    <t>Oneway analysis for Solver model in All project worksheet</t>
  </si>
  <si>
    <t>Selected project (cell $B$3) values along side, output cell(s) along top</t>
  </si>
  <si>
    <t>Data for chart</t>
  </si>
  <si>
    <t>$B$34,$B$17:$C$17,$F$17</t>
  </si>
  <si>
    <t>Selected project values along side, output cell(s) along top</t>
  </si>
  <si>
    <t>Output Values</t>
  </si>
  <si>
    <t>Peroson-days</t>
  </si>
  <si>
    <t>Profit</t>
  </si>
  <si>
    <t>Weights</t>
  </si>
  <si>
    <t>Combination</t>
  </si>
  <si>
    <t>&lt;=</t>
  </si>
  <si>
    <t>Comparing combination of Project 3 and Project 7 to inefficient Project 4</t>
  </si>
  <si>
    <t>Comparing combination of Project 3 and Project 7 to inefficient Project 5</t>
  </si>
  <si>
    <t>NPV</t>
  </si>
  <si>
    <t>ROI</t>
  </si>
  <si>
    <t>Capital</t>
  </si>
  <si>
    <t>Labour Hours</t>
  </si>
  <si>
    <t>Time (month)</t>
  </si>
  <si>
    <t>Input 3</t>
  </si>
  <si>
    <t>equipment</t>
  </si>
  <si>
    <t>Output 2</t>
  </si>
  <si>
    <t>client review</t>
  </si>
  <si>
    <t>Project selected</t>
  </si>
  <si>
    <t>Oneway analysis for Solver model in Improvement Q1.4_M2 worksheet</t>
  </si>
  <si>
    <t>Project selected (cell $B$3) values along side, output cell(s) along top</t>
  </si>
  <si>
    <t>output</t>
  </si>
  <si>
    <t>SolverTable</t>
  </si>
  <si>
    <t>DEA model for checking efficiency of different systems/industries</t>
  </si>
  <si>
    <t>Industry 1</t>
  </si>
  <si>
    <t>Industry 2</t>
  </si>
  <si>
    <t>Selected industry</t>
  </si>
  <si>
    <t>Industry</t>
  </si>
  <si>
    <t>Constraint on selected industry's input cost</t>
  </si>
  <si>
    <t>Selected industry input cost</t>
  </si>
  <si>
    <t>Selected industry output value</t>
  </si>
  <si>
    <t>Maximize selected industry's output values</t>
  </si>
  <si>
    <t>Original inputs/outputs</t>
  </si>
  <si>
    <t>Standardized inputs/outputs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</si>
</sst>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"/>
  </numFmts>
  <fonts count="15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14"/>
      <color rgb="FFFF0000"/>
      <name val="Aptos Narrow"/>
      <scheme val="minor"/>
    </font>
    <font>
      <sz val="14"/>
      <color theme="2" tint="-0.499984740745262"/>
      <name val="Aptos Narrow"/>
      <scheme val="minor"/>
    </font>
    <font>
      <b/>
      <sz val="12"/>
      <color theme="1"/>
      <name val="Aptos Narrow"/>
      <scheme val="minor"/>
    </font>
    <font>
      <sz val="12"/>
      <color rgb="FFFFFFFF"/>
      <name val="Aptos Narrow"/>
      <family val="2"/>
      <scheme val="minor"/>
    </font>
    <font>
      <sz val="10"/>
      <color rgb="FF000000"/>
      <name val="Tahoma"/>
      <family val="2"/>
    </font>
    <font>
      <sz val="12"/>
      <color theme="1"/>
      <name val="Aptos Narrow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scheme val="minor"/>
    </font>
    <font>
      <b/>
      <sz val="14"/>
      <color rgb="FFFF0000"/>
      <name val="Aptos Narrow"/>
      <scheme val="minor"/>
    </font>
    <font>
      <b/>
      <u/>
      <sz val="14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6" fillId="0" borderId="0" xfId="0" applyFont="1"/>
    <xf numFmtId="0" fontId="0" fillId="0" borderId="0" xfId="0" applyAlignment="1">
      <alignment horizontal="right" textRotation="90"/>
    </xf>
    <xf numFmtId="0" fontId="0" fillId="4" borderId="0" xfId="0" applyFill="1" applyAlignment="1">
      <alignment horizontal="right" textRotation="90"/>
    </xf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5" xfId="0" applyFill="1" applyBorder="1"/>
    <xf numFmtId="0" fontId="0" fillId="3" borderId="2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6" xfId="0" applyBorder="1"/>
    <xf numFmtId="0" fontId="3" fillId="5" borderId="0" xfId="0" applyFont="1" applyFill="1"/>
    <xf numFmtId="0" fontId="6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9" fillId="5" borderId="0" xfId="0" applyFont="1" applyFill="1" applyAlignment="1">
      <alignment horizontal="center"/>
    </xf>
    <xf numFmtId="0" fontId="6" fillId="5" borderId="7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166" fontId="11" fillId="6" borderId="0" xfId="0" applyNumberFormat="1" applyFont="1" applyFill="1"/>
    <xf numFmtId="164" fontId="11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applyFont="1"/>
    <xf numFmtId="167" fontId="3" fillId="0" borderId="8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3" fillId="0" borderId="11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7" fontId="3" fillId="7" borderId="8" xfId="0" applyNumberFormat="1" applyFont="1" applyFill="1" applyBorder="1" applyAlignment="1">
      <alignment horizontal="center"/>
    </xf>
    <xf numFmtId="167" fontId="3" fillId="7" borderId="9" xfId="0" applyNumberFormat="1" applyFont="1" applyFill="1" applyBorder="1" applyAlignment="1">
      <alignment horizontal="center"/>
    </xf>
    <xf numFmtId="167" fontId="3" fillId="7" borderId="10" xfId="0" applyNumberFormat="1" applyFont="1" applyFill="1" applyBorder="1" applyAlignment="1">
      <alignment horizontal="center"/>
    </xf>
    <xf numFmtId="167" fontId="3" fillId="7" borderId="11" xfId="0" applyNumberFormat="1" applyFont="1" applyFill="1" applyBorder="1" applyAlignment="1">
      <alignment horizontal="center"/>
    </xf>
    <xf numFmtId="167" fontId="3" fillId="7" borderId="12" xfId="0" applyNumberFormat="1" applyFont="1" applyFill="1" applyBorder="1" applyAlignment="1">
      <alignment horizontal="center"/>
    </xf>
    <xf numFmtId="167" fontId="3" fillId="7" borderId="1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$B$34 to Selected project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STS_1!$K$5:$K$12</c:f>
              <c:numCache>
                <c:formatCode>General</c:formatCode>
                <c:ptCount val="8"/>
                <c:pt idx="0">
                  <c:v>0.99999999999998856</c:v>
                </c:pt>
                <c:pt idx="1">
                  <c:v>0.32128514056224616</c:v>
                </c:pt>
                <c:pt idx="2">
                  <c:v>1.0000000000000009</c:v>
                </c:pt>
                <c:pt idx="3">
                  <c:v>0.58931860036832429</c:v>
                </c:pt>
                <c:pt idx="4">
                  <c:v>0.38647342995168926</c:v>
                </c:pt>
                <c:pt idx="5">
                  <c:v>0.95238095238095433</c:v>
                </c:pt>
                <c:pt idx="6">
                  <c:v>0.33333333333333209</c:v>
                </c:pt>
                <c:pt idx="7">
                  <c:v>0.90000000000003599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B-F045-8416-80CEB3770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31279"/>
        <c:axId val="181332991"/>
      </c:lineChart>
      <c:catAx>
        <c:axId val="181331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Selected project ($B$3)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332991"/>
        <c:crosses val="autoZero"/>
        <c:auto val="1"/>
        <c:lblAlgn val="ctr"/>
        <c:lblOffset val="100"/>
        <c:noMultiLvlLbl val="0"/>
      </c:catAx>
      <c:valAx>
        <c:axId val="18133299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3127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'Improvement Q1.4_M1'!$C$4:$J$4</c:f>
              <c:numCache>
                <c:formatCode>General</c:formatCode>
                <c:ptCount val="8"/>
                <c:pt idx="0">
                  <c:v>550</c:v>
                </c:pt>
                <c:pt idx="1">
                  <c:v>400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  <c:pt idx="5">
                  <c:v>500</c:v>
                </c:pt>
                <c:pt idx="6">
                  <c:v>350</c:v>
                </c:pt>
                <c:pt idx="7">
                  <c:v>200</c:v>
                </c:pt>
              </c:numCache>
            </c:numRef>
          </c:xVal>
          <c:yVal>
            <c:numRef>
              <c:f>'Improvement Q1.4_M1'!$C$5:$J$5</c:f>
              <c:numCache>
                <c:formatCode>General</c:formatCode>
                <c:ptCount val="8"/>
                <c:pt idx="0">
                  <c:v>200</c:v>
                </c:pt>
                <c:pt idx="1">
                  <c:v>150</c:v>
                </c:pt>
                <c:pt idx="2">
                  <c:v>400</c:v>
                </c:pt>
                <c:pt idx="3">
                  <c:v>450</c:v>
                </c:pt>
                <c:pt idx="4">
                  <c:v>300</c:v>
                </c:pt>
                <c:pt idx="5">
                  <c:v>150</c:v>
                </c:pt>
                <c:pt idx="6">
                  <c:v>200</c:v>
                </c:pt>
                <c:pt idx="7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4-E142-9134-AB08BCF9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509040"/>
        <c:axId val="923443040"/>
      </c:scatterChart>
      <c:valAx>
        <c:axId val="18785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Person-days/Profit</a:t>
                </a:r>
              </a:p>
            </c:rich>
          </c:tx>
          <c:layout>
            <c:manualLayout>
              <c:xMode val="edge"/>
              <c:yMode val="edge"/>
              <c:x val="0.42073082133315415"/>
              <c:y val="0.90794570701753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43040"/>
        <c:crosses val="autoZero"/>
        <c:crossBetween val="midCat"/>
      </c:valAx>
      <c:valAx>
        <c:axId val="9234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CPU/Profit</a:t>
                </a:r>
              </a:p>
            </c:rich>
          </c:tx>
          <c:layout>
            <c:manualLayout>
              <c:xMode val="edge"/>
              <c:yMode val="edge"/>
              <c:x val="1.5420562449837638E-2"/>
              <c:y val="0.32269403186534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$B$34 to Project selected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STS_2!$K$5:$K$12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2-E24D-BE8E-5F657FE9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040576"/>
        <c:axId val="767525520"/>
      </c:lineChart>
      <c:catAx>
        <c:axId val="13760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Project selected ($B$3)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7525520"/>
        <c:crosses val="autoZero"/>
        <c:auto val="1"/>
        <c:lblAlgn val="ctr"/>
        <c:lblOffset val="100"/>
        <c:noMultiLvlLbl val="0"/>
      </c:catAx>
      <c:valAx>
        <c:axId val="76752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0405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1</xdr:row>
      <xdr:rowOff>0</xdr:rowOff>
    </xdr:from>
    <xdr:to>
      <xdr:col>9</xdr:col>
      <xdr:colOff>698500</xdr:colOff>
      <xdr:row>40</xdr:row>
      <xdr:rowOff>164080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B0A2AD-8F73-C308-7FA4-8BA770605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" y="203200"/>
          <a:ext cx="7772400" cy="8088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5</xdr:row>
      <xdr:rowOff>63500</xdr:rowOff>
    </xdr:from>
    <xdr:to>
      <xdr:col>12</xdr:col>
      <xdr:colOff>368300</xdr:colOff>
      <xdr:row>33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BD94F-FA78-F64A-C76D-2CDDB800A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1270000"/>
          <a:ext cx="5092700" cy="6832600"/>
        </a:xfrm>
        <a:prstGeom prst="rect">
          <a:avLst/>
        </a:prstGeom>
      </xdr:spPr>
    </xdr:pic>
    <xdr:clientData/>
  </xdr:twoCellAnchor>
  <xdr:twoCellAnchor editAs="oneCell">
    <xdr:from>
      <xdr:col>0</xdr:col>
      <xdr:colOff>431800</xdr:colOff>
      <xdr:row>37</xdr:row>
      <xdr:rowOff>38100</xdr:rowOff>
    </xdr:from>
    <xdr:to>
      <xdr:col>9</xdr:col>
      <xdr:colOff>421200</xdr:colOff>
      <xdr:row>64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C7548C-A415-4F3B-4A55-566CF6D32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800" y="8966200"/>
          <a:ext cx="10924100" cy="66294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444500</xdr:colOff>
      <xdr:row>66</xdr:row>
      <xdr:rowOff>12700</xdr:rowOff>
    </xdr:from>
    <xdr:to>
      <xdr:col>9</xdr:col>
      <xdr:colOff>395394</xdr:colOff>
      <xdr:row>93</xdr:row>
      <xdr:rowOff>215900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9C7B85-B99E-BC2A-228C-A82F27C4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4500" y="15938500"/>
          <a:ext cx="10885594" cy="6718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673100</xdr:colOff>
      <xdr:row>3</xdr:row>
      <xdr:rowOff>279400</xdr:rowOff>
    </xdr:from>
    <xdr:to>
      <xdr:col>8</xdr:col>
      <xdr:colOff>596900</xdr:colOff>
      <xdr:row>17</xdr:row>
      <xdr:rowOff>12700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79579C4F-2F7B-C73A-0DD0-3F665E16F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393700</xdr:colOff>
      <xdr:row>2</xdr:row>
      <xdr:rowOff>165100</xdr:rowOff>
    </xdr:from>
    <xdr:to>
      <xdr:col>14</xdr:col>
      <xdr:colOff>101600</xdr:colOff>
      <xdr:row>5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C6E420-D5FC-C2BD-02D3-BE2C59C35EAD}"/>
            </a:ext>
          </a:extLst>
        </xdr:cNvPr>
        <xdr:cNvSpPr txBox="1"/>
      </xdr:nvSpPr>
      <xdr:spPr>
        <a:xfrm>
          <a:off x="9474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When you select an output from the dropdown list in cell $K$4, the chart will adapt to that output.</a:t>
          </a:r>
        </a:p>
      </xdr:txBody>
    </xdr:sp>
    <xdr:clientData/>
  </xdr:twoCellAnchor>
  <xdr:twoCellAnchor editAs="oneCell">
    <xdr:from>
      <xdr:col>0</xdr:col>
      <xdr:colOff>444500</xdr:colOff>
      <xdr:row>20</xdr:row>
      <xdr:rowOff>0</xdr:rowOff>
    </xdr:from>
    <xdr:to>
      <xdr:col>9</xdr:col>
      <xdr:colOff>787400</xdr:colOff>
      <xdr:row>49</xdr:row>
      <xdr:rowOff>161731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6C5657-55FA-0CB2-8487-83BCEB78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500" y="4343400"/>
          <a:ext cx="7772400" cy="60545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22714</xdr:colOff>
      <xdr:row>3</xdr:row>
      <xdr:rowOff>24546</xdr:rowOff>
    </xdr:from>
    <xdr:ext cx="33655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A303E31-C2BF-7FEF-2860-3A8FE2B17D0B}"/>
                </a:ext>
              </a:extLst>
            </xdr:cNvPr>
            <xdr:cNvSpPr txBox="1"/>
          </xdr:nvSpPr>
          <xdr:spPr>
            <a:xfrm>
              <a:off x="1152161" y="747392"/>
              <a:ext cx="3365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A303E31-C2BF-7FEF-2860-3A8FE2B17D0B}"/>
                </a:ext>
              </a:extLst>
            </xdr:cNvPr>
            <xdr:cNvSpPr txBox="1"/>
          </xdr:nvSpPr>
          <xdr:spPr>
            <a:xfrm>
              <a:off x="1152161" y="747392"/>
              <a:ext cx="3365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24521</xdr:colOff>
      <xdr:row>4</xdr:row>
      <xdr:rowOff>16314</xdr:rowOff>
    </xdr:from>
    <xdr:ext cx="33655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6D5F2C4-F8D7-5147-966F-EDF5BE05D7EE}"/>
                </a:ext>
              </a:extLst>
            </xdr:cNvPr>
            <xdr:cNvSpPr txBox="1"/>
          </xdr:nvSpPr>
          <xdr:spPr>
            <a:xfrm>
              <a:off x="1153968" y="980108"/>
              <a:ext cx="3365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6D5F2C4-F8D7-5147-966F-EDF5BE05D7EE}"/>
                </a:ext>
              </a:extLst>
            </xdr:cNvPr>
            <xdr:cNvSpPr txBox="1"/>
          </xdr:nvSpPr>
          <xdr:spPr>
            <a:xfrm>
              <a:off x="1153968" y="980108"/>
              <a:ext cx="3365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21309</xdr:colOff>
      <xdr:row>5</xdr:row>
      <xdr:rowOff>23141</xdr:rowOff>
    </xdr:from>
    <xdr:ext cx="33655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9E7DED6-6E7F-A94F-9995-DDBF81B2857D}"/>
                </a:ext>
              </a:extLst>
            </xdr:cNvPr>
            <xdr:cNvSpPr txBox="1"/>
          </xdr:nvSpPr>
          <xdr:spPr>
            <a:xfrm>
              <a:off x="1150756" y="1227884"/>
              <a:ext cx="3365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9E7DED6-6E7F-A94F-9995-DDBF81B2857D}"/>
                </a:ext>
              </a:extLst>
            </xdr:cNvPr>
            <xdr:cNvSpPr txBox="1"/>
          </xdr:nvSpPr>
          <xdr:spPr>
            <a:xfrm>
              <a:off x="1150756" y="1227884"/>
              <a:ext cx="3365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772202</xdr:colOff>
      <xdr:row>38</xdr:row>
      <xdr:rowOff>72745</xdr:rowOff>
    </xdr:from>
    <xdr:to>
      <xdr:col>8</xdr:col>
      <xdr:colOff>104986</xdr:colOff>
      <xdr:row>53</xdr:row>
      <xdr:rowOff>188273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396B69-E4CB-71FC-A3FE-4A42248CB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76200</xdr:colOff>
      <xdr:row>8</xdr:row>
      <xdr:rowOff>63500</xdr:rowOff>
    </xdr:from>
    <xdr:to>
      <xdr:col>13</xdr:col>
      <xdr:colOff>609600</xdr:colOff>
      <xdr:row>36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A1FAD4-D831-B1FD-7C44-1CFDF9F4E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9400" y="1993900"/>
          <a:ext cx="5118100" cy="680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267708</xdr:colOff>
      <xdr:row>8</xdr:row>
      <xdr:rowOff>56041</xdr:rowOff>
    </xdr:from>
    <xdr:to>
      <xdr:col>20</xdr:col>
      <xdr:colOff>333023</xdr:colOff>
      <xdr:row>36</xdr:row>
      <xdr:rowOff>132242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77BE1B-10D9-6993-F3AA-FC1206D65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51518" y="1991279"/>
          <a:ext cx="5024362" cy="684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431800</xdr:colOff>
      <xdr:row>37</xdr:row>
      <xdr:rowOff>38100</xdr:rowOff>
    </xdr:from>
    <xdr:to>
      <xdr:col>9</xdr:col>
      <xdr:colOff>446600</xdr:colOff>
      <xdr:row>64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746125-2250-0A48-ACD6-952024010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" y="8966200"/>
          <a:ext cx="10924100" cy="66294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444500</xdr:colOff>
      <xdr:row>66</xdr:row>
      <xdr:rowOff>12700</xdr:rowOff>
    </xdr:from>
    <xdr:to>
      <xdr:col>9</xdr:col>
      <xdr:colOff>420794</xdr:colOff>
      <xdr:row>93</xdr:row>
      <xdr:rowOff>215900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A50CC5-3F2A-B643-8A5B-097F5E0E1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500" y="15938500"/>
          <a:ext cx="10885594" cy="67183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22</xdr:row>
      <xdr:rowOff>114301</xdr:rowOff>
    </xdr:from>
    <xdr:to>
      <xdr:col>5</xdr:col>
      <xdr:colOff>1438331</xdr:colOff>
      <xdr:row>33</xdr:row>
      <xdr:rowOff>63501</xdr:rowOff>
    </xdr:to>
    <xdr:pic>
      <xdr:nvPicPr>
        <xdr:cNvPr id="2" name="Picture 1" descr="A screenshot of a calculator&#10;&#10;AI-generated content may be incorrect.">
          <a:extLst>
            <a:ext uri="{FF2B5EF4-FFF2-40B4-BE49-F238E27FC236}">
              <a16:creationId xmlns:a16="http://schemas.microsoft.com/office/drawing/2014/main" id="{AA9FCF57-A493-3E4F-76C9-20404A721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300" y="5422901"/>
          <a:ext cx="1285931" cy="2603500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317500</xdr:colOff>
      <xdr:row>12</xdr:row>
      <xdr:rowOff>38100</xdr:rowOff>
    </xdr:from>
    <xdr:to>
      <xdr:col>13</xdr:col>
      <xdr:colOff>241300</xdr:colOff>
      <xdr:row>26</xdr:row>
      <xdr:rowOff>50800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F81DDBA3-52ED-A724-8C20-4EB5149C6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393700</xdr:colOff>
      <xdr:row>2</xdr:row>
      <xdr:rowOff>165100</xdr:rowOff>
    </xdr:from>
    <xdr:to>
      <xdr:col>14</xdr:col>
      <xdr:colOff>355600</xdr:colOff>
      <xdr:row>5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A9B184E-C262-E7F4-8D81-35722FFBB9E8}"/>
            </a:ext>
          </a:extLst>
        </xdr:cNvPr>
        <xdr:cNvSpPr txBox="1"/>
      </xdr:nvSpPr>
      <xdr:spPr>
        <a:xfrm>
          <a:off x="9474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101013</xdr:rowOff>
    </xdr:from>
    <xdr:to>
      <xdr:col>2</xdr:col>
      <xdr:colOff>7341</xdr:colOff>
      <xdr:row>10</xdr:row>
      <xdr:rowOff>80751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CEC6735-62A9-42F5-8DCA-F3E9C3282774}"/>
            </a:ext>
          </a:extLst>
        </xdr:cNvPr>
        <xdr:cNvCxnSpPr/>
      </xdr:nvCxnSpPr>
      <xdr:spPr>
        <a:xfrm>
          <a:off x="3606800" y="2056813"/>
          <a:ext cx="7341" cy="4623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1062689</xdr:colOff>
      <xdr:row>8</xdr:row>
      <xdr:rowOff>99252</xdr:rowOff>
    </xdr:from>
    <xdr:to>
      <xdr:col>3</xdr:col>
      <xdr:colOff>5579</xdr:colOff>
      <xdr:row>10</xdr:row>
      <xdr:rowOff>78990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3B5506D-E82F-D146-A3FC-C60CE672BC45}"/>
            </a:ext>
          </a:extLst>
        </xdr:cNvPr>
        <xdr:cNvCxnSpPr/>
      </xdr:nvCxnSpPr>
      <xdr:spPr>
        <a:xfrm>
          <a:off x="4667140" y="2066651"/>
          <a:ext cx="7341" cy="46424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924751</xdr:colOff>
      <xdr:row>8</xdr:row>
      <xdr:rowOff>112612</xdr:rowOff>
    </xdr:from>
    <xdr:to>
      <xdr:col>7</xdr:col>
      <xdr:colOff>4992</xdr:colOff>
      <xdr:row>10</xdr:row>
      <xdr:rowOff>92350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2FBD2C-6987-244C-86C1-0B6EBA58CC26}"/>
            </a:ext>
          </a:extLst>
        </xdr:cNvPr>
        <xdr:cNvCxnSpPr/>
      </xdr:nvCxnSpPr>
      <xdr:spPr>
        <a:xfrm>
          <a:off x="9306751" y="2068412"/>
          <a:ext cx="7341" cy="4623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8</xdr:row>
      <xdr:rowOff>25400</xdr:rowOff>
    </xdr:from>
    <xdr:to>
      <xdr:col>3</xdr:col>
      <xdr:colOff>381000</xdr:colOff>
      <xdr:row>8</xdr:row>
      <xdr:rowOff>228600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BFED35-08A6-EF4E-4025-59EF08F866CA}"/>
            </a:ext>
          </a:extLst>
        </xdr:cNvPr>
        <xdr:cNvSpPr txBox="1"/>
      </xdr:nvSpPr>
      <xdr:spPr>
        <a:xfrm>
          <a:off x="3149600" y="1981200"/>
          <a:ext cx="1905000" cy="203200"/>
        </a:xfrm>
        <a:prstGeom prst="rect">
          <a:avLst/>
        </a:prstGeom>
        <a:solidFill>
          <a:srgbClr val="FAFF8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Transform</a:t>
          </a:r>
          <a:r>
            <a:rPr lang="en-US" sz="1100" b="1" baseline="0">
              <a:solidFill>
                <a:srgbClr val="FF0000"/>
              </a:solidFill>
            </a:rPr>
            <a:t> to binary data (0,1)</a:t>
          </a:r>
          <a:endParaRPr lang="en-GB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1422400</xdr:colOff>
      <xdr:row>8</xdr:row>
      <xdr:rowOff>12700</xdr:rowOff>
    </xdr:from>
    <xdr:to>
      <xdr:col>8</xdr:col>
      <xdr:colOff>76200</xdr:colOff>
      <xdr:row>8</xdr:row>
      <xdr:rowOff>215900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F7FC78-93F2-B24D-B189-7E4458DA0982}"/>
            </a:ext>
          </a:extLst>
        </xdr:cNvPr>
        <xdr:cNvSpPr txBox="1"/>
      </xdr:nvSpPr>
      <xdr:spPr>
        <a:xfrm>
          <a:off x="8305800" y="1968500"/>
          <a:ext cx="1905000" cy="203200"/>
        </a:xfrm>
        <a:prstGeom prst="rect">
          <a:avLst/>
        </a:prstGeom>
        <a:solidFill>
          <a:srgbClr val="FAFF8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Transform</a:t>
          </a:r>
          <a:r>
            <a:rPr lang="en-US" sz="1100" b="1" baseline="0">
              <a:solidFill>
                <a:srgbClr val="FF0000"/>
              </a:solidFill>
            </a:rPr>
            <a:t> to binary data (0,1)</a:t>
          </a:r>
          <a:endParaRPr lang="en-GB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9</xdr:col>
      <xdr:colOff>101600</xdr:colOff>
      <xdr:row>1</xdr:row>
      <xdr:rowOff>203200</xdr:rowOff>
    </xdr:from>
    <xdr:to>
      <xdr:col>18</xdr:col>
      <xdr:colOff>431800</xdr:colOff>
      <xdr:row>38</xdr:row>
      <xdr:rowOff>98416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42A081-3009-0089-3C79-964769B3F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9800" y="457200"/>
          <a:ext cx="7874000" cy="9293216"/>
        </a:xfrm>
        <a:prstGeom prst="rect">
          <a:avLst/>
        </a:prstGeom>
      </xdr:spPr>
    </xdr:pic>
    <xdr:clientData/>
  </xdr:twoCellAnchor>
  <xdr:twoCellAnchor editAs="oneCell">
    <xdr:from>
      <xdr:col>19</xdr:col>
      <xdr:colOff>25400</xdr:colOff>
      <xdr:row>1</xdr:row>
      <xdr:rowOff>152400</xdr:rowOff>
    </xdr:from>
    <xdr:to>
      <xdr:col>27</xdr:col>
      <xdr:colOff>639694</xdr:colOff>
      <xdr:row>38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8C48DD-4038-4A7B-A276-DBE271E9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05600" y="406400"/>
          <a:ext cx="7319894" cy="939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177800</xdr:colOff>
      <xdr:row>1</xdr:row>
      <xdr:rowOff>177800</xdr:rowOff>
    </xdr:from>
    <xdr:to>
      <xdr:col>35</xdr:col>
      <xdr:colOff>685800</xdr:colOff>
      <xdr:row>38</xdr:row>
      <xdr:rowOff>152466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38B8E2F-1CD2-0452-F649-4BA668657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01800" y="431800"/>
          <a:ext cx="6375400" cy="9372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F29C-26AE-3145-A421-9354173CB805}">
  <sheetPr codeName="Sheet1"/>
  <dimension ref="A18"/>
  <sheetViews>
    <sheetView tabSelected="1" workbookViewId="0">
      <selection activeCell="L17" sqref="L17"/>
    </sheetView>
  </sheetViews>
  <sheetFormatPr baseColWidth="10" defaultRowHeight="16" x14ac:dyDescent="0.2"/>
  <sheetData>
    <row r="18" spans="1:1" x14ac:dyDescent="0.2">
      <c r="A18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59D8-ADDB-B647-B19B-F49C2999094A}">
  <dimension ref="A1:K12"/>
  <sheetViews>
    <sheetView workbookViewId="0">
      <selection activeCell="D14" sqref="D14"/>
    </sheetView>
  </sheetViews>
  <sheetFormatPr baseColWidth="10" defaultRowHeight="16" x14ac:dyDescent="0.2"/>
  <sheetData>
    <row r="1" spans="1:11" x14ac:dyDescent="0.2">
      <c r="A1" s="12" t="s">
        <v>58</v>
      </c>
      <c r="K1" s="15" t="str">
        <f>CONCATENATE("Sensitivity of ",$K$4," to ","Project selected")</f>
        <v>Sensitivity of $B$34 to Project selected</v>
      </c>
    </row>
    <row r="3" spans="1:11" x14ac:dyDescent="0.2">
      <c r="A3" t="s">
        <v>59</v>
      </c>
      <c r="K3" t="s">
        <v>37</v>
      </c>
    </row>
    <row r="4" spans="1:11" ht="39" x14ac:dyDescent="0.2">
      <c r="B4" s="13" t="s">
        <v>60</v>
      </c>
      <c r="J4" s="15" t="e">
        <f>MATCH($K$4,OutputAddresses,0)</f>
        <v>#N/A</v>
      </c>
      <c r="K4" s="14" t="s">
        <v>34</v>
      </c>
    </row>
    <row r="5" spans="1:11" x14ac:dyDescent="0.2">
      <c r="A5">
        <v>1</v>
      </c>
      <c r="B5" s="16">
        <v>0.99999999999999711</v>
      </c>
      <c r="K5" t="e">
        <f>INDEX(OutputValues,1,$J$4)</f>
        <v>#N/A</v>
      </c>
    </row>
    <row r="6" spans="1:11" x14ac:dyDescent="0.2">
      <c r="A6">
        <v>2</v>
      </c>
      <c r="B6" s="17">
        <v>1</v>
      </c>
      <c r="K6" t="e">
        <f>INDEX(OutputValues,2,$J$4)</f>
        <v>#N/A</v>
      </c>
    </row>
    <row r="7" spans="1:11" x14ac:dyDescent="0.2">
      <c r="A7">
        <v>3</v>
      </c>
      <c r="B7" s="17">
        <v>0.99999999999999978</v>
      </c>
      <c r="K7" t="e">
        <f>INDEX(OutputValues,3,$J$4)</f>
        <v>#N/A</v>
      </c>
    </row>
    <row r="8" spans="1:11" x14ac:dyDescent="0.2">
      <c r="A8">
        <v>4</v>
      </c>
      <c r="B8" s="17">
        <v>0.58931860036832184</v>
      </c>
      <c r="K8" t="e">
        <f>INDEX(OutputValues,4,$J$4)</f>
        <v>#N/A</v>
      </c>
    </row>
    <row r="9" spans="1:11" x14ac:dyDescent="0.2">
      <c r="A9">
        <v>5</v>
      </c>
      <c r="B9" s="17">
        <v>0.63529856386999262</v>
      </c>
      <c r="K9" t="e">
        <f>INDEX(OutputValues,5,$J$4)</f>
        <v>#N/A</v>
      </c>
    </row>
    <row r="10" spans="1:11" x14ac:dyDescent="0.2">
      <c r="A10">
        <v>6</v>
      </c>
      <c r="B10" s="17">
        <v>1.0000000000000004</v>
      </c>
      <c r="K10" t="e">
        <f>INDEX(OutputValues,6,$J$4)</f>
        <v>#N/A</v>
      </c>
    </row>
    <row r="11" spans="1:11" x14ac:dyDescent="0.2">
      <c r="A11">
        <v>7</v>
      </c>
      <c r="B11" s="17">
        <v>1.0000000000000002</v>
      </c>
      <c r="K11" t="e">
        <f>INDEX(OutputValues,7,$J$4)</f>
        <v>#N/A</v>
      </c>
    </row>
    <row r="12" spans="1:11" x14ac:dyDescent="0.2">
      <c r="A12">
        <v>8</v>
      </c>
      <c r="B12" s="18">
        <v>1.0000000000000024</v>
      </c>
      <c r="K12" t="e">
        <f>INDEX(OutputValues,8,$J$4)</f>
        <v>#N/A</v>
      </c>
    </row>
  </sheetData>
  <dataValidations count="1">
    <dataValidation type="list" allowBlank="1" showInputMessage="1" showErrorMessage="1" sqref="K4" xr:uid="{D19E74BF-22EA-7E41-8A8F-1F8D7D02C624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E79A-4220-4341-B135-E7CFD7D002F2}">
  <dimension ref="A1:I28"/>
  <sheetViews>
    <sheetView zoomScale="75" workbookViewId="0">
      <selection activeCell="Y59" sqref="Y59"/>
    </sheetView>
  </sheetViews>
  <sheetFormatPr baseColWidth="10" defaultRowHeight="19" x14ac:dyDescent="0.25"/>
  <cols>
    <col min="1" max="1" width="33.33203125" style="4" customWidth="1"/>
    <col min="2" max="3" width="14" style="4" customWidth="1"/>
    <col min="4" max="4" width="15" style="4" customWidth="1"/>
    <col min="5" max="5" width="14" style="4" customWidth="1"/>
    <col min="6" max="6" width="19.6640625" style="4" customWidth="1"/>
    <col min="7" max="7" width="12.1640625" style="4" customWidth="1"/>
    <col min="8" max="16384" width="10.83203125" style="4"/>
  </cols>
  <sheetData>
    <row r="1" spans="1:9" x14ac:dyDescent="0.25">
      <c r="A1" s="3" t="s">
        <v>62</v>
      </c>
    </row>
    <row r="3" spans="1:9" x14ac:dyDescent="0.25">
      <c r="A3" s="3" t="s">
        <v>65</v>
      </c>
      <c r="B3" s="9">
        <v>2</v>
      </c>
    </row>
    <row r="4" spans="1:9" x14ac:dyDescent="0.25">
      <c r="A4" s="3"/>
    </row>
    <row r="5" spans="1:9" x14ac:dyDescent="0.25">
      <c r="A5" s="43" t="s">
        <v>71</v>
      </c>
      <c r="B5" s="10" t="s">
        <v>50</v>
      </c>
      <c r="C5" s="10" t="s">
        <v>51</v>
      </c>
      <c r="D5" s="10" t="s">
        <v>52</v>
      </c>
      <c r="F5" s="10"/>
      <c r="G5" s="10" t="s">
        <v>48</v>
      </c>
      <c r="H5" s="10" t="s">
        <v>49</v>
      </c>
    </row>
    <row r="6" spans="1:9" s="3" customFormat="1" ht="20" thickBot="1" x14ac:dyDescent="0.3">
      <c r="A6" s="7" t="s">
        <v>0</v>
      </c>
      <c r="B6" s="7" t="s">
        <v>1</v>
      </c>
      <c r="C6" s="7" t="s">
        <v>2</v>
      </c>
      <c r="D6" s="7" t="s">
        <v>2</v>
      </c>
      <c r="F6" s="7" t="s">
        <v>3</v>
      </c>
      <c r="G6" s="7" t="s">
        <v>4</v>
      </c>
      <c r="H6" s="7" t="s">
        <v>4</v>
      </c>
    </row>
    <row r="7" spans="1:9" x14ac:dyDescent="0.25">
      <c r="A7" s="5" t="s">
        <v>63</v>
      </c>
      <c r="B7" s="48">
        <v>200</v>
      </c>
      <c r="C7" s="49">
        <v>35</v>
      </c>
      <c r="D7" s="50">
        <v>120</v>
      </c>
      <c r="F7" s="5" t="s">
        <v>63</v>
      </c>
      <c r="G7" s="44">
        <v>4.5</v>
      </c>
      <c r="H7" s="45">
        <v>3</v>
      </c>
    </row>
    <row r="8" spans="1:9" ht="20" thickBot="1" x14ac:dyDescent="0.3">
      <c r="A8" s="5" t="s">
        <v>64</v>
      </c>
      <c r="B8" s="51">
        <v>350</v>
      </c>
      <c r="C8" s="52">
        <v>20</v>
      </c>
      <c r="D8" s="53">
        <v>111</v>
      </c>
      <c r="F8" s="5" t="s">
        <v>64</v>
      </c>
      <c r="G8" s="46">
        <v>16</v>
      </c>
      <c r="H8" s="47">
        <v>12</v>
      </c>
    </row>
    <row r="10" spans="1:9" x14ac:dyDescent="0.25">
      <c r="A10" s="43" t="s">
        <v>72</v>
      </c>
      <c r="B10" s="10" t="s">
        <v>50</v>
      </c>
      <c r="C10" s="10" t="s">
        <v>51</v>
      </c>
      <c r="D10" s="10" t="s">
        <v>52</v>
      </c>
      <c r="F10" s="10"/>
      <c r="G10" s="10" t="s">
        <v>48</v>
      </c>
      <c r="H10" s="10" t="s">
        <v>49</v>
      </c>
    </row>
    <row r="11" spans="1:9" s="3" customFormat="1" ht="20" thickBot="1" x14ac:dyDescent="0.3">
      <c r="A11" s="7" t="s">
        <v>0</v>
      </c>
      <c r="B11" s="7" t="s">
        <v>1</v>
      </c>
      <c r="C11" s="7" t="s">
        <v>2</v>
      </c>
      <c r="D11" s="7" t="s">
        <v>2</v>
      </c>
      <c r="F11" s="7" t="s">
        <v>3</v>
      </c>
      <c r="G11" s="7" t="s">
        <v>4</v>
      </c>
      <c r="H11" s="7" t="s">
        <v>4</v>
      </c>
    </row>
    <row r="12" spans="1:9" x14ac:dyDescent="0.25">
      <c r="A12" s="5" t="s">
        <v>63</v>
      </c>
      <c r="B12" s="54">
        <v>1</v>
      </c>
      <c r="C12" s="55">
        <v>0</v>
      </c>
      <c r="D12" s="56">
        <v>1</v>
      </c>
      <c r="F12" s="5" t="s">
        <v>63</v>
      </c>
      <c r="G12" s="54">
        <v>1</v>
      </c>
      <c r="H12" s="56">
        <v>0</v>
      </c>
    </row>
    <row r="13" spans="1:9" ht="20" thickBot="1" x14ac:dyDescent="0.3">
      <c r="A13" s="5" t="s">
        <v>64</v>
      </c>
      <c r="B13" s="57">
        <v>1</v>
      </c>
      <c r="C13" s="58">
        <v>1</v>
      </c>
      <c r="D13" s="59">
        <v>0</v>
      </c>
      <c r="F13" s="5" t="s">
        <v>64</v>
      </c>
      <c r="G13" s="57">
        <v>0</v>
      </c>
      <c r="H13" s="59">
        <v>1</v>
      </c>
    </row>
    <row r="14" spans="1:9" x14ac:dyDescent="0.25">
      <c r="I14"/>
    </row>
    <row r="15" spans="1:9" x14ac:dyDescent="0.25">
      <c r="A15" s="3" t="s">
        <v>33</v>
      </c>
      <c r="I15"/>
    </row>
    <row r="16" spans="1:9" x14ac:dyDescent="0.25">
      <c r="A16" s="4" t="s">
        <v>6</v>
      </c>
      <c r="B16" s="11">
        <v>1</v>
      </c>
      <c r="C16" s="11">
        <v>0</v>
      </c>
      <c r="D16" s="11">
        <v>0</v>
      </c>
      <c r="F16" s="4" t="s">
        <v>7</v>
      </c>
      <c r="G16" s="11">
        <v>0</v>
      </c>
      <c r="H16" s="11">
        <v>1</v>
      </c>
      <c r="I16"/>
    </row>
    <row r="17" spans="1:9" x14ac:dyDescent="0.25">
      <c r="H17"/>
      <c r="I17"/>
    </row>
    <row r="18" spans="1:9" x14ac:dyDescent="0.25">
      <c r="A18" s="3" t="s">
        <v>8</v>
      </c>
    </row>
    <row r="19" spans="1:9" s="3" customFormat="1" x14ac:dyDescent="0.25">
      <c r="A19" s="7" t="s">
        <v>66</v>
      </c>
      <c r="B19" s="7" t="s">
        <v>9</v>
      </c>
      <c r="C19" s="7"/>
      <c r="D19" s="7" t="s">
        <v>10</v>
      </c>
    </row>
    <row r="20" spans="1:9" x14ac:dyDescent="0.25">
      <c r="A20" s="5">
        <v>1</v>
      </c>
      <c r="B20" s="8">
        <f>SUMPRODUCT(B12:D12,$B$16:$D$16)</f>
        <v>1</v>
      </c>
      <c r="C20" s="5" t="s">
        <v>5</v>
      </c>
      <c r="D20" s="8">
        <f>SUMPRODUCT(G12:H12,$G$16:$H$16)</f>
        <v>0</v>
      </c>
    </row>
    <row r="21" spans="1:9" x14ac:dyDescent="0.25">
      <c r="A21" s="5">
        <v>2</v>
      </c>
      <c r="B21" s="8">
        <f>SUMPRODUCT(B13:D13,$B$16:$D$16)</f>
        <v>1</v>
      </c>
      <c r="C21" s="5" t="s">
        <v>5</v>
      </c>
      <c r="D21" s="8">
        <f>SUMPRODUCT(G13:H13,$G$16:$H$16)</f>
        <v>1</v>
      </c>
    </row>
    <row r="23" spans="1:9" s="3" customFormat="1" x14ac:dyDescent="0.25">
      <c r="A23" s="3" t="s">
        <v>67</v>
      </c>
    </row>
    <row r="24" spans="1:9" x14ac:dyDescent="0.25">
      <c r="A24" s="4" t="s">
        <v>68</v>
      </c>
      <c r="B24" s="9">
        <f>VLOOKUP($B$3,$A$20:$D$21,2)</f>
        <v>1</v>
      </c>
      <c r="C24" s="5" t="s">
        <v>11</v>
      </c>
      <c r="D24" s="5">
        <v>1</v>
      </c>
    </row>
    <row r="26" spans="1:9" s="3" customFormat="1" x14ac:dyDescent="0.25">
      <c r="A26" s="3" t="s">
        <v>70</v>
      </c>
    </row>
    <row r="27" spans="1:9" x14ac:dyDescent="0.25">
      <c r="A27" s="4" t="s">
        <v>69</v>
      </c>
      <c r="B27" s="9">
        <f>VLOOKUP($B$3,$A$20:$D$21,4)</f>
        <v>1</v>
      </c>
      <c r="C27" s="6"/>
    </row>
    <row r="28" spans="1:9" x14ac:dyDescent="0.25">
      <c r="B28" s="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0681-D63C-AE4E-A236-13F827784617}"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12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8</v>
      </c>
    </row>
    <row r="6" spans="1:2" x14ac:dyDescent="0.2">
      <c r="A6">
        <v>1</v>
      </c>
    </row>
    <row r="8" spans="1:2" x14ac:dyDescent="0.2">
      <c r="A8" s="1"/>
      <c r="B8" s="1"/>
    </row>
    <row r="9" spans="1:2" x14ac:dyDescent="0.2">
      <c r="A9" t="s">
        <v>34</v>
      </c>
    </row>
    <row r="10" spans="1:2" x14ac:dyDescent="0.2">
      <c r="A10" t="s">
        <v>57</v>
      </c>
    </row>
    <row r="15" spans="1:2" x14ac:dyDescent="0.2">
      <c r="B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1C5E-F1F7-BE4C-AE54-859AF41334BF}">
  <sheetPr codeName="Sheet2"/>
  <dimension ref="A1:H35"/>
  <sheetViews>
    <sheetView workbookViewId="0">
      <selection activeCell="D1" sqref="D1"/>
    </sheetView>
  </sheetViews>
  <sheetFormatPr baseColWidth="10" defaultRowHeight="19" x14ac:dyDescent="0.25"/>
  <cols>
    <col min="1" max="1" width="33.33203125" style="4" customWidth="1"/>
    <col min="2" max="3" width="14" style="4" customWidth="1"/>
    <col min="4" max="4" width="15" style="4" customWidth="1"/>
    <col min="5" max="5" width="20.6640625" style="4" customWidth="1"/>
    <col min="6" max="6" width="14" style="4" customWidth="1"/>
    <col min="7" max="16384" width="10.83203125" style="4"/>
  </cols>
  <sheetData>
    <row r="1" spans="1:8" x14ac:dyDescent="0.25">
      <c r="A1" s="3" t="s">
        <v>15</v>
      </c>
    </row>
    <row r="3" spans="1:8" x14ac:dyDescent="0.25">
      <c r="A3" s="3" t="s">
        <v>16</v>
      </c>
      <c r="B3" s="9">
        <v>1</v>
      </c>
    </row>
    <row r="5" spans="1:8" x14ac:dyDescent="0.25">
      <c r="B5" s="10" t="s">
        <v>30</v>
      </c>
      <c r="C5" s="10" t="s">
        <v>31</v>
      </c>
      <c r="D5" s="10"/>
      <c r="E5" s="10"/>
      <c r="F5" s="10" t="s">
        <v>32</v>
      </c>
    </row>
    <row r="6" spans="1:8" s="3" customFormat="1" x14ac:dyDescent="0.25">
      <c r="A6" s="7" t="s">
        <v>0</v>
      </c>
      <c r="B6" s="7" t="s">
        <v>1</v>
      </c>
      <c r="C6" s="7" t="s">
        <v>2</v>
      </c>
      <c r="E6" s="7" t="s">
        <v>3</v>
      </c>
      <c r="F6" s="7" t="s">
        <v>4</v>
      </c>
    </row>
    <row r="7" spans="1:8" x14ac:dyDescent="0.25">
      <c r="A7" s="5" t="s">
        <v>17</v>
      </c>
      <c r="B7" s="5">
        <v>550</v>
      </c>
      <c r="C7" s="5">
        <v>200</v>
      </c>
      <c r="E7" s="5" t="s">
        <v>17</v>
      </c>
      <c r="F7" s="5">
        <v>2.1</v>
      </c>
    </row>
    <row r="8" spans="1:8" x14ac:dyDescent="0.25">
      <c r="A8" s="5" t="s">
        <v>18</v>
      </c>
      <c r="B8" s="5">
        <v>400</v>
      </c>
      <c r="C8" s="5">
        <v>150</v>
      </c>
      <c r="E8" s="5" t="s">
        <v>18</v>
      </c>
      <c r="F8" s="5">
        <v>0.5</v>
      </c>
    </row>
    <row r="9" spans="1:8" x14ac:dyDescent="0.25">
      <c r="A9" s="5" t="s">
        <v>19</v>
      </c>
      <c r="B9" s="5">
        <v>300</v>
      </c>
      <c r="C9" s="5">
        <v>400</v>
      </c>
      <c r="E9" s="5" t="s">
        <v>19</v>
      </c>
      <c r="F9" s="5">
        <v>3</v>
      </c>
    </row>
    <row r="10" spans="1:8" x14ac:dyDescent="0.25">
      <c r="A10" s="5" t="s">
        <v>20</v>
      </c>
      <c r="B10" s="5">
        <v>350</v>
      </c>
      <c r="C10" s="5">
        <v>450</v>
      </c>
      <c r="E10" s="5" t="s">
        <v>20</v>
      </c>
      <c r="F10" s="5">
        <v>2</v>
      </c>
    </row>
    <row r="11" spans="1:8" x14ac:dyDescent="0.25">
      <c r="A11" s="5" t="s">
        <v>21</v>
      </c>
      <c r="B11" s="5">
        <v>450</v>
      </c>
      <c r="C11" s="5">
        <v>300</v>
      </c>
      <c r="E11" s="5" t="s">
        <v>21</v>
      </c>
      <c r="F11" s="5">
        <v>1</v>
      </c>
    </row>
    <row r="12" spans="1:8" x14ac:dyDescent="0.25">
      <c r="A12" s="5" t="s">
        <v>22</v>
      </c>
      <c r="B12" s="5">
        <v>500</v>
      </c>
      <c r="C12" s="5">
        <v>150</v>
      </c>
      <c r="E12" s="5" t="s">
        <v>22</v>
      </c>
      <c r="F12" s="5">
        <v>1.5</v>
      </c>
    </row>
    <row r="13" spans="1:8" x14ac:dyDescent="0.25">
      <c r="A13" s="5" t="s">
        <v>23</v>
      </c>
      <c r="B13" s="5">
        <v>350</v>
      </c>
      <c r="C13" s="5">
        <v>200</v>
      </c>
      <c r="E13" s="5" t="s">
        <v>23</v>
      </c>
      <c r="F13" s="5">
        <v>0.6</v>
      </c>
    </row>
    <row r="14" spans="1:8" x14ac:dyDescent="0.25">
      <c r="A14" s="5" t="s">
        <v>24</v>
      </c>
      <c r="B14" s="5">
        <v>200</v>
      </c>
      <c r="C14" s="5">
        <v>600</v>
      </c>
      <c r="E14" s="5" t="s">
        <v>24</v>
      </c>
      <c r="F14" s="5">
        <v>1.8</v>
      </c>
    </row>
    <row r="15" spans="1:8" x14ac:dyDescent="0.25">
      <c r="G15"/>
      <c r="H15"/>
    </row>
    <row r="16" spans="1:8" x14ac:dyDescent="0.25">
      <c r="A16" s="3" t="s">
        <v>33</v>
      </c>
      <c r="G16"/>
      <c r="H16"/>
    </row>
    <row r="17" spans="1:8" x14ac:dyDescent="0.25">
      <c r="A17" s="4" t="s">
        <v>6</v>
      </c>
      <c r="B17" s="11">
        <v>7.1428571428572903E-4</v>
      </c>
      <c r="C17" s="11">
        <v>3.0357142857142328E-3</v>
      </c>
      <c r="E17" s="4" t="s">
        <v>7</v>
      </c>
      <c r="F17" s="11">
        <v>0.47619047619047072</v>
      </c>
      <c r="G17"/>
      <c r="H17"/>
    </row>
    <row r="18" spans="1:8" x14ac:dyDescent="0.25">
      <c r="G18"/>
      <c r="H18"/>
    </row>
    <row r="19" spans="1:8" x14ac:dyDescent="0.25">
      <c r="A19" s="3" t="s">
        <v>8</v>
      </c>
    </row>
    <row r="20" spans="1:8" s="3" customFormat="1" x14ac:dyDescent="0.25">
      <c r="A20" s="7" t="s">
        <v>25</v>
      </c>
      <c r="B20" s="7" t="s">
        <v>9</v>
      </c>
      <c r="C20" s="7"/>
      <c r="D20" s="7" t="s">
        <v>10</v>
      </c>
    </row>
    <row r="21" spans="1:8" x14ac:dyDescent="0.25">
      <c r="A21" s="5">
        <v>1</v>
      </c>
      <c r="B21" s="8">
        <f t="shared" ref="B21:B28" si="0">SUMPRODUCT(B7:C7,$B$17:$C$17)</f>
        <v>0.99999999999999756</v>
      </c>
      <c r="C21" s="5" t="s">
        <v>5</v>
      </c>
      <c r="D21" s="8">
        <f t="shared" ref="D21:D28" si="1">SUMPRODUCT(F7,$F$17)</f>
        <v>0.99999999999998856</v>
      </c>
    </row>
    <row r="22" spans="1:8" x14ac:dyDescent="0.25">
      <c r="A22" s="5">
        <v>2</v>
      </c>
      <c r="B22" s="8">
        <f t="shared" si="0"/>
        <v>0.7410714285714266</v>
      </c>
      <c r="C22" s="5" t="s">
        <v>5</v>
      </c>
      <c r="D22" s="8">
        <f t="shared" si="1"/>
        <v>0.23809523809523536</v>
      </c>
    </row>
    <row r="23" spans="1:8" x14ac:dyDescent="0.25">
      <c r="A23" s="5">
        <v>3</v>
      </c>
      <c r="B23" s="8">
        <f t="shared" si="0"/>
        <v>1.4285714285714117</v>
      </c>
      <c r="C23" s="5" t="s">
        <v>5</v>
      </c>
      <c r="D23" s="8">
        <f t="shared" si="1"/>
        <v>1.4285714285714122</v>
      </c>
    </row>
    <row r="24" spans="1:8" x14ac:dyDescent="0.25">
      <c r="A24" s="5">
        <v>4</v>
      </c>
      <c r="B24" s="8">
        <f t="shared" si="0"/>
        <v>1.61607142857141</v>
      </c>
      <c r="C24" s="5" t="s">
        <v>5</v>
      </c>
      <c r="D24" s="8">
        <f t="shared" si="1"/>
        <v>0.95238095238094145</v>
      </c>
    </row>
    <row r="25" spans="1:8" x14ac:dyDescent="0.25">
      <c r="A25" s="5">
        <v>5</v>
      </c>
      <c r="B25" s="8">
        <f t="shared" si="0"/>
        <v>1.2321428571428479</v>
      </c>
      <c r="C25" s="5" t="s">
        <v>5</v>
      </c>
      <c r="D25" s="8">
        <f t="shared" si="1"/>
        <v>0.47619047619047072</v>
      </c>
    </row>
    <row r="26" spans="1:8" x14ac:dyDescent="0.25">
      <c r="A26" s="5">
        <v>6</v>
      </c>
      <c r="B26" s="8">
        <f t="shared" si="0"/>
        <v>0.81249999999999944</v>
      </c>
      <c r="C26" s="5" t="s">
        <v>5</v>
      </c>
      <c r="D26" s="8">
        <f t="shared" si="1"/>
        <v>0.71428571428570609</v>
      </c>
    </row>
    <row r="27" spans="1:8" x14ac:dyDescent="0.25">
      <c r="A27" s="5">
        <v>7</v>
      </c>
      <c r="B27" s="8">
        <f t="shared" si="0"/>
        <v>0.85714285714285166</v>
      </c>
      <c r="C27" s="5" t="s">
        <v>5</v>
      </c>
      <c r="D27" s="8">
        <f t="shared" si="1"/>
        <v>0.28571428571428242</v>
      </c>
    </row>
    <row r="28" spans="1:8" x14ac:dyDescent="0.25">
      <c r="A28" s="5">
        <v>8</v>
      </c>
      <c r="B28" s="8">
        <f t="shared" si="0"/>
        <v>1.9642857142856855</v>
      </c>
      <c r="C28" s="5" t="s">
        <v>5</v>
      </c>
      <c r="D28" s="8">
        <f t="shared" si="1"/>
        <v>0.85714285714284733</v>
      </c>
    </row>
    <row r="30" spans="1:8" s="3" customFormat="1" x14ac:dyDescent="0.25">
      <c r="A30" s="3" t="s">
        <v>26</v>
      </c>
    </row>
    <row r="31" spans="1:8" x14ac:dyDescent="0.25">
      <c r="A31" s="4" t="s">
        <v>28</v>
      </c>
      <c r="B31" s="9">
        <f>VLOOKUP($B$3,$A$21:$D$28,2)</f>
        <v>0.99999999999999756</v>
      </c>
      <c r="C31" s="5" t="s">
        <v>11</v>
      </c>
      <c r="D31" s="5">
        <v>1</v>
      </c>
    </row>
    <row r="33" spans="1:3" s="3" customFormat="1" x14ac:dyDescent="0.25">
      <c r="A33" s="3" t="s">
        <v>27</v>
      </c>
    </row>
    <row r="34" spans="1:3" x14ac:dyDescent="0.25">
      <c r="A34" s="4" t="s">
        <v>29</v>
      </c>
      <c r="B34" s="9">
        <f>VLOOKUP($B$3,$A$21:$D$28,4)</f>
        <v>0.99999999999998856</v>
      </c>
      <c r="C34" s="6"/>
    </row>
    <row r="35" spans="1:3" x14ac:dyDescent="0.25">
      <c r="B3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8081-946C-FE4B-BD1E-9E589A724522}">
  <sheetPr codeName="Sheet3"/>
  <dimension ref="A1:H35"/>
  <sheetViews>
    <sheetView workbookViewId="0">
      <selection activeCell="E1" sqref="E1"/>
    </sheetView>
  </sheetViews>
  <sheetFormatPr baseColWidth="10" defaultRowHeight="19" x14ac:dyDescent="0.25"/>
  <cols>
    <col min="1" max="1" width="33.33203125" style="4" customWidth="1"/>
    <col min="2" max="3" width="14" style="4" customWidth="1"/>
    <col min="4" max="4" width="15" style="4" customWidth="1"/>
    <col min="5" max="5" width="20.6640625" style="4" customWidth="1"/>
    <col min="6" max="6" width="14" style="4" customWidth="1"/>
    <col min="7" max="16384" width="10.83203125" style="4"/>
  </cols>
  <sheetData>
    <row r="1" spans="1:8" x14ac:dyDescent="0.25">
      <c r="A1" s="3" t="s">
        <v>15</v>
      </c>
    </row>
    <row r="3" spans="1:8" x14ac:dyDescent="0.25">
      <c r="A3" s="3" t="s">
        <v>16</v>
      </c>
      <c r="B3" s="9">
        <v>3</v>
      </c>
    </row>
    <row r="5" spans="1:8" x14ac:dyDescent="0.25">
      <c r="B5" s="10" t="s">
        <v>30</v>
      </c>
      <c r="C5" s="10" t="s">
        <v>31</v>
      </c>
      <c r="D5" s="10"/>
      <c r="E5" s="10"/>
      <c r="F5" s="10" t="s">
        <v>32</v>
      </c>
    </row>
    <row r="6" spans="1:8" s="3" customFormat="1" x14ac:dyDescent="0.25">
      <c r="A6" s="7" t="s">
        <v>0</v>
      </c>
      <c r="B6" s="7" t="s">
        <v>1</v>
      </c>
      <c r="C6" s="7" t="s">
        <v>2</v>
      </c>
      <c r="E6" s="7" t="s">
        <v>3</v>
      </c>
      <c r="F6" s="7" t="s">
        <v>4</v>
      </c>
    </row>
    <row r="7" spans="1:8" x14ac:dyDescent="0.25">
      <c r="A7" s="5" t="s">
        <v>17</v>
      </c>
      <c r="B7" s="5">
        <v>550</v>
      </c>
      <c r="C7" s="5">
        <v>200</v>
      </c>
      <c r="E7" s="5" t="s">
        <v>17</v>
      </c>
      <c r="F7" s="5">
        <v>2.1</v>
      </c>
    </row>
    <row r="8" spans="1:8" x14ac:dyDescent="0.25">
      <c r="A8" s="5" t="s">
        <v>18</v>
      </c>
      <c r="B8" s="5">
        <v>400</v>
      </c>
      <c r="C8" s="5">
        <v>150</v>
      </c>
      <c r="E8" s="5" t="s">
        <v>18</v>
      </c>
      <c r="F8" s="5">
        <v>0.5</v>
      </c>
    </row>
    <row r="9" spans="1:8" x14ac:dyDescent="0.25">
      <c r="A9" s="5" t="s">
        <v>19</v>
      </c>
      <c r="B9" s="5">
        <v>300</v>
      </c>
      <c r="C9" s="5">
        <v>400</v>
      </c>
      <c r="E9" s="5" t="s">
        <v>19</v>
      </c>
      <c r="F9" s="5">
        <v>3</v>
      </c>
    </row>
    <row r="10" spans="1:8" x14ac:dyDescent="0.25">
      <c r="A10" s="5" t="s">
        <v>20</v>
      </c>
      <c r="B10" s="5">
        <v>350</v>
      </c>
      <c r="C10" s="5">
        <v>450</v>
      </c>
      <c r="E10" s="5" t="s">
        <v>20</v>
      </c>
      <c r="F10" s="5">
        <v>2</v>
      </c>
    </row>
    <row r="11" spans="1:8" x14ac:dyDescent="0.25">
      <c r="A11" s="5" t="s">
        <v>21</v>
      </c>
      <c r="B11" s="5">
        <v>450</v>
      </c>
      <c r="C11" s="5">
        <v>300</v>
      </c>
      <c r="E11" s="5" t="s">
        <v>21</v>
      </c>
      <c r="F11" s="5">
        <v>1</v>
      </c>
    </row>
    <row r="12" spans="1:8" x14ac:dyDescent="0.25">
      <c r="A12" s="5" t="s">
        <v>22</v>
      </c>
      <c r="B12" s="5">
        <v>500</v>
      </c>
      <c r="C12" s="5">
        <v>150</v>
      </c>
      <c r="E12" s="5" t="s">
        <v>22</v>
      </c>
      <c r="F12" s="5">
        <v>1.5</v>
      </c>
    </row>
    <row r="13" spans="1:8" x14ac:dyDescent="0.25">
      <c r="A13" s="5" t="s">
        <v>23</v>
      </c>
      <c r="B13" s="5">
        <v>350</v>
      </c>
      <c r="C13" s="5">
        <v>200</v>
      </c>
      <c r="E13" s="5" t="s">
        <v>23</v>
      </c>
      <c r="F13" s="5">
        <v>0.6</v>
      </c>
    </row>
    <row r="14" spans="1:8" x14ac:dyDescent="0.25">
      <c r="A14" s="5" t="s">
        <v>24</v>
      </c>
      <c r="B14" s="5">
        <v>200</v>
      </c>
      <c r="C14" s="5">
        <v>600</v>
      </c>
      <c r="E14" s="5" t="s">
        <v>24</v>
      </c>
      <c r="F14" s="5">
        <v>1.8</v>
      </c>
    </row>
    <row r="15" spans="1:8" x14ac:dyDescent="0.25">
      <c r="G15"/>
      <c r="H15"/>
    </row>
    <row r="16" spans="1:8" x14ac:dyDescent="0.25">
      <c r="A16" s="3" t="s">
        <v>33</v>
      </c>
      <c r="G16"/>
      <c r="H16"/>
    </row>
    <row r="17" spans="1:8" x14ac:dyDescent="0.25">
      <c r="A17" s="4" t="s">
        <v>6</v>
      </c>
      <c r="B17" s="11">
        <v>5.0000000000002018E-4</v>
      </c>
      <c r="C17" s="11">
        <v>2.1249999999999876E-3</v>
      </c>
      <c r="E17" s="4" t="s">
        <v>7</v>
      </c>
      <c r="F17" s="11">
        <v>0.33333333333333359</v>
      </c>
      <c r="G17"/>
      <c r="H17"/>
    </row>
    <row r="18" spans="1:8" x14ac:dyDescent="0.25">
      <c r="G18"/>
      <c r="H18"/>
    </row>
    <row r="19" spans="1:8" x14ac:dyDescent="0.25">
      <c r="A19" s="3" t="s">
        <v>8</v>
      </c>
    </row>
    <row r="20" spans="1:8" s="3" customFormat="1" x14ac:dyDescent="0.25">
      <c r="A20" s="7" t="s">
        <v>25</v>
      </c>
      <c r="B20" s="7" t="s">
        <v>9</v>
      </c>
      <c r="C20" s="7"/>
      <c r="D20" s="7" t="s">
        <v>10</v>
      </c>
    </row>
    <row r="21" spans="1:8" x14ac:dyDescent="0.25">
      <c r="A21" s="5">
        <v>1</v>
      </c>
      <c r="B21" s="8">
        <f>SUMPRODUCT(B7:C7,$B$17:$C$17)</f>
        <v>0.70000000000000862</v>
      </c>
      <c r="C21" s="5" t="s">
        <v>5</v>
      </c>
      <c r="D21" s="8">
        <f t="shared" ref="D21:D28" si="0">SUMPRODUCT(F7,$F$17)</f>
        <v>0.70000000000000062</v>
      </c>
    </row>
    <row r="22" spans="1:8" x14ac:dyDescent="0.25">
      <c r="A22" s="5">
        <v>2</v>
      </c>
      <c r="B22" s="8">
        <f t="shared" ref="B22" si="1">SUMPRODUCT(B8:C8,$B$17:$C$17)</f>
        <v>0.51875000000000626</v>
      </c>
      <c r="C22" s="5" t="s">
        <v>5</v>
      </c>
      <c r="D22" s="8">
        <f t="shared" si="0"/>
        <v>0.1666666666666668</v>
      </c>
    </row>
    <row r="23" spans="1:8" x14ac:dyDescent="0.25">
      <c r="A23" s="5">
        <v>3</v>
      </c>
      <c r="B23" s="8">
        <f t="shared" ref="B23:B28" si="2">SUMPRODUCT(B9:C9,$B$17:$C$17)</f>
        <v>1.0000000000000011</v>
      </c>
      <c r="C23" s="5" t="s">
        <v>5</v>
      </c>
      <c r="D23" s="8">
        <f t="shared" si="0"/>
        <v>1.0000000000000009</v>
      </c>
    </row>
    <row r="24" spans="1:8" x14ac:dyDescent="0.25">
      <c r="A24" s="5">
        <v>4</v>
      </c>
      <c r="B24" s="8">
        <f t="shared" si="2"/>
        <v>1.1312500000000014</v>
      </c>
      <c r="C24" s="5" t="s">
        <v>5</v>
      </c>
      <c r="D24" s="8">
        <f t="shared" si="0"/>
        <v>0.66666666666666718</v>
      </c>
    </row>
    <row r="25" spans="1:8" x14ac:dyDescent="0.25">
      <c r="A25" s="5">
        <v>5</v>
      </c>
      <c r="B25" s="8">
        <f t="shared" si="2"/>
        <v>0.86250000000000537</v>
      </c>
      <c r="C25" s="5" t="s">
        <v>5</v>
      </c>
      <c r="D25" s="8">
        <f t="shared" si="0"/>
        <v>0.33333333333333359</v>
      </c>
    </row>
    <row r="26" spans="1:8" x14ac:dyDescent="0.25">
      <c r="A26" s="5">
        <v>6</v>
      </c>
      <c r="B26" s="8">
        <f t="shared" si="2"/>
        <v>0.5687500000000083</v>
      </c>
      <c r="C26" s="5" t="s">
        <v>5</v>
      </c>
      <c r="D26" s="8">
        <f t="shared" si="0"/>
        <v>0.50000000000000044</v>
      </c>
    </row>
    <row r="27" spans="1:8" x14ac:dyDescent="0.25">
      <c r="A27" s="5">
        <v>7</v>
      </c>
      <c r="B27" s="8">
        <f t="shared" si="2"/>
        <v>0.60000000000000453</v>
      </c>
      <c r="C27" s="5" t="s">
        <v>5</v>
      </c>
      <c r="D27" s="8">
        <f t="shared" si="0"/>
        <v>0.20000000000000015</v>
      </c>
    </row>
    <row r="28" spans="1:8" x14ac:dyDescent="0.25">
      <c r="A28" s="5">
        <v>8</v>
      </c>
      <c r="B28" s="8">
        <f t="shared" si="2"/>
        <v>1.3749999999999967</v>
      </c>
      <c r="C28" s="5" t="s">
        <v>5</v>
      </c>
      <c r="D28" s="8">
        <f t="shared" si="0"/>
        <v>0.60000000000000053</v>
      </c>
    </row>
    <row r="30" spans="1:8" s="3" customFormat="1" x14ac:dyDescent="0.25">
      <c r="A30" s="3" t="s">
        <v>26</v>
      </c>
    </row>
    <row r="31" spans="1:8" x14ac:dyDescent="0.25">
      <c r="A31" s="4" t="s">
        <v>28</v>
      </c>
      <c r="B31" s="9">
        <f>VLOOKUP($B$3,$A$21:$D$28,2)</f>
        <v>1.0000000000000011</v>
      </c>
      <c r="C31" s="5" t="s">
        <v>11</v>
      </c>
      <c r="D31" s="5">
        <v>1</v>
      </c>
    </row>
    <row r="33" spans="1:3" s="3" customFormat="1" x14ac:dyDescent="0.25">
      <c r="A33" s="3" t="s">
        <v>27</v>
      </c>
    </row>
    <row r="34" spans="1:3" x14ac:dyDescent="0.25">
      <c r="A34" s="4" t="s">
        <v>29</v>
      </c>
      <c r="B34" s="9">
        <f>VLOOKUP($B$3,$A$21:$D$28,4)</f>
        <v>1.0000000000000009</v>
      </c>
      <c r="C34" s="6"/>
    </row>
    <row r="35" spans="1:3" x14ac:dyDescent="0.25">
      <c r="B3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9FE2-853B-CF4B-B74C-92ACBA74AFA1}">
  <sheetPr codeName="Sheet4"/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12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8</v>
      </c>
    </row>
    <row r="6" spans="1:2" x14ac:dyDescent="0.2">
      <c r="A6">
        <v>1</v>
      </c>
    </row>
    <row r="8" spans="1:2" x14ac:dyDescent="0.2">
      <c r="A8" s="1"/>
      <c r="B8" s="1"/>
    </row>
    <row r="9" spans="1:2" x14ac:dyDescent="0.2">
      <c r="A9" t="s">
        <v>38</v>
      </c>
    </row>
    <row r="10" spans="1:2" x14ac:dyDescent="0.2">
      <c r="A10" t="s">
        <v>16</v>
      </c>
    </row>
    <row r="15" spans="1:2" x14ac:dyDescent="0.2">
      <c r="B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FBCA-20BA-9C45-A503-C8D7FD686AE8}">
  <sheetPr codeName="Sheet5"/>
  <dimension ref="A8:B15"/>
  <sheetViews>
    <sheetView workbookViewId="0"/>
  </sheetViews>
  <sheetFormatPr baseColWidth="10" defaultRowHeight="16" x14ac:dyDescent="0.2"/>
  <sheetData>
    <row r="8" spans="1:2" x14ac:dyDescent="0.2">
      <c r="A8" s="1"/>
      <c r="B8" s="1"/>
    </row>
    <row r="15" spans="1:2" x14ac:dyDescent="0.2">
      <c r="B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D1D9-6C7C-2C4C-9E3C-57EADBFA94F0}">
  <sheetPr codeName="Sheet6"/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12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3</v>
      </c>
    </row>
    <row r="6" spans="1:2" x14ac:dyDescent="0.2">
      <c r="A6">
        <v>1</v>
      </c>
    </row>
    <row r="8" spans="1:2" x14ac:dyDescent="0.2">
      <c r="A8" s="1"/>
      <c r="B8" s="1"/>
    </row>
    <row r="9" spans="1:2" x14ac:dyDescent="0.2">
      <c r="A9" t="s">
        <v>13</v>
      </c>
    </row>
    <row r="10" spans="1:2" x14ac:dyDescent="0.2">
      <c r="A10" t="s">
        <v>14</v>
      </c>
    </row>
    <row r="15" spans="1:2" x14ac:dyDescent="0.2">
      <c r="B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3D71-17A0-AA4D-AD7E-364FA602F2C9}">
  <sheetPr codeName="Sheet7"/>
  <dimension ref="A1:N35"/>
  <sheetViews>
    <sheetView workbookViewId="0">
      <selection activeCell="O16" sqref="O16"/>
    </sheetView>
  </sheetViews>
  <sheetFormatPr baseColWidth="10" defaultRowHeight="16" x14ac:dyDescent="0.2"/>
  <cols>
    <col min="13" max="13" width="11.5" customWidth="1"/>
    <col min="14" max="14" width="13.5" customWidth="1"/>
  </cols>
  <sheetData>
    <row r="1" spans="1:11" x14ac:dyDescent="0.2">
      <c r="A1" s="12" t="s">
        <v>35</v>
      </c>
      <c r="K1" s="15" t="str">
        <f>CONCATENATE("Sensitivity of ",$K$4," to ","Selected project")</f>
        <v>Sensitivity of $B$34 to Selected project</v>
      </c>
    </row>
    <row r="3" spans="1:11" x14ac:dyDescent="0.2">
      <c r="A3" t="s">
        <v>36</v>
      </c>
      <c r="K3" t="s">
        <v>37</v>
      </c>
    </row>
    <row r="4" spans="1:11" ht="38" x14ac:dyDescent="0.2">
      <c r="B4" s="13" t="s">
        <v>34</v>
      </c>
      <c r="J4" s="15">
        <f>MATCH($K$4,OutputAddresses,0)</f>
        <v>1</v>
      </c>
      <c r="K4" s="14" t="s">
        <v>34</v>
      </c>
    </row>
    <row r="5" spans="1:11" x14ac:dyDescent="0.2">
      <c r="A5">
        <v>1</v>
      </c>
      <c r="B5" s="16">
        <v>0.99999999999998856</v>
      </c>
      <c r="K5">
        <f>INDEX(OutputValues,1,$J$4)</f>
        <v>0.99999999999998856</v>
      </c>
    </row>
    <row r="6" spans="1:11" x14ac:dyDescent="0.2">
      <c r="A6">
        <v>2</v>
      </c>
      <c r="B6" s="17">
        <v>0.32128514056224616</v>
      </c>
      <c r="K6">
        <f>INDEX(OutputValues,2,$J$4)</f>
        <v>0.32128514056224616</v>
      </c>
    </row>
    <row r="7" spans="1:11" x14ac:dyDescent="0.2">
      <c r="A7">
        <v>3</v>
      </c>
      <c r="B7" s="17">
        <v>1.0000000000000009</v>
      </c>
      <c r="K7">
        <f>INDEX(OutputValues,3,$J$4)</f>
        <v>1.0000000000000009</v>
      </c>
    </row>
    <row r="8" spans="1:11" x14ac:dyDescent="0.2">
      <c r="A8">
        <v>4</v>
      </c>
      <c r="B8" s="17">
        <v>0.58931860036832429</v>
      </c>
      <c r="K8">
        <f>INDEX(OutputValues,4,$J$4)</f>
        <v>0.58931860036832429</v>
      </c>
    </row>
    <row r="9" spans="1:11" x14ac:dyDescent="0.2">
      <c r="A9">
        <v>5</v>
      </c>
      <c r="B9" s="17">
        <v>0.38647342995168926</v>
      </c>
      <c r="K9">
        <f>INDEX(OutputValues,5,$J$4)</f>
        <v>0.38647342995168926</v>
      </c>
    </row>
    <row r="10" spans="1:11" x14ac:dyDescent="0.2">
      <c r="A10">
        <v>6</v>
      </c>
      <c r="B10" s="17">
        <v>0.95238095238095433</v>
      </c>
      <c r="K10">
        <f>INDEX(OutputValues,6,$J$4)</f>
        <v>0.95238095238095433</v>
      </c>
    </row>
    <row r="11" spans="1:11" x14ac:dyDescent="0.2">
      <c r="A11">
        <v>7</v>
      </c>
      <c r="B11" s="17">
        <v>0.33333333333333209</v>
      </c>
      <c r="K11">
        <f>INDEX(OutputValues,7,$J$4)</f>
        <v>0.33333333333333209</v>
      </c>
    </row>
    <row r="12" spans="1:11" x14ac:dyDescent="0.2">
      <c r="A12">
        <v>8</v>
      </c>
      <c r="B12" s="18">
        <v>0.90000000000003599</v>
      </c>
      <c r="K12">
        <f>INDEX(OutputValues,8,$J$4)</f>
        <v>0.90000000000003599</v>
      </c>
    </row>
    <row r="23" spans="13:14" x14ac:dyDescent="0.2">
      <c r="M23" s="12" t="s">
        <v>35</v>
      </c>
    </row>
    <row r="25" spans="13:14" x14ac:dyDescent="0.2">
      <c r="M25" s="12" t="s">
        <v>39</v>
      </c>
    </row>
    <row r="26" spans="13:14" x14ac:dyDescent="0.2">
      <c r="M26" s="12"/>
    </row>
    <row r="27" spans="13:14" x14ac:dyDescent="0.2">
      <c r="M27" s="21" t="s">
        <v>25</v>
      </c>
      <c r="N27" s="22" t="s">
        <v>40</v>
      </c>
    </row>
    <row r="28" spans="13:14" x14ac:dyDescent="0.2">
      <c r="M28" s="20">
        <v>1</v>
      </c>
      <c r="N28" s="19">
        <v>0.99999999999998856</v>
      </c>
    </row>
    <row r="29" spans="13:14" x14ac:dyDescent="0.2">
      <c r="M29" s="23">
        <v>2</v>
      </c>
      <c r="N29" s="24">
        <v>0.32128514056224616</v>
      </c>
    </row>
    <row r="30" spans="13:14" x14ac:dyDescent="0.2">
      <c r="M30" s="20">
        <v>3</v>
      </c>
      <c r="N30" s="19">
        <v>1.0000000000000009</v>
      </c>
    </row>
    <row r="31" spans="13:14" x14ac:dyDescent="0.2">
      <c r="M31" s="23">
        <v>4</v>
      </c>
      <c r="N31" s="24">
        <v>0.58931860036832429</v>
      </c>
    </row>
    <row r="32" spans="13:14" x14ac:dyDescent="0.2">
      <c r="M32" s="23">
        <v>5</v>
      </c>
      <c r="N32" s="24">
        <v>0.38647342995168926</v>
      </c>
    </row>
    <row r="33" spans="13:14" x14ac:dyDescent="0.2">
      <c r="M33" s="23">
        <v>6</v>
      </c>
      <c r="N33" s="24">
        <v>0.95238095238095433</v>
      </c>
    </row>
    <row r="34" spans="13:14" x14ac:dyDescent="0.2">
      <c r="M34" s="23">
        <v>7</v>
      </c>
      <c r="N34" s="24">
        <v>0.33333333333333209</v>
      </c>
    </row>
    <row r="35" spans="13:14" x14ac:dyDescent="0.2">
      <c r="M35" s="25">
        <v>8</v>
      </c>
      <c r="N35" s="26">
        <v>0.90000000000003599</v>
      </c>
    </row>
  </sheetData>
  <dataValidations count="1">
    <dataValidation type="list" allowBlank="1" showInputMessage="1" showErrorMessage="1" sqref="K4" xr:uid="{B2461F86-6F66-9143-8565-78FC451EC3AB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A512-905A-2643-A4BF-094441CA2189}">
  <dimension ref="A1:J27"/>
  <sheetViews>
    <sheetView workbookViewId="0">
      <selection activeCell="H37" sqref="H37"/>
    </sheetView>
  </sheetViews>
  <sheetFormatPr baseColWidth="10" defaultRowHeight="19" x14ac:dyDescent="0.25"/>
  <cols>
    <col min="1" max="1" width="14.83203125" style="4" customWidth="1"/>
    <col min="2" max="2" width="4.83203125" style="4" customWidth="1"/>
    <col min="3" max="10" width="13.83203125" style="4" customWidth="1"/>
    <col min="11" max="16384" width="10.83203125" style="4"/>
  </cols>
  <sheetData>
    <row r="1" spans="1:10" x14ac:dyDescent="0.25">
      <c r="A1" s="3" t="s">
        <v>15</v>
      </c>
      <c r="B1" s="3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31" t="s">
        <v>25</v>
      </c>
      <c r="B3" s="32"/>
      <c r="C3" s="33" t="s">
        <v>17</v>
      </c>
      <c r="D3" s="33" t="s">
        <v>18</v>
      </c>
      <c r="E3" s="33" t="s">
        <v>19</v>
      </c>
      <c r="F3" s="33" t="s">
        <v>20</v>
      </c>
      <c r="G3" s="33" t="s">
        <v>21</v>
      </c>
      <c r="H3" s="33" t="s">
        <v>22</v>
      </c>
      <c r="I3" s="33" t="s">
        <v>23</v>
      </c>
      <c r="J3" s="33" t="s">
        <v>24</v>
      </c>
    </row>
    <row r="4" spans="1:10" x14ac:dyDescent="0.25">
      <c r="A4" s="28" t="s">
        <v>41</v>
      </c>
      <c r="B4" s="29"/>
      <c r="C4" s="30">
        <v>550</v>
      </c>
      <c r="D4" s="30">
        <v>400</v>
      </c>
      <c r="E4" s="30">
        <v>300</v>
      </c>
      <c r="F4" s="30">
        <v>350</v>
      </c>
      <c r="G4" s="30">
        <v>450</v>
      </c>
      <c r="H4" s="30">
        <v>500</v>
      </c>
      <c r="I4" s="30">
        <v>350</v>
      </c>
      <c r="J4" s="30">
        <v>200</v>
      </c>
    </row>
    <row r="5" spans="1:10" x14ac:dyDescent="0.25">
      <c r="A5" s="28" t="s">
        <v>31</v>
      </c>
      <c r="B5" s="29"/>
      <c r="C5" s="30">
        <v>200</v>
      </c>
      <c r="D5" s="30">
        <v>150</v>
      </c>
      <c r="E5" s="30">
        <v>400</v>
      </c>
      <c r="F5" s="30">
        <v>450</v>
      </c>
      <c r="G5" s="30">
        <v>300</v>
      </c>
      <c r="H5" s="30">
        <v>150</v>
      </c>
      <c r="I5" s="30">
        <v>200</v>
      </c>
      <c r="J5" s="30">
        <v>600</v>
      </c>
    </row>
    <row r="6" spans="1:10" x14ac:dyDescent="0.25">
      <c r="A6" s="31" t="s">
        <v>42</v>
      </c>
      <c r="B6" s="32"/>
      <c r="C6" s="34">
        <v>1</v>
      </c>
      <c r="D6" s="34">
        <v>1</v>
      </c>
      <c r="E6" s="34">
        <v>1</v>
      </c>
      <c r="F6" s="34">
        <v>1</v>
      </c>
      <c r="G6" s="34">
        <v>1</v>
      </c>
      <c r="H6" s="34">
        <v>1</v>
      </c>
      <c r="I6" s="34">
        <v>1</v>
      </c>
      <c r="J6" s="34">
        <v>1</v>
      </c>
    </row>
    <row r="7" spans="1:10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</row>
    <row r="10" spans="1:10" x14ac:dyDescent="0.25">
      <c r="A10" s="35" t="s">
        <v>46</v>
      </c>
      <c r="B10" s="36"/>
      <c r="C10" s="36"/>
      <c r="D10" s="36"/>
      <c r="E10" s="36"/>
      <c r="F10" s="36"/>
      <c r="G10" s="36"/>
      <c r="H10" s="36"/>
      <c r="I10" s="36"/>
    </row>
    <row r="11" spans="1:10" x14ac:dyDescent="0.25">
      <c r="A11" s="36"/>
      <c r="B11" s="36"/>
      <c r="C11" s="36"/>
      <c r="D11" s="36"/>
      <c r="E11" s="36"/>
      <c r="F11" s="36"/>
      <c r="G11" s="36"/>
      <c r="H11" s="36"/>
      <c r="I11" s="36"/>
    </row>
    <row r="12" spans="1:10" s="3" customFormat="1" x14ac:dyDescent="0.25">
      <c r="A12" s="40"/>
      <c r="C12" s="41" t="s">
        <v>43</v>
      </c>
      <c r="D12" s="41" t="s">
        <v>1</v>
      </c>
      <c r="E12" s="41" t="s">
        <v>2</v>
      </c>
      <c r="F12" s="40"/>
      <c r="G12" s="41" t="s">
        <v>4</v>
      </c>
      <c r="H12" s="41"/>
      <c r="I12" s="41"/>
    </row>
    <row r="13" spans="1:10" x14ac:dyDescent="0.25">
      <c r="A13" s="40" t="s">
        <v>19</v>
      </c>
      <c r="C13" s="38">
        <v>1</v>
      </c>
      <c r="D13" s="36">
        <v>300</v>
      </c>
      <c r="E13" s="36">
        <v>400</v>
      </c>
      <c r="F13" s="36"/>
      <c r="G13" s="36">
        <v>1</v>
      </c>
      <c r="H13" s="36"/>
      <c r="I13" s="36"/>
    </row>
    <row r="14" spans="1:10" x14ac:dyDescent="0.25">
      <c r="A14" s="40" t="s">
        <v>23</v>
      </c>
      <c r="C14" s="38">
        <v>0</v>
      </c>
      <c r="D14" s="36">
        <v>350</v>
      </c>
      <c r="E14" s="36">
        <v>200</v>
      </c>
      <c r="F14" s="36"/>
      <c r="G14" s="36">
        <v>1</v>
      </c>
      <c r="H14" s="36"/>
      <c r="I14" s="36"/>
    </row>
    <row r="15" spans="1:10" x14ac:dyDescent="0.25">
      <c r="A15" s="40" t="s">
        <v>44</v>
      </c>
      <c r="B15" s="36"/>
      <c r="C15" s="36"/>
      <c r="D15" s="39">
        <f>SUMPRODUCT($C$13:$C$14,D13:D14)</f>
        <v>300</v>
      </c>
      <c r="E15" s="39">
        <f>SUMPRODUCT($C$13:$C$14,E13:E14)</f>
        <v>400</v>
      </c>
      <c r="F15" s="36"/>
      <c r="G15" s="39">
        <f>SUMPRODUCT($C$13:$C$14,G13:G14)</f>
        <v>1</v>
      </c>
      <c r="H15" s="36"/>
      <c r="I15" s="39"/>
    </row>
    <row r="16" spans="1:10" x14ac:dyDescent="0.25">
      <c r="A16" s="40"/>
      <c r="B16" s="36"/>
      <c r="C16" s="36"/>
      <c r="D16" s="37" t="s">
        <v>45</v>
      </c>
      <c r="E16" s="37" t="s">
        <v>45</v>
      </c>
      <c r="F16" s="36"/>
      <c r="G16" s="37" t="s">
        <v>5</v>
      </c>
      <c r="H16" s="37"/>
      <c r="I16" s="37"/>
    </row>
    <row r="17" spans="1:9" x14ac:dyDescent="0.25">
      <c r="A17" s="40" t="s">
        <v>20</v>
      </c>
      <c r="B17" s="36"/>
      <c r="C17" s="36"/>
      <c r="D17" s="36">
        <v>350</v>
      </c>
      <c r="E17" s="36">
        <v>450</v>
      </c>
      <c r="F17" s="36"/>
      <c r="G17" s="36">
        <v>1</v>
      </c>
      <c r="H17" s="36"/>
      <c r="I17" s="36"/>
    </row>
    <row r="20" spans="1:9" x14ac:dyDescent="0.25">
      <c r="A20" s="35" t="s">
        <v>47</v>
      </c>
      <c r="B20" s="36"/>
      <c r="C20" s="36"/>
      <c r="D20" s="36"/>
      <c r="E20" s="36"/>
      <c r="F20" s="36"/>
      <c r="G20" s="36"/>
    </row>
    <row r="21" spans="1:9" x14ac:dyDescent="0.25">
      <c r="A21" s="36"/>
      <c r="B21" s="36"/>
      <c r="C21" s="36"/>
      <c r="D21" s="36"/>
      <c r="E21" s="36"/>
      <c r="F21" s="36"/>
      <c r="G21" s="36"/>
    </row>
    <row r="22" spans="1:9" x14ac:dyDescent="0.25">
      <c r="A22" s="40"/>
      <c r="B22" s="3"/>
      <c r="C22" s="41" t="s">
        <v>43</v>
      </c>
      <c r="D22" s="41" t="s">
        <v>1</v>
      </c>
      <c r="E22" s="41" t="s">
        <v>2</v>
      </c>
      <c r="F22" s="40"/>
      <c r="G22" s="41" t="s">
        <v>4</v>
      </c>
    </row>
    <row r="23" spans="1:9" x14ac:dyDescent="0.25">
      <c r="A23" s="40" t="s">
        <v>19</v>
      </c>
      <c r="C23" s="38">
        <v>0.5</v>
      </c>
      <c r="D23" s="36">
        <v>300</v>
      </c>
      <c r="E23" s="36">
        <v>400</v>
      </c>
      <c r="F23" s="36"/>
      <c r="G23" s="36">
        <v>1</v>
      </c>
    </row>
    <row r="24" spans="1:9" x14ac:dyDescent="0.25">
      <c r="A24" s="40" t="s">
        <v>23</v>
      </c>
      <c r="C24" s="38">
        <v>0.5</v>
      </c>
      <c r="D24" s="36">
        <v>350</v>
      </c>
      <c r="E24" s="36">
        <v>200</v>
      </c>
      <c r="F24" s="36"/>
      <c r="G24" s="36">
        <v>1</v>
      </c>
    </row>
    <row r="25" spans="1:9" x14ac:dyDescent="0.25">
      <c r="A25" s="40" t="s">
        <v>44</v>
      </c>
      <c r="B25" s="36"/>
      <c r="C25" s="36"/>
      <c r="D25" s="39">
        <f>SUMPRODUCT($C$23:$C$24,D23:D24)</f>
        <v>325</v>
      </c>
      <c r="E25" s="39">
        <f>SUMPRODUCT($C$23:$C$24,E23:E24)</f>
        <v>300</v>
      </c>
      <c r="F25" s="36"/>
      <c r="G25" s="39">
        <f>SUMPRODUCT($C$23:$C$24,G23:G24)</f>
        <v>1</v>
      </c>
    </row>
    <row r="26" spans="1:9" x14ac:dyDescent="0.25">
      <c r="A26" s="40"/>
      <c r="B26" s="36"/>
      <c r="C26" s="36"/>
      <c r="D26" s="37" t="s">
        <v>45</v>
      </c>
      <c r="E26" s="37" t="s">
        <v>45</v>
      </c>
      <c r="F26" s="36"/>
      <c r="G26" s="37" t="s">
        <v>5</v>
      </c>
    </row>
    <row r="27" spans="1:9" x14ac:dyDescent="0.25">
      <c r="A27" s="40" t="s">
        <v>21</v>
      </c>
      <c r="B27" s="36"/>
      <c r="C27" s="36"/>
      <c r="D27" s="36">
        <v>450</v>
      </c>
      <c r="E27" s="36">
        <v>300</v>
      </c>
      <c r="F27" s="36"/>
      <c r="G27" s="36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E818-4376-EA47-8709-A872694E149D}">
  <dimension ref="A1:H35"/>
  <sheetViews>
    <sheetView workbookViewId="0">
      <selection activeCell="I37" sqref="I37"/>
    </sheetView>
  </sheetViews>
  <sheetFormatPr baseColWidth="10" defaultRowHeight="19" x14ac:dyDescent="0.25"/>
  <cols>
    <col min="1" max="1" width="29.6640625" style="4" customWidth="1"/>
    <col min="2" max="4" width="14" style="4" customWidth="1"/>
    <col min="5" max="5" width="14.5" style="4" customWidth="1"/>
    <col min="6" max="6" width="20.33203125" style="4" customWidth="1"/>
    <col min="7" max="7" width="11.83203125" style="4" customWidth="1"/>
    <col min="8" max="8" width="14" style="4" customWidth="1"/>
    <col min="9" max="16384" width="10.83203125" style="4"/>
  </cols>
  <sheetData>
    <row r="1" spans="1:8" x14ac:dyDescent="0.25">
      <c r="A1" s="3" t="s">
        <v>15</v>
      </c>
    </row>
    <row r="3" spans="1:8" x14ac:dyDescent="0.25">
      <c r="A3" s="3" t="s">
        <v>16</v>
      </c>
      <c r="B3" s="9">
        <v>1</v>
      </c>
    </row>
    <row r="5" spans="1:8" x14ac:dyDescent="0.25">
      <c r="B5" s="10" t="s">
        <v>30</v>
      </c>
      <c r="C5" s="10" t="s">
        <v>31</v>
      </c>
      <c r="D5" s="10" t="s">
        <v>54</v>
      </c>
      <c r="F5" s="10"/>
      <c r="G5" s="10" t="s">
        <v>32</v>
      </c>
      <c r="H5" s="10" t="s">
        <v>56</v>
      </c>
    </row>
    <row r="6" spans="1:8" s="3" customFormat="1" x14ac:dyDescent="0.25">
      <c r="A6" s="7" t="s">
        <v>0</v>
      </c>
      <c r="B6" s="7" t="s">
        <v>1</v>
      </c>
      <c r="C6" s="7" t="s">
        <v>2</v>
      </c>
      <c r="D6" s="7" t="s">
        <v>53</v>
      </c>
      <c r="F6" s="7" t="s">
        <v>3</v>
      </c>
      <c r="G6" s="7" t="s">
        <v>4</v>
      </c>
      <c r="H6" s="7" t="s">
        <v>55</v>
      </c>
    </row>
    <row r="7" spans="1:8" x14ac:dyDescent="0.25">
      <c r="A7" s="5" t="s">
        <v>17</v>
      </c>
      <c r="B7" s="5">
        <v>550</v>
      </c>
      <c r="C7" s="5">
        <v>200</v>
      </c>
      <c r="D7" s="5">
        <v>120</v>
      </c>
      <c r="F7" s="5" t="s">
        <v>17</v>
      </c>
      <c r="G7" s="5">
        <v>2.1</v>
      </c>
      <c r="H7" s="5">
        <v>8</v>
      </c>
    </row>
    <row r="8" spans="1:8" x14ac:dyDescent="0.25">
      <c r="A8" s="5" t="s">
        <v>18</v>
      </c>
      <c r="B8" s="5">
        <v>400</v>
      </c>
      <c r="C8" s="5">
        <v>150</v>
      </c>
      <c r="D8" s="5">
        <v>86</v>
      </c>
      <c r="F8" s="5" t="s">
        <v>18</v>
      </c>
      <c r="G8" s="5">
        <v>0.5</v>
      </c>
      <c r="H8" s="5">
        <v>7.5</v>
      </c>
    </row>
    <row r="9" spans="1:8" x14ac:dyDescent="0.25">
      <c r="A9" s="5" t="s">
        <v>19</v>
      </c>
      <c r="B9" s="5">
        <v>300</v>
      </c>
      <c r="C9" s="5">
        <v>400</v>
      </c>
      <c r="D9" s="5">
        <v>115</v>
      </c>
      <c r="F9" s="5" t="s">
        <v>19</v>
      </c>
      <c r="G9" s="5">
        <v>3</v>
      </c>
      <c r="H9" s="5">
        <v>9</v>
      </c>
    </row>
    <row r="10" spans="1:8" x14ac:dyDescent="0.25">
      <c r="A10" s="5" t="s">
        <v>20</v>
      </c>
      <c r="B10" s="5">
        <v>350</v>
      </c>
      <c r="C10" s="5">
        <v>450</v>
      </c>
      <c r="D10" s="5">
        <v>456</v>
      </c>
      <c r="F10" s="5" t="s">
        <v>20</v>
      </c>
      <c r="G10" s="5">
        <v>2</v>
      </c>
      <c r="H10" s="5">
        <v>6</v>
      </c>
    </row>
    <row r="11" spans="1:8" x14ac:dyDescent="0.25">
      <c r="A11" s="5" t="s">
        <v>21</v>
      </c>
      <c r="B11" s="5">
        <v>450</v>
      </c>
      <c r="C11" s="5">
        <v>300</v>
      </c>
      <c r="D11" s="5">
        <v>325</v>
      </c>
      <c r="F11" s="5" t="s">
        <v>21</v>
      </c>
      <c r="G11" s="5">
        <v>1</v>
      </c>
      <c r="H11" s="5">
        <v>6.5</v>
      </c>
    </row>
    <row r="12" spans="1:8" x14ac:dyDescent="0.25">
      <c r="A12" s="5" t="s">
        <v>22</v>
      </c>
      <c r="B12" s="5">
        <v>500</v>
      </c>
      <c r="C12" s="5">
        <v>150</v>
      </c>
      <c r="D12" s="5">
        <v>120</v>
      </c>
      <c r="F12" s="5" t="s">
        <v>22</v>
      </c>
      <c r="G12" s="5">
        <v>1.5</v>
      </c>
      <c r="H12" s="5">
        <v>7</v>
      </c>
    </row>
    <row r="13" spans="1:8" x14ac:dyDescent="0.25">
      <c r="A13" s="5" t="s">
        <v>23</v>
      </c>
      <c r="B13" s="5">
        <v>350</v>
      </c>
      <c r="C13" s="5">
        <v>200</v>
      </c>
      <c r="D13" s="5">
        <v>95</v>
      </c>
      <c r="F13" s="5" t="s">
        <v>23</v>
      </c>
      <c r="G13" s="5">
        <v>0.6</v>
      </c>
      <c r="H13" s="5">
        <v>8</v>
      </c>
    </row>
    <row r="14" spans="1:8" x14ac:dyDescent="0.25">
      <c r="A14" s="5" t="s">
        <v>24</v>
      </c>
      <c r="B14" s="5">
        <v>200</v>
      </c>
      <c r="C14" s="5">
        <v>600</v>
      </c>
      <c r="D14" s="5">
        <v>130</v>
      </c>
      <c r="F14" s="5" t="s">
        <v>24</v>
      </c>
      <c r="G14" s="5">
        <v>1.8</v>
      </c>
      <c r="H14" s="5">
        <v>6.5</v>
      </c>
    </row>
    <row r="15" spans="1:8" x14ac:dyDescent="0.25">
      <c r="H15"/>
    </row>
    <row r="16" spans="1:8" x14ac:dyDescent="0.25">
      <c r="A16" s="3" t="s">
        <v>33</v>
      </c>
      <c r="H16"/>
    </row>
    <row r="17" spans="1:8" x14ac:dyDescent="0.25">
      <c r="A17" s="4" t="s">
        <v>6</v>
      </c>
      <c r="B17" s="11">
        <v>9.8533879276186146E-4</v>
      </c>
      <c r="C17" s="11">
        <v>2.2903183199048842E-3</v>
      </c>
      <c r="D17" s="11">
        <v>0</v>
      </c>
      <c r="F17" s="4" t="s">
        <v>7</v>
      </c>
      <c r="G17" s="11">
        <v>0.13604543653414145</v>
      </c>
      <c r="H17" s="11">
        <v>8.9288072909787505E-2</v>
      </c>
    </row>
    <row r="18" spans="1:8" x14ac:dyDescent="0.25">
      <c r="G18"/>
      <c r="H18"/>
    </row>
    <row r="19" spans="1:8" x14ac:dyDescent="0.25">
      <c r="A19" s="3" t="s">
        <v>8</v>
      </c>
    </row>
    <row r="20" spans="1:8" s="3" customFormat="1" x14ac:dyDescent="0.25">
      <c r="A20" s="7" t="s">
        <v>25</v>
      </c>
      <c r="B20" s="7" t="s">
        <v>9</v>
      </c>
      <c r="C20" s="7"/>
      <c r="D20" s="7" t="s">
        <v>10</v>
      </c>
    </row>
    <row r="21" spans="1:8" x14ac:dyDescent="0.25">
      <c r="A21" s="5">
        <v>1</v>
      </c>
      <c r="B21" s="8">
        <f>SUMPRODUCT(B7:D7,$B$17:$D$17)</f>
        <v>1.0000000000000007</v>
      </c>
      <c r="C21" s="5" t="s">
        <v>5</v>
      </c>
      <c r="D21" s="8">
        <f>SUMPRODUCT(G7:H7,$G$17:$H$17)</f>
        <v>0.99999999999999711</v>
      </c>
    </row>
    <row r="22" spans="1:8" x14ac:dyDescent="0.25">
      <c r="A22" s="5">
        <v>2</v>
      </c>
      <c r="B22" s="8">
        <f t="shared" ref="B22:B28" si="0">SUMPRODUCT(B8:D8,$B$17:$D$17)</f>
        <v>0.73768326509047721</v>
      </c>
      <c r="C22" s="5" t="s">
        <v>5</v>
      </c>
      <c r="D22" s="8">
        <f t="shared" ref="D22:D28" si="1">SUMPRODUCT(G8:H8,$G$17:$H$17)</f>
        <v>0.73768326509047699</v>
      </c>
      <c r="F22" s="42" t="s">
        <v>61</v>
      </c>
    </row>
    <row r="23" spans="1:8" x14ac:dyDescent="0.25">
      <c r="A23" s="5">
        <v>3</v>
      </c>
      <c r="B23" s="8">
        <f>SUMPRODUCT(B9:D9,$B$17:$D$17)</f>
        <v>1.2117289657905121</v>
      </c>
      <c r="C23" s="5" t="s">
        <v>5</v>
      </c>
      <c r="D23" s="8">
        <f t="shared" si="1"/>
        <v>1.2117289657905119</v>
      </c>
    </row>
    <row r="24" spans="1:8" x14ac:dyDescent="0.25">
      <c r="A24" s="5">
        <v>4</v>
      </c>
      <c r="B24" s="8">
        <f t="shared" si="0"/>
        <v>1.3755118214238495</v>
      </c>
      <c r="C24" s="5" t="s">
        <v>5</v>
      </c>
      <c r="D24" s="8">
        <f t="shared" si="1"/>
        <v>0.80781931052700795</v>
      </c>
    </row>
    <row r="25" spans="1:8" x14ac:dyDescent="0.25">
      <c r="A25" s="5">
        <v>5</v>
      </c>
      <c r="B25" s="8">
        <f t="shared" si="0"/>
        <v>1.1304979527143029</v>
      </c>
      <c r="C25" s="5" t="s">
        <v>5</v>
      </c>
      <c r="D25" s="8">
        <f t="shared" si="1"/>
        <v>0.71641791044776026</v>
      </c>
    </row>
    <row r="26" spans="1:8" x14ac:dyDescent="0.25">
      <c r="A26" s="5">
        <v>6</v>
      </c>
      <c r="B26" s="8">
        <f t="shared" si="0"/>
        <v>0.83621714436666328</v>
      </c>
      <c r="C26" s="5" t="s">
        <v>5</v>
      </c>
      <c r="D26" s="8">
        <f t="shared" si="1"/>
        <v>0.82908466516972479</v>
      </c>
    </row>
    <row r="27" spans="1:8" x14ac:dyDescent="0.25">
      <c r="A27" s="5">
        <v>7</v>
      </c>
      <c r="B27" s="8">
        <f t="shared" si="0"/>
        <v>0.80293224144762831</v>
      </c>
      <c r="C27" s="5" t="s">
        <v>5</v>
      </c>
      <c r="D27" s="8">
        <f t="shared" si="1"/>
        <v>0.7959318451987849</v>
      </c>
    </row>
    <row r="28" spans="1:8" x14ac:dyDescent="0.25">
      <c r="A28" s="5">
        <v>8</v>
      </c>
      <c r="B28" s="8">
        <f t="shared" si="0"/>
        <v>1.5712587504953028</v>
      </c>
      <c r="C28" s="5" t="s">
        <v>5</v>
      </c>
      <c r="D28" s="8">
        <f t="shared" si="1"/>
        <v>0.82525425967507338</v>
      </c>
    </row>
    <row r="30" spans="1:8" s="3" customFormat="1" x14ac:dyDescent="0.25">
      <c r="A30" s="3" t="s">
        <v>26</v>
      </c>
    </row>
    <row r="31" spans="1:8" x14ac:dyDescent="0.25">
      <c r="A31" s="4" t="s">
        <v>28</v>
      </c>
      <c r="B31" s="9">
        <f>VLOOKUP($B$3,$A$21:$D$28,2)</f>
        <v>1.0000000000000007</v>
      </c>
      <c r="C31" s="5" t="s">
        <v>11</v>
      </c>
      <c r="D31" s="5">
        <v>1</v>
      </c>
    </row>
    <row r="33" spans="1:3" s="3" customFormat="1" x14ac:dyDescent="0.25">
      <c r="A33" s="3" t="s">
        <v>27</v>
      </c>
    </row>
    <row r="34" spans="1:3" x14ac:dyDescent="0.25">
      <c r="A34" s="4" t="s">
        <v>29</v>
      </c>
      <c r="B34" s="9">
        <f>VLOOKUP($B$3,$A$21:$D$28,4)</f>
        <v>0.99999999999999711</v>
      </c>
      <c r="C34" s="6"/>
    </row>
    <row r="35" spans="1:3" x14ac:dyDescent="0.25">
      <c r="B3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Question</vt:lpstr>
      <vt:lpstr>DEA Model</vt:lpstr>
      <vt:lpstr>All project</vt:lpstr>
      <vt:lpstr>STS_1</vt:lpstr>
      <vt:lpstr>Improvement Q1.4_M1</vt:lpstr>
      <vt:lpstr>Improvement Q1.4_M2</vt:lpstr>
      <vt:lpstr>STS_2</vt:lpstr>
      <vt:lpstr>Q1.5 diff industry</vt:lpstr>
      <vt:lpstr>STS_1!ChartData</vt:lpstr>
      <vt:lpstr>STS_2!ChartData</vt:lpstr>
      <vt:lpstr>STS_1!InputValues</vt:lpstr>
      <vt:lpstr>STS_2!InputValues</vt:lpstr>
      <vt:lpstr>STS_1!OutputAddresses</vt:lpstr>
      <vt:lpstr>STS_2!OutputAddresses</vt:lpstr>
      <vt:lpstr>STS_1!OutputValues</vt:lpstr>
      <vt:lpstr>STS_2!OutputValues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Jinnanut Sathienyanont</dc:creator>
  <cp:lastModifiedBy>Jinnanut Sathienyanont</cp:lastModifiedBy>
  <dcterms:created xsi:type="dcterms:W3CDTF">2025-03-20T17:28:15Z</dcterms:created>
  <dcterms:modified xsi:type="dcterms:W3CDTF">2025-05-04T23:15:15Z</dcterms:modified>
</cp:coreProperties>
</file>