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b520d264a66a79/Desktop/"/>
    </mc:Choice>
  </mc:AlternateContent>
  <xr:revisionPtr revIDLastSave="46" documentId="8_{C505DEA7-B793-4AC6-945C-D790583BADC9}" xr6:coauthVersionLast="47" xr6:coauthVersionMax="47" xr10:uidLastSave="{BB0FE0CB-CDD6-47D7-AE09-C9C147E3B82C}"/>
  <bookViews>
    <workbookView xWindow="-120" yWindow="-120" windowWidth="20730" windowHeight="11160" xr2:uid="{E03FAD45-DA8D-4B2E-8A4B-29F965A89343}"/>
  </bookViews>
  <sheets>
    <sheet name="Tax Calculato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G20" i="2" s="1"/>
  <c r="I4" i="2"/>
  <c r="I6" i="2"/>
  <c r="I5" i="2"/>
  <c r="G18" i="2" l="1"/>
  <c r="G19" i="2"/>
  <c r="I7" i="2"/>
  <c r="D7" i="2" s="1"/>
  <c r="E13" i="2" s="1"/>
  <c r="E20" i="2" s="1"/>
  <c r="G21" i="2" l="1"/>
  <c r="G22" i="2"/>
  <c r="E19" i="2"/>
  <c r="E18" i="2"/>
  <c r="G25" i="2"/>
  <c r="E25" i="2"/>
  <c r="E24" i="2" l="1"/>
  <c r="E26" i="2" s="1"/>
  <c r="G24" i="2"/>
  <c r="G26" i="2" s="1"/>
  <c r="G27" i="2" l="1"/>
  <c r="G28" i="2" s="1"/>
  <c r="G29" i="2" s="1"/>
  <c r="E27" i="2"/>
  <c r="E28" i="2" s="1"/>
  <c r="E29" i="2" s="1"/>
</calcChain>
</file>

<file path=xl/sharedStrings.xml><?xml version="1.0" encoding="utf-8"?>
<sst xmlns="http://schemas.openxmlformats.org/spreadsheetml/2006/main" count="48" uniqueCount="45">
  <si>
    <t>Tax Slab</t>
  </si>
  <si>
    <t>Up to 2.50 lac</t>
  </si>
  <si>
    <t>Rs. 2.50 to 5.00 Lac</t>
  </si>
  <si>
    <t>NPS</t>
  </si>
  <si>
    <t>Disabled person (80U)</t>
  </si>
  <si>
    <t>Salary</t>
  </si>
  <si>
    <t>80CC (PF, PPF, LIC, School Fees, etc)</t>
  </si>
  <si>
    <t>Medical Insurance Parents</t>
  </si>
  <si>
    <t>Housing Loan</t>
  </si>
  <si>
    <t>Max Limit</t>
  </si>
  <si>
    <t>Amount</t>
  </si>
  <si>
    <t>Taxable income</t>
  </si>
  <si>
    <t>Toal Amount</t>
  </si>
  <si>
    <t>Description</t>
  </si>
  <si>
    <t>Standard Deduction (Rs.)</t>
  </si>
  <si>
    <t>CESS (4%)</t>
  </si>
  <si>
    <t>Total Tax Amount</t>
  </si>
  <si>
    <t>Up to 3.00 lac</t>
  </si>
  <si>
    <t>Rs. 12.00 Lac to 15.00 lac</t>
  </si>
  <si>
    <t>Old Regime Tax Percentage</t>
  </si>
  <si>
    <t>New Regime Tax Percentage</t>
  </si>
  <si>
    <t xml:space="preserve">Monthly Tax </t>
  </si>
  <si>
    <t>Rs. 15.00 Lac and Above</t>
  </si>
  <si>
    <t>As per 87A if Amount Less then 5 Lacs 12500 discount</t>
  </si>
  <si>
    <t>Tax Amount</t>
  </si>
  <si>
    <t>As per 87A if Amount Less then 7 Lacs 25000 discount</t>
  </si>
  <si>
    <t>HRA deduction = Least of 1, 2, 3</t>
  </si>
  <si>
    <t>1. Actual HRA received</t>
  </si>
  <si>
    <t>2. 	50% of [(Basic+DA)*12]</t>
  </si>
  <si>
    <t>3. Actual rent  minus 10% of [(Basic+DA)*12]</t>
  </si>
  <si>
    <t>Basic</t>
  </si>
  <si>
    <t>Monthly Rent</t>
  </si>
  <si>
    <t>Dearness allowance</t>
  </si>
  <si>
    <t>Metro Cities</t>
  </si>
  <si>
    <t>Yes</t>
  </si>
  <si>
    <t>No</t>
  </si>
  <si>
    <t>HRA (12 months)</t>
  </si>
  <si>
    <t>Old Regime Tax Amount</t>
  </si>
  <si>
    <t>New Regime Tax Amount</t>
  </si>
  <si>
    <t>HRA Calculation</t>
  </si>
  <si>
    <t>Rs. 5.00 to 10 Lac</t>
  </si>
  <si>
    <t>Rs. 10.00 Lac and Above</t>
  </si>
  <si>
    <t>Rs. 3.00 to 7.00 Lac</t>
  </si>
  <si>
    <t>Rs. 10.00 to 12.00 Lac</t>
  </si>
  <si>
    <t>Rs. 7.00 to 10.00 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</si>
</sst>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right"/>
    </xf>
    <xf numFmtId="0" fontId="4" fillId="0" borderId="1" xfId="0" applyFont="1" applyBorder="1"/>
    <xf numFmtId="0" fontId="0" fillId="3" borderId="1" xfId="0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/>
    <xf numFmtId="9" fontId="8" fillId="0" borderId="1" xfId="0" applyNumberFormat="1" applyFont="1" applyBorder="1"/>
    <xf numFmtId="0" fontId="8" fillId="3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8" fillId="5" borderId="1" xfId="0" applyFont="1" applyFill="1" applyBorder="1"/>
    <xf numFmtId="0" fontId="8" fillId="6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9" fontId="8" fillId="5" borderId="1" xfId="0" applyNumberFormat="1" applyFont="1" applyFill="1" applyBorder="1" applyAlignment="1">
      <alignment horizontal="center"/>
    </xf>
    <xf numFmtId="9" fontId="8" fillId="6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Protection="1">
      <protection locked="0"/>
    </xf>
    <xf numFmtId="164" fontId="4" fillId="3" borderId="1" xfId="0" applyNumberFormat="1" applyFont="1" applyFill="1" applyBorder="1"/>
    <xf numFmtId="164" fontId="4" fillId="6" borderId="1" xfId="0" applyNumberFormat="1" applyFont="1" applyFill="1" applyBorder="1"/>
    <xf numFmtId="0" fontId="2" fillId="6" borderId="1" xfId="0" applyFont="1" applyFill="1" applyBorder="1"/>
    <xf numFmtId="0" fontId="5" fillId="6" borderId="1" xfId="0" applyFont="1" applyFill="1" applyBorder="1"/>
    <xf numFmtId="164" fontId="5" fillId="6" borderId="1" xfId="0" applyNumberFormat="1" applyFont="1" applyFill="1" applyBorder="1"/>
    <xf numFmtId="0" fontId="0" fillId="5" borderId="2" xfId="0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/>
    <xf numFmtId="0" fontId="5" fillId="5" borderId="1" xfId="0" applyFont="1" applyFill="1" applyBorder="1" applyAlignment="1">
      <alignment horizontal="right"/>
    </xf>
    <xf numFmtId="164" fontId="5" fillId="5" borderId="1" xfId="0" applyNumberFormat="1" applyFont="1" applyFill="1" applyBorder="1"/>
    <xf numFmtId="0" fontId="0" fillId="5" borderId="0" xfId="0" applyFill="1"/>
    <xf numFmtId="0" fontId="8" fillId="7" borderId="1" xfId="0" applyFont="1" applyFill="1" applyBorder="1" applyProtection="1">
      <protection locked="0"/>
    </xf>
    <xf numFmtId="0" fontId="1" fillId="7" borderId="1" xfId="0" applyFont="1" applyFill="1" applyBorder="1" applyProtection="1">
      <protection locked="0"/>
    </xf>
    <xf numFmtId="0" fontId="6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4ED08-C9EA-4E56-9542-82ECA24A843E}">
  <dimension ref="C3:V29"/>
  <sheetViews>
    <sheetView tabSelected="1" zoomScale="80" zoomScaleNormal="80" workbookViewId="0">
      <selection activeCell="D8" sqref="D8"/>
    </sheetView>
  </sheetViews>
  <sheetFormatPr defaultRowHeight="15" x14ac:dyDescent="0.25"/>
  <cols>
    <col min="3" max="3" width="36.5703125" bestFit="1" customWidth="1"/>
    <col min="4" max="4" width="26.85546875" bestFit="1" customWidth="1"/>
    <col min="5" max="5" width="27.85546875" customWidth="1"/>
    <col min="6" max="6" width="22.140625" customWidth="1"/>
    <col min="7" max="7" width="27.7109375" customWidth="1"/>
    <col min="8" max="8" width="55.7109375" bestFit="1" customWidth="1"/>
    <col min="9" max="9" width="17.7109375" customWidth="1"/>
  </cols>
  <sheetData>
    <row r="3" spans="3:22" ht="20.25" customHeight="1" x14ac:dyDescent="0.25">
      <c r="C3" s="5" t="s">
        <v>13</v>
      </c>
      <c r="D3" s="6" t="s">
        <v>10</v>
      </c>
      <c r="E3" s="6" t="s">
        <v>9</v>
      </c>
      <c r="G3" s="6" t="s">
        <v>10</v>
      </c>
      <c r="H3" s="6" t="s">
        <v>39</v>
      </c>
      <c r="I3" s="6"/>
    </row>
    <row r="4" spans="3:22" ht="20.25" customHeight="1" x14ac:dyDescent="0.35">
      <c r="C4" s="33" t="s">
        <v>5</v>
      </c>
      <c r="D4" s="17">
        <v>850000</v>
      </c>
      <c r="E4" s="4"/>
      <c r="F4" s="34" t="s">
        <v>30</v>
      </c>
      <c r="G4" s="32"/>
      <c r="H4" s="33" t="s">
        <v>27</v>
      </c>
      <c r="I4" s="9">
        <f>E7</f>
        <v>0</v>
      </c>
    </row>
    <row r="5" spans="3:22" ht="20.25" customHeight="1" x14ac:dyDescent="0.25">
      <c r="C5" s="33" t="s">
        <v>14</v>
      </c>
      <c r="D5" s="9">
        <v>50000</v>
      </c>
      <c r="E5" s="9"/>
      <c r="F5" s="34" t="s">
        <v>31</v>
      </c>
      <c r="G5" s="32"/>
      <c r="H5" s="33" t="s">
        <v>28</v>
      </c>
      <c r="I5" s="9">
        <f>(G4+G6)*12*IF(G7="Yes",0.5,0.4)</f>
        <v>0</v>
      </c>
    </row>
    <row r="6" spans="3:22" ht="20.25" customHeight="1" x14ac:dyDescent="0.25">
      <c r="C6" s="33" t="s">
        <v>6</v>
      </c>
      <c r="D6" s="31"/>
      <c r="E6" s="9">
        <v>150000</v>
      </c>
      <c r="F6" s="34" t="s">
        <v>32</v>
      </c>
      <c r="G6" s="32"/>
      <c r="H6" s="33" t="s">
        <v>29</v>
      </c>
      <c r="I6" s="9">
        <f>(G5*12)-((G4+G6)*12)*0.1</f>
        <v>0</v>
      </c>
    </row>
    <row r="7" spans="3:22" ht="20.25" customHeight="1" x14ac:dyDescent="0.25">
      <c r="C7" s="33" t="s">
        <v>36</v>
      </c>
      <c r="D7" s="9">
        <f>I7</f>
        <v>0</v>
      </c>
      <c r="E7" s="31"/>
      <c r="F7" s="34" t="s">
        <v>33</v>
      </c>
      <c r="G7" s="32" t="s">
        <v>34</v>
      </c>
      <c r="H7" s="35" t="s">
        <v>26</v>
      </c>
      <c r="I7" s="9">
        <f>MIN(I4:I6)</f>
        <v>0</v>
      </c>
    </row>
    <row r="8" spans="3:22" ht="20.25" customHeight="1" x14ac:dyDescent="0.25">
      <c r="C8" s="33" t="s">
        <v>7</v>
      </c>
      <c r="D8" s="31"/>
      <c r="E8" s="9">
        <v>25000</v>
      </c>
    </row>
    <row r="9" spans="3:22" ht="20.25" customHeight="1" x14ac:dyDescent="0.25">
      <c r="C9" s="33" t="s">
        <v>3</v>
      </c>
      <c r="D9" s="31"/>
      <c r="E9" s="9">
        <v>50000</v>
      </c>
    </row>
    <row r="10" spans="3:22" ht="20.25" customHeight="1" x14ac:dyDescent="0.25">
      <c r="C10" s="33" t="s">
        <v>8</v>
      </c>
      <c r="D10" s="31"/>
      <c r="E10" s="9">
        <v>200000</v>
      </c>
    </row>
    <row r="11" spans="3:22" ht="20.25" customHeight="1" x14ac:dyDescent="0.25">
      <c r="C11" s="33" t="s">
        <v>4</v>
      </c>
      <c r="D11" s="31"/>
      <c r="E11" s="9">
        <v>125000</v>
      </c>
      <c r="V11" t="s">
        <v>34</v>
      </c>
    </row>
    <row r="12" spans="3:22" x14ac:dyDescent="0.25">
      <c r="V12" t="s">
        <v>35</v>
      </c>
    </row>
    <row r="13" spans="3:22" ht="20.25" customHeight="1" x14ac:dyDescent="0.35">
      <c r="C13" s="2" t="s">
        <v>11</v>
      </c>
      <c r="D13" s="3"/>
      <c r="E13" s="18">
        <f>D4-(D5+D6+D7+D8+D9+D10+D11)</f>
        <v>800000</v>
      </c>
      <c r="F13" s="3"/>
      <c r="G13" s="19">
        <f>D4-(D9+D5+25000)</f>
        <v>775000</v>
      </c>
    </row>
    <row r="16" spans="3:22" ht="37.5" x14ac:dyDescent="0.25">
      <c r="C16" s="6" t="s">
        <v>0</v>
      </c>
      <c r="D16" s="10" t="s">
        <v>19</v>
      </c>
      <c r="E16" s="10" t="s">
        <v>37</v>
      </c>
      <c r="F16" s="10" t="s">
        <v>20</v>
      </c>
      <c r="G16" s="10" t="s">
        <v>38</v>
      </c>
      <c r="H16" s="6" t="s">
        <v>0</v>
      </c>
    </row>
    <row r="17" spans="3:8" ht="21" customHeight="1" x14ac:dyDescent="0.25">
      <c r="C17" s="13" t="s">
        <v>1</v>
      </c>
      <c r="D17" s="15">
        <v>0</v>
      </c>
      <c r="E17" s="11">
        <v>0</v>
      </c>
      <c r="F17" s="16">
        <v>0</v>
      </c>
      <c r="G17" s="12">
        <v>0</v>
      </c>
      <c r="H17" s="14" t="s">
        <v>17</v>
      </c>
    </row>
    <row r="18" spans="3:8" ht="21" customHeight="1" x14ac:dyDescent="0.25">
      <c r="C18" s="13" t="s">
        <v>2</v>
      </c>
      <c r="D18" s="15">
        <v>0.05</v>
      </c>
      <c r="E18" s="11">
        <f>IF((E13-250000)&lt;=0,0,IF((E13-250000)&lt;=250000,(E13-250000)*0.05,((250000*5)/100)))</f>
        <v>12500</v>
      </c>
      <c r="F18" s="16">
        <v>0.05</v>
      </c>
      <c r="G18" s="12">
        <f>IF((G13-300000)&lt;=0,0,IF((G13-300000)&lt;=300000,(G13-300000)*0.05,((400000*5)/100)))</f>
        <v>20000</v>
      </c>
      <c r="H18" s="14" t="s">
        <v>42</v>
      </c>
    </row>
    <row r="19" spans="3:8" ht="21" customHeight="1" x14ac:dyDescent="0.25">
      <c r="C19" s="13" t="s">
        <v>40</v>
      </c>
      <c r="D19" s="15">
        <v>0.2</v>
      </c>
      <c r="E19" s="11">
        <f>IF((E13-500000)&lt;=0,0,IF((E13-500000)&lt;=500000,(((E13-500000)*20)/100),((500000*20)/100)))</f>
        <v>60000</v>
      </c>
      <c r="F19" s="16">
        <v>0.1</v>
      </c>
      <c r="G19" s="12">
        <f>IF((G13-700000)&lt;=0,0,IF((G13-700000)&lt;=300000,(((G13-700000)*10)/100),((300000*10)/100)))</f>
        <v>7500</v>
      </c>
      <c r="H19" s="14" t="s">
        <v>44</v>
      </c>
    </row>
    <row r="20" spans="3:8" ht="21" customHeight="1" x14ac:dyDescent="0.25">
      <c r="C20" s="13" t="s">
        <v>41</v>
      </c>
      <c r="D20" s="15">
        <v>0.3</v>
      </c>
      <c r="E20" s="11">
        <f>IF((E13-1000000)&lt;=0,0,((E13-1000000)*30)/100)</f>
        <v>0</v>
      </c>
      <c r="F20" s="16">
        <v>0.15</v>
      </c>
      <c r="G20" s="12">
        <f>IF((G13-1000000)&lt;=0,0,IF((G13-1000000)&lt;=300000,(((G13-1000000)*15)/100),((200000*15)/100)))</f>
        <v>0</v>
      </c>
      <c r="H20" s="14" t="s">
        <v>43</v>
      </c>
    </row>
    <row r="21" spans="3:8" ht="21" customHeight="1" x14ac:dyDescent="0.25">
      <c r="C21" s="13"/>
      <c r="D21" s="15"/>
      <c r="E21" s="11"/>
      <c r="F21" s="16">
        <v>0.2</v>
      </c>
      <c r="G21" s="12">
        <f>IF((G13-1200000)&lt;=0,0,IF((G13-1200000)&lt;=300000,(((G13-1200000)*20)/100),((300000*20)/100)))</f>
        <v>0</v>
      </c>
      <c r="H21" s="14" t="s">
        <v>18</v>
      </c>
    </row>
    <row r="22" spans="3:8" ht="21" customHeight="1" x14ac:dyDescent="0.25">
      <c r="C22" s="13"/>
      <c r="D22" s="15"/>
      <c r="E22" s="11"/>
      <c r="F22" s="16">
        <v>0.3</v>
      </c>
      <c r="G22" s="12">
        <f>IF((G13-1500000)&lt;=0,0,((G13-1500000)*30)/100)</f>
        <v>0</v>
      </c>
      <c r="H22" s="14" t="s">
        <v>22</v>
      </c>
    </row>
    <row r="23" spans="3:8" ht="21" customHeight="1" x14ac:dyDescent="0.25">
      <c r="C23" s="13"/>
      <c r="D23" s="15"/>
      <c r="E23" s="11"/>
      <c r="F23" s="8"/>
      <c r="G23" s="7"/>
      <c r="H23" s="1"/>
    </row>
    <row r="24" spans="3:8" ht="21" customHeight="1" x14ac:dyDescent="0.3">
      <c r="C24" s="23"/>
      <c r="D24" s="24" t="s">
        <v>12</v>
      </c>
      <c r="E24" s="25">
        <f>SUM(E17:E23)</f>
        <v>72500</v>
      </c>
      <c r="F24" s="20"/>
      <c r="G24" s="20">
        <f>SUM(G17:G23)</f>
        <v>27500</v>
      </c>
      <c r="H24" s="1"/>
    </row>
    <row r="25" spans="3:8" ht="21" customHeight="1" x14ac:dyDescent="0.3">
      <c r="C25" s="36" t="s">
        <v>23</v>
      </c>
      <c r="D25" s="37"/>
      <c r="E25" s="25">
        <f>IF(E13&lt;=500000,12500,0)</f>
        <v>0</v>
      </c>
      <c r="F25" s="20"/>
      <c r="G25" s="20">
        <f>IF(G13&lt;=700000,25000,0)</f>
        <v>0</v>
      </c>
      <c r="H25" s="14" t="s">
        <v>25</v>
      </c>
    </row>
    <row r="26" spans="3:8" ht="21" customHeight="1" x14ac:dyDescent="0.3">
      <c r="C26" s="26"/>
      <c r="D26" s="24" t="s">
        <v>24</v>
      </c>
      <c r="E26" s="25">
        <f>IF((E24-E25)&lt;0,0,(E24-E25))</f>
        <v>72500</v>
      </c>
      <c r="F26" s="20"/>
      <c r="G26" s="20">
        <f>IF((G24-G25)&lt;0,0,(G24-G25))</f>
        <v>27500</v>
      </c>
      <c r="H26" s="1"/>
    </row>
    <row r="27" spans="3:8" ht="21" customHeight="1" x14ac:dyDescent="0.3">
      <c r="C27" s="27"/>
      <c r="D27" s="24" t="s">
        <v>15</v>
      </c>
      <c r="E27" s="25">
        <f>(E26*4)/100</f>
        <v>2900</v>
      </c>
      <c r="F27" s="20"/>
      <c r="G27" s="20">
        <f>(G26*4)/100</f>
        <v>1100</v>
      </c>
      <c r="H27" s="1"/>
    </row>
    <row r="28" spans="3:8" ht="21" customHeight="1" x14ac:dyDescent="0.35">
      <c r="C28" s="27"/>
      <c r="D28" s="28" t="s">
        <v>16</v>
      </c>
      <c r="E28" s="29">
        <f>E26+E27</f>
        <v>75400</v>
      </c>
      <c r="F28" s="21"/>
      <c r="G28" s="22">
        <f>G26+G27</f>
        <v>28600</v>
      </c>
      <c r="H28" s="1"/>
    </row>
    <row r="29" spans="3:8" ht="23.25" x14ac:dyDescent="0.35">
      <c r="C29" s="30"/>
      <c r="D29" s="28" t="s">
        <v>21</v>
      </c>
      <c r="E29" s="29">
        <f>E28/12</f>
        <v>6283.333333333333</v>
      </c>
      <c r="F29" s="21"/>
      <c r="G29" s="22">
        <f>G28/12</f>
        <v>2383.3333333333335</v>
      </c>
    </row>
  </sheetData>
  <sheetProtection algorithmName="SHA-512" hashValue="Icko4RmKFUdOFKdXVAydag2BTibhueTx7IXviuziAwm2CHiZBuH34wemR8pwfKxc3hX7INmqWqdkSieofiSEQA==" saltValue="4UFdyORBWX1IbvI/djKhhA==" spinCount="100000" sheet="1" objects="1" scenarios="1" selectLockedCells="1"/>
  <mergeCells count="1">
    <mergeCell ref="C25:D25"/>
  </mergeCells>
  <dataValidations count="1">
    <dataValidation type="list" allowBlank="1" showInputMessage="1" showErrorMessage="1" sqref="G7" xr:uid="{A3988CD1-615F-40EA-AFAC-0C41058EC737}">
      <formula1>$V$11:$V$12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SVJ Tech Tamil - Tax Calculator</dc:title>
  <dc:creator>Senthil</dc:creator>
  <cp:lastModifiedBy>Senthilkumar Kathiresan</cp:lastModifiedBy>
  <dcterms:created xsi:type="dcterms:W3CDTF">2020-02-02T12:42:11Z</dcterms:created>
  <dcterms:modified xsi:type="dcterms:W3CDTF">2024-07-26T16:38:11Z</dcterms:modified>
  <cp:category>YouTube Channel</cp:category>
</cp:coreProperties>
</file>