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University of Bath\0-MSc Data Science\Semester 2\Entrepreneurship\Deliverables\"/>
    </mc:Choice>
  </mc:AlternateContent>
  <xr:revisionPtr revIDLastSave="0" documentId="13_ncr:1_{48954B13-D36B-4977-9F02-1BCCD846E452}" xr6:coauthVersionLast="47" xr6:coauthVersionMax="47" xr10:uidLastSave="{00000000-0000-0000-0000-000000000000}"/>
  <bookViews>
    <workbookView xWindow="-108" yWindow="-108" windowWidth="23256" windowHeight="12456" activeTab="3" xr2:uid="{60C60D10-44A8-4503-80E4-3701EA4386DF}"/>
  </bookViews>
  <sheets>
    <sheet name="Seed Round" sheetId="3" r:id="rId1"/>
    <sheet name="Unit Assumptions" sheetId="2" r:id="rId2"/>
    <sheet name="Quarterly" sheetId="1" r:id="rId3"/>
    <sheet name="Annual" sheetId="4" r:id="rId4"/>
  </sheets>
  <definedNames>
    <definedName name="_xlnm.Print_Area" localSheetId="3">Annual!$C$2:$P$35</definedName>
    <definedName name="_xlnm.Print_Area" localSheetId="2">Quarterly!$C$2:$AD$35</definedName>
    <definedName name="_xlnm.Print_Area" localSheetId="0">'Seed Round'!$B$2:$F$34</definedName>
    <definedName name="_xlnm.Print_Area" localSheetId="1">'Unit Assumptions'!$B$2:$AB$38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3" i="2" l="1"/>
  <c r="F23" i="2" s="1"/>
  <c r="G23" i="2" s="1"/>
  <c r="H23" i="2" s="1"/>
  <c r="I23" i="2" s="1"/>
  <c r="J23" i="2" s="1"/>
  <c r="L24" i="1" s="1"/>
  <c r="AD35" i="1"/>
  <c r="J35" i="4" s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AD34" i="1"/>
  <c r="J34" i="4" s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AD32" i="1"/>
  <c r="J32" i="4" s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AD31" i="1"/>
  <c r="J31" i="4" s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AD28" i="1"/>
  <c r="J28" i="4" s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U27" i="1"/>
  <c r="T27" i="1"/>
  <c r="S27" i="1"/>
  <c r="R27" i="1"/>
  <c r="Q27" i="1"/>
  <c r="Q26" i="1" s="1"/>
  <c r="P27" i="1"/>
  <c r="O27" i="1"/>
  <c r="N27" i="1"/>
  <c r="M27" i="1"/>
  <c r="L27" i="1"/>
  <c r="K27" i="1"/>
  <c r="J27" i="1"/>
  <c r="I27" i="1"/>
  <c r="I26" i="1" s="1"/>
  <c r="H27" i="1"/>
  <c r="G27" i="1"/>
  <c r="F27" i="1"/>
  <c r="E27" i="1"/>
  <c r="AD25" i="1"/>
  <c r="J25" i="4" s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F24" i="1"/>
  <c r="E24" i="1"/>
  <c r="C23" i="3" s="1"/>
  <c r="AD21" i="1"/>
  <c r="J21" i="4" s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AD20" i="1"/>
  <c r="J20" i="4" s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AD19" i="1"/>
  <c r="J19" i="4" s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AD18" i="1"/>
  <c r="J18" i="4" s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AD17" i="1"/>
  <c r="J17" i="4" s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AD16" i="1"/>
  <c r="J16" i="4" s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C15" i="3" s="1"/>
  <c r="E16" i="1"/>
  <c r="D15" i="1"/>
  <c r="Y15" i="1" s="1"/>
  <c r="D7" i="1"/>
  <c r="F7" i="1" s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J8" i="4" s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J9" i="4" s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J10" i="4" s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J11" i="4" s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J12" i="4" s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J13" i="4" s="1"/>
  <c r="T27" i="2"/>
  <c r="U27" i="2" s="1"/>
  <c r="V27" i="2" s="1"/>
  <c r="W27" i="2" s="1"/>
  <c r="X27" i="2" s="1"/>
  <c r="Y27" i="2" s="1"/>
  <c r="Z27" i="2" s="1"/>
  <c r="AB27" i="1" s="1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28" i="2"/>
  <c r="D24" i="2"/>
  <c r="C24" i="2"/>
  <c r="C3" i="2"/>
  <c r="D1" i="2"/>
  <c r="D3" i="2" s="1"/>
  <c r="E3" i="1"/>
  <c r="F1" i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G9" i="4" l="1"/>
  <c r="E13" i="4"/>
  <c r="C7" i="3"/>
  <c r="C11" i="3"/>
  <c r="C33" i="3"/>
  <c r="I11" i="4"/>
  <c r="F26" i="1"/>
  <c r="D28" i="4"/>
  <c r="C34" i="3"/>
  <c r="C8" i="3"/>
  <c r="I19" i="4"/>
  <c r="P19" i="4" s="1"/>
  <c r="I25" i="4"/>
  <c r="D31" i="4"/>
  <c r="I9" i="4"/>
  <c r="P9" i="4" s="1"/>
  <c r="C17" i="3"/>
  <c r="I34" i="4"/>
  <c r="P34" i="4" s="1"/>
  <c r="C27" i="3"/>
  <c r="C31" i="3"/>
  <c r="I13" i="4"/>
  <c r="P13" i="4" s="1"/>
  <c r="H11" i="4"/>
  <c r="F11" i="4"/>
  <c r="E9" i="4"/>
  <c r="G24" i="1"/>
  <c r="F12" i="3"/>
  <c r="H10" i="4"/>
  <c r="D9" i="3"/>
  <c r="F8" i="3"/>
  <c r="I17" i="4"/>
  <c r="P17" i="4" s="1"/>
  <c r="H18" i="4"/>
  <c r="E21" i="4"/>
  <c r="G25" i="4"/>
  <c r="I18" i="4"/>
  <c r="O18" i="4" s="1"/>
  <c r="D24" i="3"/>
  <c r="I31" i="4"/>
  <c r="H34" i="4"/>
  <c r="G13" i="4"/>
  <c r="D12" i="3"/>
  <c r="D10" i="4"/>
  <c r="E8" i="3"/>
  <c r="F7" i="3"/>
  <c r="H16" i="4"/>
  <c r="E18" i="4"/>
  <c r="F20" i="4"/>
  <c r="E31" i="4"/>
  <c r="F34" i="4"/>
  <c r="D15" i="3"/>
  <c r="C16" i="3"/>
  <c r="F18" i="3"/>
  <c r="D19" i="3"/>
  <c r="D21" i="4"/>
  <c r="F31" i="3"/>
  <c r="D33" i="3"/>
  <c r="E12" i="3"/>
  <c r="F11" i="3"/>
  <c r="D12" i="4"/>
  <c r="E9" i="3"/>
  <c r="D8" i="3"/>
  <c r="F8" i="4"/>
  <c r="F16" i="4"/>
  <c r="G18" i="4"/>
  <c r="D20" i="4"/>
  <c r="H20" i="4"/>
  <c r="G31" i="4"/>
  <c r="F17" i="4"/>
  <c r="H17" i="4"/>
  <c r="E19" i="4"/>
  <c r="G19" i="4"/>
  <c r="F21" i="4"/>
  <c r="H21" i="4"/>
  <c r="F28" i="4"/>
  <c r="H28" i="4"/>
  <c r="E32" i="4"/>
  <c r="G32" i="4"/>
  <c r="I32" i="4"/>
  <c r="H33" i="1"/>
  <c r="P33" i="1"/>
  <c r="X33" i="1"/>
  <c r="F35" i="4"/>
  <c r="H35" i="4"/>
  <c r="E11" i="4"/>
  <c r="H13" i="4"/>
  <c r="H9" i="4"/>
  <c r="N9" i="4" s="1"/>
  <c r="D11" i="3"/>
  <c r="D7" i="3"/>
  <c r="F24" i="3"/>
  <c r="D26" i="3"/>
  <c r="C26" i="3"/>
  <c r="D27" i="4"/>
  <c r="F13" i="4"/>
  <c r="L13" i="4" s="1"/>
  <c r="G11" i="4"/>
  <c r="F9" i="4"/>
  <c r="E27" i="3"/>
  <c r="D13" i="4"/>
  <c r="H12" i="4"/>
  <c r="G10" i="4"/>
  <c r="D18" i="4"/>
  <c r="K18" i="4" s="1"/>
  <c r="F19" i="3"/>
  <c r="D20" i="3"/>
  <c r="E25" i="4"/>
  <c r="D27" i="3"/>
  <c r="F33" i="3"/>
  <c r="D34" i="3"/>
  <c r="C19" i="3"/>
  <c r="F12" i="4"/>
  <c r="E10" i="4"/>
  <c r="K10" i="4" s="1"/>
  <c r="F15" i="3"/>
  <c r="E17" i="3"/>
  <c r="E11" i="3"/>
  <c r="D10" i="3"/>
  <c r="F9" i="3"/>
  <c r="E7" i="3"/>
  <c r="D8" i="4"/>
  <c r="E16" i="4"/>
  <c r="G16" i="4"/>
  <c r="I16" i="4"/>
  <c r="F18" i="4"/>
  <c r="L18" i="4" s="1"/>
  <c r="E20" i="4"/>
  <c r="G20" i="4"/>
  <c r="M20" i="4" s="1"/>
  <c r="I20" i="4"/>
  <c r="F31" i="4"/>
  <c r="L31" i="4" s="1"/>
  <c r="H31" i="4"/>
  <c r="P31" i="4"/>
  <c r="E34" i="4"/>
  <c r="G34" i="4"/>
  <c r="F10" i="3"/>
  <c r="I10" i="4"/>
  <c r="O10" i="4" s="1"/>
  <c r="D16" i="3"/>
  <c r="P11" i="4"/>
  <c r="F16" i="3"/>
  <c r="D17" i="3"/>
  <c r="C18" i="3"/>
  <c r="F20" i="3"/>
  <c r="E27" i="4"/>
  <c r="G27" i="4"/>
  <c r="F27" i="3"/>
  <c r="D30" i="3"/>
  <c r="D32" i="4"/>
  <c r="E31" i="3"/>
  <c r="F34" i="3"/>
  <c r="K13" i="4"/>
  <c r="E10" i="3"/>
  <c r="C10" i="3"/>
  <c r="D11" i="4"/>
  <c r="E16" i="3"/>
  <c r="G17" i="4"/>
  <c r="E20" i="3"/>
  <c r="G21" i="4"/>
  <c r="C24" i="3"/>
  <c r="D25" i="4"/>
  <c r="E24" i="3"/>
  <c r="E28" i="4"/>
  <c r="G28" i="4"/>
  <c r="M28" i="4" s="1"/>
  <c r="I28" i="4"/>
  <c r="O28" i="4" s="1"/>
  <c r="E30" i="3"/>
  <c r="F32" i="4"/>
  <c r="H32" i="4"/>
  <c r="P32" i="4"/>
  <c r="E35" i="4"/>
  <c r="E34" i="3"/>
  <c r="I35" i="4"/>
  <c r="C9" i="3"/>
  <c r="M26" i="1"/>
  <c r="N10" i="4"/>
  <c r="E17" i="4"/>
  <c r="N18" i="4"/>
  <c r="E18" i="3"/>
  <c r="F19" i="4"/>
  <c r="L19" i="4" s="1"/>
  <c r="H19" i="4"/>
  <c r="I21" i="4"/>
  <c r="I12" i="4"/>
  <c r="O12" i="4" s="1"/>
  <c r="G12" i="4"/>
  <c r="E12" i="4"/>
  <c r="F10" i="4"/>
  <c r="L10" i="4" s="1"/>
  <c r="I8" i="4"/>
  <c r="G8" i="4"/>
  <c r="M8" i="4" s="1"/>
  <c r="E8" i="4"/>
  <c r="D16" i="4"/>
  <c r="E15" i="3"/>
  <c r="F17" i="3"/>
  <c r="D18" i="3"/>
  <c r="E19" i="3"/>
  <c r="F25" i="4"/>
  <c r="H25" i="4"/>
  <c r="P25" i="4"/>
  <c r="F30" i="3"/>
  <c r="D31" i="3"/>
  <c r="D34" i="4"/>
  <c r="E33" i="3"/>
  <c r="H8" i="4"/>
  <c r="N26" i="1"/>
  <c r="D19" i="4"/>
  <c r="K19" i="4" s="1"/>
  <c r="D35" i="4"/>
  <c r="D9" i="4"/>
  <c r="K9" i="4" s="1"/>
  <c r="D17" i="4"/>
  <c r="F27" i="4"/>
  <c r="C12" i="3"/>
  <c r="C20" i="3"/>
  <c r="C30" i="3"/>
  <c r="G35" i="4"/>
  <c r="J26" i="1"/>
  <c r="R26" i="1"/>
  <c r="V27" i="1"/>
  <c r="W27" i="1"/>
  <c r="AA27" i="2"/>
  <c r="AB27" i="2" s="1"/>
  <c r="X27" i="1"/>
  <c r="X26" i="1" s="1"/>
  <c r="Y27" i="1"/>
  <c r="Z27" i="1"/>
  <c r="AA27" i="1"/>
  <c r="AA26" i="1" s="1"/>
  <c r="F30" i="1"/>
  <c r="N30" i="1"/>
  <c r="V30" i="1"/>
  <c r="AD30" i="1"/>
  <c r="J30" i="4" s="1"/>
  <c r="K24" i="1"/>
  <c r="K23" i="1" s="1"/>
  <c r="H24" i="1"/>
  <c r="H23" i="1" s="1"/>
  <c r="K23" i="2"/>
  <c r="K24" i="2" s="1"/>
  <c r="I24" i="1"/>
  <c r="I23" i="1" s="1"/>
  <c r="I22" i="1" s="1"/>
  <c r="J24" i="1"/>
  <c r="L33" i="1"/>
  <c r="T33" i="1"/>
  <c r="AB33" i="1"/>
  <c r="J30" i="1"/>
  <c r="R30" i="1"/>
  <c r="Z30" i="1"/>
  <c r="G23" i="1"/>
  <c r="T7" i="1"/>
  <c r="T6" i="1" s="1"/>
  <c r="E23" i="1"/>
  <c r="F23" i="1"/>
  <c r="F22" i="1" s="1"/>
  <c r="AD27" i="1"/>
  <c r="J27" i="4" s="1"/>
  <c r="AC27" i="1"/>
  <c r="Y14" i="1"/>
  <c r="J15" i="1"/>
  <c r="G30" i="1"/>
  <c r="O30" i="1"/>
  <c r="W30" i="1"/>
  <c r="I33" i="1"/>
  <c r="Q33" i="1"/>
  <c r="Y33" i="1"/>
  <c r="H30" i="1"/>
  <c r="P30" i="1"/>
  <c r="P29" i="1" s="1"/>
  <c r="X30" i="1"/>
  <c r="E30" i="1"/>
  <c r="M30" i="1"/>
  <c r="J33" i="1"/>
  <c r="R33" i="1"/>
  <c r="Z33" i="1"/>
  <c r="I30" i="1"/>
  <c r="Q30" i="1"/>
  <c r="Y30" i="1"/>
  <c r="K33" i="1"/>
  <c r="S33" i="1"/>
  <c r="AA33" i="1"/>
  <c r="L7" i="1"/>
  <c r="L6" i="1" s="1"/>
  <c r="F6" i="1"/>
  <c r="L23" i="1"/>
  <c r="R15" i="1"/>
  <c r="K30" i="1"/>
  <c r="S30" i="1"/>
  <c r="AA30" i="1"/>
  <c r="AA29" i="1" s="1"/>
  <c r="E33" i="1"/>
  <c r="M33" i="1"/>
  <c r="U33" i="1"/>
  <c r="AC33" i="1"/>
  <c r="Z15" i="1"/>
  <c r="L26" i="1"/>
  <c r="T26" i="1"/>
  <c r="AB26" i="1"/>
  <c r="L30" i="1"/>
  <c r="T30" i="1"/>
  <c r="AB30" i="1"/>
  <c r="F33" i="1"/>
  <c r="F29" i="1" s="1"/>
  <c r="N33" i="1"/>
  <c r="V33" i="1"/>
  <c r="AD33" i="1"/>
  <c r="AB7" i="1"/>
  <c r="AB6" i="1" s="1"/>
  <c r="E26" i="1"/>
  <c r="U26" i="1"/>
  <c r="U30" i="1"/>
  <c r="AC30" i="1"/>
  <c r="G33" i="1"/>
  <c r="O33" i="1"/>
  <c r="W33" i="1"/>
  <c r="Z7" i="1"/>
  <c r="J7" i="1"/>
  <c r="K15" i="1"/>
  <c r="K14" i="1" s="1"/>
  <c r="AA15" i="1"/>
  <c r="AA14" i="1" s="1"/>
  <c r="Y7" i="1"/>
  <c r="I7" i="1"/>
  <c r="I6" i="1" s="1"/>
  <c r="M15" i="1"/>
  <c r="AC15" i="1"/>
  <c r="AC14" i="1" s="1"/>
  <c r="K26" i="1"/>
  <c r="S26" i="1"/>
  <c r="U7" i="1"/>
  <c r="U6" i="1" s="1"/>
  <c r="E7" i="1"/>
  <c r="N15" i="1"/>
  <c r="AD15" i="1"/>
  <c r="R7" i="1"/>
  <c r="S15" i="1"/>
  <c r="S14" i="1" s="1"/>
  <c r="Q7" i="1"/>
  <c r="Q6" i="1" s="1"/>
  <c r="E15" i="1"/>
  <c r="U15" i="1"/>
  <c r="U14" i="1" s="1"/>
  <c r="U5" i="1" s="1"/>
  <c r="G26" i="1"/>
  <c r="O26" i="1"/>
  <c r="W26" i="1"/>
  <c r="AC7" i="1"/>
  <c r="M7" i="1"/>
  <c r="F15" i="1"/>
  <c r="F14" i="1" s="1"/>
  <c r="V15" i="1"/>
  <c r="H26" i="1"/>
  <c r="P26" i="1"/>
  <c r="AA7" i="1"/>
  <c r="S7" i="1"/>
  <c r="K7" i="1"/>
  <c r="L15" i="1"/>
  <c r="T15" i="1"/>
  <c r="T14" i="1" s="1"/>
  <c r="AB15" i="1"/>
  <c r="X7" i="1"/>
  <c r="X6" i="1" s="1"/>
  <c r="P7" i="1"/>
  <c r="P6" i="1" s="1"/>
  <c r="H7" i="1"/>
  <c r="H6" i="1" s="1"/>
  <c r="G15" i="1"/>
  <c r="O15" i="1"/>
  <c r="O14" i="1" s="1"/>
  <c r="W15" i="1"/>
  <c r="W14" i="1" s="1"/>
  <c r="W7" i="1"/>
  <c r="W6" i="1" s="1"/>
  <c r="O7" i="1"/>
  <c r="O6" i="1" s="1"/>
  <c r="G7" i="1"/>
  <c r="H15" i="1"/>
  <c r="H14" i="1" s="1"/>
  <c r="P15" i="1"/>
  <c r="P14" i="1" s="1"/>
  <c r="X15" i="1"/>
  <c r="X14" i="1" s="1"/>
  <c r="AD7" i="1"/>
  <c r="J7" i="4" s="1"/>
  <c r="V7" i="1"/>
  <c r="N7" i="1"/>
  <c r="I15" i="1"/>
  <c r="Q15" i="1"/>
  <c r="E24" i="2"/>
  <c r="G24" i="2"/>
  <c r="H24" i="2"/>
  <c r="F24" i="2"/>
  <c r="I24" i="2"/>
  <c r="J24" i="2"/>
  <c r="E1" i="2"/>
  <c r="R3" i="1"/>
  <c r="H3" i="1"/>
  <c r="X3" i="1"/>
  <c r="Q3" i="1"/>
  <c r="Z3" i="1"/>
  <c r="S3" i="1"/>
  <c r="P3" i="1"/>
  <c r="I3" i="1"/>
  <c r="Y3" i="1"/>
  <c r="J3" i="1"/>
  <c r="K3" i="1"/>
  <c r="AA3" i="1"/>
  <c r="AC3" i="1"/>
  <c r="F3" i="1"/>
  <c r="N3" i="1"/>
  <c r="V3" i="1"/>
  <c r="AD3" i="1"/>
  <c r="L3" i="1"/>
  <c r="T3" i="1"/>
  <c r="AB3" i="1"/>
  <c r="M3" i="1"/>
  <c r="U3" i="1"/>
  <c r="G3" i="1"/>
  <c r="O3" i="1"/>
  <c r="W3" i="1"/>
  <c r="K27" i="4" l="1"/>
  <c r="L32" i="4"/>
  <c r="O34" i="4"/>
  <c r="M17" i="4"/>
  <c r="K32" i="4"/>
  <c r="N13" i="4"/>
  <c r="N32" i="4"/>
  <c r="L29" i="1"/>
  <c r="M18" i="4"/>
  <c r="M16" i="4"/>
  <c r="M11" i="4"/>
  <c r="K31" i="4"/>
  <c r="O11" i="4"/>
  <c r="M35" i="4"/>
  <c r="K28" i="4"/>
  <c r="O20" i="4"/>
  <c r="N28" i="4"/>
  <c r="O35" i="4"/>
  <c r="O16" i="4"/>
  <c r="N31" i="4"/>
  <c r="K12" i="4"/>
  <c r="L12" i="4"/>
  <c r="L16" i="4"/>
  <c r="N34" i="4"/>
  <c r="L8" i="4"/>
  <c r="S29" i="1"/>
  <c r="M21" i="4"/>
  <c r="P18" i="4"/>
  <c r="X29" i="1"/>
  <c r="O21" i="4"/>
  <c r="K35" i="4"/>
  <c r="M34" i="4"/>
  <c r="E33" i="4"/>
  <c r="K17" i="4"/>
  <c r="M13" i="4"/>
  <c r="L34" i="4"/>
  <c r="P10" i="4"/>
  <c r="O9" i="4"/>
  <c r="K21" i="4"/>
  <c r="F14" i="3"/>
  <c r="N19" i="4"/>
  <c r="O19" i="4"/>
  <c r="O31" i="4"/>
  <c r="L21" i="4"/>
  <c r="F7" i="4"/>
  <c r="H29" i="1"/>
  <c r="N25" i="4"/>
  <c r="O17" i="4"/>
  <c r="T29" i="1"/>
  <c r="D24" i="4"/>
  <c r="L25" i="4"/>
  <c r="N11" i="4"/>
  <c r="K20" i="4"/>
  <c r="V14" i="1"/>
  <c r="H14" i="4" s="1"/>
  <c r="H15" i="4"/>
  <c r="Z26" i="1"/>
  <c r="I27" i="4"/>
  <c r="P27" i="4" s="1"/>
  <c r="H7" i="4"/>
  <c r="F5" i="1"/>
  <c r="F4" i="1" s="1"/>
  <c r="J6" i="1"/>
  <c r="E7" i="4"/>
  <c r="D26" i="4"/>
  <c r="C25" i="3"/>
  <c r="E32" i="3"/>
  <c r="I33" i="4"/>
  <c r="F32" i="3"/>
  <c r="G30" i="4"/>
  <c r="Y26" i="1"/>
  <c r="F26" i="3"/>
  <c r="F26" i="4"/>
  <c r="O8" i="4"/>
  <c r="D23" i="3"/>
  <c r="P35" i="4"/>
  <c r="L28" i="4"/>
  <c r="P20" i="4"/>
  <c r="E6" i="3"/>
  <c r="Z6" i="1"/>
  <c r="I7" i="4"/>
  <c r="P7" i="4" s="1"/>
  <c r="C32" i="3"/>
  <c r="D33" i="4"/>
  <c r="K33" i="4" s="1"/>
  <c r="G33" i="4"/>
  <c r="E30" i="4"/>
  <c r="N8" i="4"/>
  <c r="P12" i="4"/>
  <c r="N35" i="4"/>
  <c r="N17" i="4"/>
  <c r="I30" i="4"/>
  <c r="G14" i="1"/>
  <c r="D14" i="3"/>
  <c r="R6" i="1"/>
  <c r="G7" i="4"/>
  <c r="O13" i="4"/>
  <c r="M10" i="4"/>
  <c r="L35" i="4"/>
  <c r="L17" i="4"/>
  <c r="K11" i="4"/>
  <c r="AD14" i="1"/>
  <c r="J14" i="4" s="1"/>
  <c r="J15" i="4"/>
  <c r="M14" i="1"/>
  <c r="E14" i="3"/>
  <c r="AD29" i="1"/>
  <c r="J29" i="4" s="1"/>
  <c r="J33" i="4"/>
  <c r="E29" i="3"/>
  <c r="H30" i="4"/>
  <c r="L27" i="4"/>
  <c r="M12" i="4"/>
  <c r="M25" i="4"/>
  <c r="N12" i="4"/>
  <c r="O32" i="4"/>
  <c r="P21" i="4"/>
  <c r="N14" i="1"/>
  <c r="F15" i="4"/>
  <c r="D32" i="3"/>
  <c r="V29" i="1"/>
  <c r="H33" i="4"/>
  <c r="D30" i="4"/>
  <c r="C29" i="3"/>
  <c r="D23" i="4"/>
  <c r="C22" i="3"/>
  <c r="F30" i="4"/>
  <c r="V26" i="1"/>
  <c r="E25" i="3" s="1"/>
  <c r="H27" i="4"/>
  <c r="N27" i="4" s="1"/>
  <c r="E26" i="3"/>
  <c r="P8" i="4"/>
  <c r="K34" i="4"/>
  <c r="M32" i="4"/>
  <c r="N21" i="4"/>
  <c r="L20" i="4"/>
  <c r="E14" i="1"/>
  <c r="D15" i="4"/>
  <c r="C14" i="3"/>
  <c r="L9" i="4"/>
  <c r="M9" i="4"/>
  <c r="G6" i="1"/>
  <c r="G5" i="1" s="1"/>
  <c r="D6" i="3"/>
  <c r="D25" i="3"/>
  <c r="E6" i="1"/>
  <c r="E5" i="1" s="1"/>
  <c r="D7" i="4"/>
  <c r="C6" i="3"/>
  <c r="Y6" i="1"/>
  <c r="F6" i="3"/>
  <c r="N29" i="1"/>
  <c r="F33" i="4"/>
  <c r="L33" i="4" s="1"/>
  <c r="Z14" i="1"/>
  <c r="I15" i="4"/>
  <c r="R14" i="1"/>
  <c r="G14" i="4" s="1"/>
  <c r="G15" i="4"/>
  <c r="M15" i="4" s="1"/>
  <c r="F29" i="3"/>
  <c r="D29" i="3"/>
  <c r="J23" i="1"/>
  <c r="G26" i="4"/>
  <c r="K25" i="4"/>
  <c r="O25" i="4"/>
  <c r="P16" i="4"/>
  <c r="M31" i="4"/>
  <c r="J14" i="1"/>
  <c r="E15" i="4"/>
  <c r="E26" i="4"/>
  <c r="K8" i="4"/>
  <c r="N20" i="4"/>
  <c r="M27" i="4"/>
  <c r="L11" i="4"/>
  <c r="K16" i="4"/>
  <c r="P28" i="4"/>
  <c r="M19" i="4"/>
  <c r="N16" i="4"/>
  <c r="Z29" i="1"/>
  <c r="AC29" i="1"/>
  <c r="R29" i="1"/>
  <c r="L23" i="2"/>
  <c r="M23" i="2" s="1"/>
  <c r="N23" i="2" s="1"/>
  <c r="O23" i="2" s="1"/>
  <c r="P23" i="2" s="1"/>
  <c r="Q23" i="2" s="1"/>
  <c r="R23" i="2" s="1"/>
  <c r="M24" i="1"/>
  <c r="E22" i="1"/>
  <c r="K29" i="1"/>
  <c r="AB29" i="1"/>
  <c r="U29" i="1"/>
  <c r="J29" i="1"/>
  <c r="K22" i="1"/>
  <c r="G22" i="1"/>
  <c r="H22" i="1"/>
  <c r="M29" i="1"/>
  <c r="E29" i="1"/>
  <c r="W29" i="1"/>
  <c r="T5" i="1"/>
  <c r="Y29" i="1"/>
  <c r="O29" i="1"/>
  <c r="Q29" i="1"/>
  <c r="G29" i="1"/>
  <c r="I29" i="1"/>
  <c r="L22" i="1"/>
  <c r="Q14" i="1"/>
  <c r="Q5" i="1" s="1"/>
  <c r="I14" i="1"/>
  <c r="I5" i="1" s="1"/>
  <c r="N6" i="1"/>
  <c r="V6" i="1"/>
  <c r="AB14" i="1"/>
  <c r="AB5" i="1" s="1"/>
  <c r="AD6" i="1"/>
  <c r="M6" i="1"/>
  <c r="AA6" i="1"/>
  <c r="AA5" i="1" s="1"/>
  <c r="L14" i="1"/>
  <c r="L5" i="1" s="1"/>
  <c r="AC6" i="1"/>
  <c r="AC5" i="1" s="1"/>
  <c r="K6" i="1"/>
  <c r="K5" i="1" s="1"/>
  <c r="S6" i="1"/>
  <c r="S5" i="1" s="1"/>
  <c r="H5" i="1"/>
  <c r="O5" i="1"/>
  <c r="P5" i="1"/>
  <c r="W5" i="1"/>
  <c r="X5" i="1"/>
  <c r="E3" i="2"/>
  <c r="F1" i="2"/>
  <c r="Z5" i="1" l="1"/>
  <c r="R5" i="1"/>
  <c r="G5" i="4" s="1"/>
  <c r="M7" i="4"/>
  <c r="G29" i="4"/>
  <c r="O15" i="4"/>
  <c r="E29" i="4"/>
  <c r="F5" i="3"/>
  <c r="P15" i="4"/>
  <c r="I29" i="4"/>
  <c r="P29" i="4" s="1"/>
  <c r="L30" i="4"/>
  <c r="L15" i="4"/>
  <c r="N30" i="4"/>
  <c r="M33" i="4"/>
  <c r="N7" i="4"/>
  <c r="M26" i="4"/>
  <c r="K26" i="4"/>
  <c r="P33" i="4"/>
  <c r="O30" i="4"/>
  <c r="L24" i="2"/>
  <c r="M23" i="1"/>
  <c r="E23" i="4" s="1"/>
  <c r="K23" i="4" s="1"/>
  <c r="E14" i="4"/>
  <c r="J22" i="1"/>
  <c r="D21" i="3" s="1"/>
  <c r="F29" i="4"/>
  <c r="L29" i="4" s="1"/>
  <c r="D5" i="3"/>
  <c r="E6" i="4"/>
  <c r="D5" i="4"/>
  <c r="C4" i="3"/>
  <c r="G6" i="4"/>
  <c r="K30" i="4"/>
  <c r="M30" i="4"/>
  <c r="AD5" i="1"/>
  <c r="J5" i="4" s="1"/>
  <c r="J6" i="4"/>
  <c r="I5" i="4"/>
  <c r="F28" i="3"/>
  <c r="N33" i="4"/>
  <c r="E13" i="3"/>
  <c r="D13" i="3"/>
  <c r="O33" i="4"/>
  <c r="O27" i="4"/>
  <c r="M29" i="4"/>
  <c r="H29" i="4"/>
  <c r="V5" i="1"/>
  <c r="H6" i="4"/>
  <c r="J5" i="1"/>
  <c r="D6" i="4"/>
  <c r="C5" i="3"/>
  <c r="D14" i="4"/>
  <c r="C13" i="3"/>
  <c r="H26" i="4"/>
  <c r="N26" i="4" s="1"/>
  <c r="P30" i="4"/>
  <c r="O7" i="4"/>
  <c r="N15" i="4"/>
  <c r="D29" i="4"/>
  <c r="C28" i="3"/>
  <c r="D22" i="3"/>
  <c r="I14" i="4"/>
  <c r="O14" i="4" s="1"/>
  <c r="F13" i="3"/>
  <c r="I6" i="4"/>
  <c r="L26" i="4"/>
  <c r="N14" i="4"/>
  <c r="M5" i="1"/>
  <c r="E5" i="3"/>
  <c r="D4" i="3"/>
  <c r="N5" i="1"/>
  <c r="F5" i="4" s="1"/>
  <c r="F6" i="4"/>
  <c r="D28" i="3"/>
  <c r="E28" i="3"/>
  <c r="D22" i="4"/>
  <c r="C21" i="3"/>
  <c r="K15" i="4"/>
  <c r="E24" i="4"/>
  <c r="K24" i="4" s="1"/>
  <c r="F14" i="4"/>
  <c r="L14" i="4" s="1"/>
  <c r="Y5" i="1"/>
  <c r="K7" i="4"/>
  <c r="L7" i="4"/>
  <c r="N24" i="1"/>
  <c r="H4" i="1"/>
  <c r="K4" i="1"/>
  <c r="G4" i="1"/>
  <c r="I4" i="1"/>
  <c r="L4" i="1"/>
  <c r="E4" i="1"/>
  <c r="O24" i="1"/>
  <c r="O23" i="1" s="1"/>
  <c r="O22" i="1" s="1"/>
  <c r="O4" i="1" s="1"/>
  <c r="M24" i="2"/>
  <c r="G1" i="2"/>
  <c r="F3" i="2"/>
  <c r="N29" i="4" l="1"/>
  <c r="K29" i="4"/>
  <c r="O6" i="4"/>
  <c r="F4" i="3"/>
  <c r="L6" i="4"/>
  <c r="P6" i="4"/>
  <c r="M6" i="4"/>
  <c r="M14" i="4"/>
  <c r="N23" i="1"/>
  <c r="E4" i="3"/>
  <c r="O29" i="4"/>
  <c r="M5" i="4"/>
  <c r="C3" i="3"/>
  <c r="D4" i="4"/>
  <c r="J4" i="1"/>
  <c r="E5" i="4"/>
  <c r="K5" i="4" s="1"/>
  <c r="K14" i="4"/>
  <c r="N6" i="4"/>
  <c r="P5" i="4"/>
  <c r="P14" i="4"/>
  <c r="H5" i="4"/>
  <c r="N5" i="4" s="1"/>
  <c r="K6" i="4"/>
  <c r="M22" i="1"/>
  <c r="D3" i="3"/>
  <c r="P24" i="1"/>
  <c r="P23" i="1" s="1"/>
  <c r="P22" i="1" s="1"/>
  <c r="P4" i="1" s="1"/>
  <c r="N24" i="2"/>
  <c r="H1" i="2"/>
  <c r="G3" i="2"/>
  <c r="O5" i="4" l="1"/>
  <c r="N22" i="1"/>
  <c r="M4" i="1"/>
  <c r="E4" i="4" s="1"/>
  <c r="K4" i="4" s="1"/>
  <c r="E22" i="4"/>
  <c r="K22" i="4" s="1"/>
  <c r="L5" i="4"/>
  <c r="O24" i="2"/>
  <c r="Q24" i="1"/>
  <c r="H3" i="2"/>
  <c r="I1" i="2"/>
  <c r="N4" i="1" l="1"/>
  <c r="Q23" i="1"/>
  <c r="F24" i="4"/>
  <c r="L24" i="4" s="1"/>
  <c r="R24" i="1"/>
  <c r="P24" i="2"/>
  <c r="I3" i="2"/>
  <c r="J1" i="2"/>
  <c r="R23" i="1" l="1"/>
  <c r="Q22" i="1"/>
  <c r="F23" i="4"/>
  <c r="L23" i="4" s="1"/>
  <c r="S24" i="1"/>
  <c r="S23" i="1" s="1"/>
  <c r="S22" i="1" s="1"/>
  <c r="S4" i="1" s="1"/>
  <c r="Q24" i="2"/>
  <c r="K1" i="2"/>
  <c r="J3" i="2"/>
  <c r="Q4" i="1" l="1"/>
  <c r="F4" i="4" s="1"/>
  <c r="L4" i="4" s="1"/>
  <c r="F22" i="4"/>
  <c r="L22" i="4" s="1"/>
  <c r="R22" i="1"/>
  <c r="S23" i="2"/>
  <c r="T24" i="1"/>
  <c r="T23" i="1" s="1"/>
  <c r="T22" i="1" s="1"/>
  <c r="T4" i="1" s="1"/>
  <c r="R24" i="2"/>
  <c r="L1" i="2"/>
  <c r="K3" i="2"/>
  <c r="R4" i="1" l="1"/>
  <c r="T23" i="2"/>
  <c r="U24" i="1"/>
  <c r="S24" i="2"/>
  <c r="L3" i="2"/>
  <c r="M1" i="2"/>
  <c r="U23" i="1" l="1"/>
  <c r="G24" i="4"/>
  <c r="M24" i="4" s="1"/>
  <c r="U23" i="2"/>
  <c r="V24" i="1"/>
  <c r="T24" i="2"/>
  <c r="M3" i="2"/>
  <c r="N1" i="2"/>
  <c r="V23" i="1" l="1"/>
  <c r="U22" i="1"/>
  <c r="G23" i="4"/>
  <c r="M23" i="4" s="1"/>
  <c r="V23" i="2"/>
  <c r="W24" i="1"/>
  <c r="W23" i="1" s="1"/>
  <c r="W22" i="1" s="1"/>
  <c r="W4" i="1" s="1"/>
  <c r="U24" i="2"/>
  <c r="O1" i="2"/>
  <c r="N3" i="2"/>
  <c r="U4" i="1" l="1"/>
  <c r="G4" i="4" s="1"/>
  <c r="M4" i="4" s="1"/>
  <c r="G22" i="4"/>
  <c r="M22" i="4" s="1"/>
  <c r="V22" i="1"/>
  <c r="W23" i="2"/>
  <c r="X24" i="1"/>
  <c r="V24" i="2"/>
  <c r="P1" i="2"/>
  <c r="O3" i="2"/>
  <c r="V4" i="1" l="1"/>
  <c r="X23" i="1"/>
  <c r="E23" i="3"/>
  <c r="X23" i="2"/>
  <c r="Y24" i="1"/>
  <c r="W24" i="2"/>
  <c r="S28" i="2"/>
  <c r="P3" i="2"/>
  <c r="Q1" i="2"/>
  <c r="Y23" i="1" l="1"/>
  <c r="H23" i="4" s="1"/>
  <c r="N23" i="4" s="1"/>
  <c r="H24" i="4"/>
  <c r="N24" i="4" s="1"/>
  <c r="X22" i="1"/>
  <c r="E22" i="3"/>
  <c r="Y23" i="2"/>
  <c r="Z24" i="1"/>
  <c r="X24" i="2"/>
  <c r="T28" i="2"/>
  <c r="R1" i="2"/>
  <c r="Q3" i="2"/>
  <c r="X4" i="1" l="1"/>
  <c r="E21" i="3"/>
  <c r="Z23" i="1"/>
  <c r="Y22" i="1"/>
  <c r="Z23" i="2"/>
  <c r="AA24" i="1"/>
  <c r="Y24" i="2"/>
  <c r="U28" i="2"/>
  <c r="S1" i="2"/>
  <c r="R3" i="2"/>
  <c r="Y4" i="1" l="1"/>
  <c r="H22" i="4"/>
  <c r="N22" i="4" s="1"/>
  <c r="Z22" i="1"/>
  <c r="AA23" i="1"/>
  <c r="E3" i="3"/>
  <c r="H4" i="4"/>
  <c r="N4" i="4" s="1"/>
  <c r="AA23" i="2"/>
  <c r="AB24" i="1"/>
  <c r="Z24" i="2"/>
  <c r="V28" i="2"/>
  <c r="S3" i="2"/>
  <c r="T1" i="2"/>
  <c r="Z4" i="1" l="1"/>
  <c r="AA22" i="1"/>
  <c r="AA4" i="1" s="1"/>
  <c r="AB23" i="1"/>
  <c r="AB22" i="1" s="1"/>
  <c r="AB4" i="1" s="1"/>
  <c r="AB23" i="2"/>
  <c r="AC24" i="1"/>
  <c r="I24" i="4" s="1"/>
  <c r="O24" i="4" s="1"/>
  <c r="AA24" i="2"/>
  <c r="W28" i="2"/>
  <c r="T3" i="2"/>
  <c r="U1" i="2"/>
  <c r="AC23" i="1" l="1"/>
  <c r="I23" i="4" s="1"/>
  <c r="O23" i="4" s="1"/>
  <c r="AD24" i="1"/>
  <c r="AB24" i="2"/>
  <c r="X28" i="2"/>
  <c r="U3" i="2"/>
  <c r="V1" i="2"/>
  <c r="AD23" i="1" l="1"/>
  <c r="J23" i="4" s="1"/>
  <c r="P23" i="4" s="1"/>
  <c r="J24" i="4"/>
  <c r="P24" i="4" s="1"/>
  <c r="F23" i="3"/>
  <c r="F22" i="3"/>
  <c r="Y28" i="2"/>
  <c r="W1" i="2"/>
  <c r="V3" i="2"/>
  <c r="Z28" i="2" l="1"/>
  <c r="X1" i="2"/>
  <c r="W3" i="2"/>
  <c r="AA28" i="2" l="1"/>
  <c r="AC26" i="1" s="1"/>
  <c r="X3" i="2"/>
  <c r="Y1" i="2"/>
  <c r="AC22" i="1" l="1"/>
  <c r="I26" i="4"/>
  <c r="O26" i="4" s="1"/>
  <c r="AB28" i="2"/>
  <c r="AD26" i="1" s="1"/>
  <c r="F25" i="3" s="1"/>
  <c r="Y3" i="2"/>
  <c r="Z1" i="2"/>
  <c r="AD22" i="1" l="1"/>
  <c r="F21" i="3" s="1"/>
  <c r="J26" i="4"/>
  <c r="P26" i="4" s="1"/>
  <c r="AC4" i="1"/>
  <c r="I4" i="4" s="1"/>
  <c r="O4" i="4" s="1"/>
  <c r="I22" i="4"/>
  <c r="O22" i="4" s="1"/>
  <c r="AA1" i="2"/>
  <c r="Z3" i="2"/>
  <c r="AD4" i="1" l="1"/>
  <c r="J22" i="4"/>
  <c r="P22" i="4" s="1"/>
  <c r="AA3" i="2"/>
  <c r="AB1" i="2"/>
  <c r="F3" i="3" l="1"/>
  <c r="J4" i="4"/>
  <c r="P4" i="4" s="1"/>
  <c r="AB3" i="2"/>
</calcChain>
</file>

<file path=xl/sharedStrings.xml><?xml version="1.0" encoding="utf-8"?>
<sst xmlns="http://schemas.openxmlformats.org/spreadsheetml/2006/main" count="153" uniqueCount="36">
  <si>
    <t>Cost Item</t>
  </si>
  <si>
    <t>Cost per Unit</t>
  </si>
  <si>
    <t>Software Engineers</t>
  </si>
  <si>
    <t>Data Scientists</t>
  </si>
  <si>
    <t>Pre-Seed Round</t>
  </si>
  <si>
    <t>Seed-Round</t>
  </si>
  <si>
    <t>Series A</t>
  </si>
  <si>
    <t>Series B</t>
  </si>
  <si>
    <t>HR &amp; Legal</t>
  </si>
  <si>
    <t>Graphic Designers</t>
  </si>
  <si>
    <t>Business Development</t>
  </si>
  <si>
    <t>Marketing Manager</t>
  </si>
  <si>
    <t>Business Analyst</t>
  </si>
  <si>
    <t>Staff</t>
  </si>
  <si>
    <t>Technology Cost</t>
  </si>
  <si>
    <t>UK Market</t>
  </si>
  <si>
    <t>US Market</t>
  </si>
  <si>
    <t>New Customer Acquistion (B2C)</t>
  </si>
  <si>
    <t>Cloud Services</t>
  </si>
  <si>
    <t>Physical Office</t>
  </si>
  <si>
    <t>Rent</t>
  </si>
  <si>
    <t>Utilities and Maintenance</t>
  </si>
  <si>
    <t>Stage</t>
  </si>
  <si>
    <t>US Market*</t>
  </si>
  <si>
    <t>* Assuming same size as UK Market operating at efficiency.</t>
  </si>
  <si>
    <t>** Assuming 10% 1 Month Retention Rate &amp; 5% 2 Months Retention &amp; 3% 3 Months Retention</t>
  </si>
  <si>
    <t>Monthly Active Users**</t>
  </si>
  <si>
    <t>Cost Item/# of Units</t>
  </si>
  <si>
    <t>Staff (in £ '000)</t>
  </si>
  <si>
    <t>Technology Cost (in £ '000)</t>
  </si>
  <si>
    <t>Total (in £ '000)</t>
  </si>
  <si>
    <t>Seed Round</t>
  </si>
  <si>
    <t>Physical Office  (in £ '000)</t>
  </si>
  <si>
    <t>(in £ '000)</t>
  </si>
  <si>
    <t>(YoY %)</t>
  </si>
  <si>
    <t>Annual Costs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</si>
</sst>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9" formatCode="_-* #,##0_-;\-* #,##0_-;_-* &quot;-&quot;??_-;_-@_-"/>
    <numFmt numFmtId="173" formatCode="#,"/>
    <numFmt numFmtId="174" formatCode="#,###,"/>
    <numFmt numFmtId="177" formatCode="#,###.00,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C00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4">
    <xf numFmtId="0" fontId="0" fillId="0" borderId="0" xfId="0"/>
    <xf numFmtId="0" fontId="0" fillId="0" borderId="0" xfId="0" applyAlignment="1"/>
    <xf numFmtId="0" fontId="0" fillId="0" borderId="0" xfId="0" applyAlignment="1">
      <alignment horizontal="left"/>
    </xf>
    <xf numFmtId="174" fontId="3" fillId="5" borderId="1" xfId="0" applyNumberFormat="1" applyFont="1" applyFill="1" applyBorder="1" applyAlignment="1">
      <alignment horizontal="right"/>
    </xf>
    <xf numFmtId="174" fontId="3" fillId="5" borderId="1" xfId="1" applyNumberFormat="1" applyFont="1" applyFill="1" applyBorder="1" applyAlignment="1">
      <alignment horizontal="right"/>
    </xf>
    <xf numFmtId="0" fontId="0" fillId="0" borderId="0" xfId="0" applyAlignment="1">
      <alignment horizontal="right"/>
    </xf>
    <xf numFmtId="1" fontId="0" fillId="0" borderId="0" xfId="0" applyNumberFormat="1" applyAlignment="1">
      <alignment horizontal="right"/>
    </xf>
    <xf numFmtId="43" fontId="3" fillId="5" borderId="1" xfId="1" applyFont="1" applyFill="1" applyBorder="1" applyAlignment="1">
      <alignment horizontal="right"/>
    </xf>
    <xf numFmtId="1" fontId="2" fillId="2" borderId="4" xfId="0" applyNumberFormat="1" applyFont="1" applyFill="1" applyBorder="1" applyAlignment="1">
      <alignment horizontal="right"/>
    </xf>
    <xf numFmtId="174" fontId="0" fillId="0" borderId="0" xfId="1" applyNumberFormat="1" applyFont="1" applyBorder="1" applyAlignment="1">
      <alignment horizontal="right"/>
    </xf>
    <xf numFmtId="0" fontId="3" fillId="4" borderId="12" xfId="0" applyFont="1" applyFill="1" applyBorder="1" applyAlignment="1">
      <alignment horizontal="left" indent="1"/>
    </xf>
    <xf numFmtId="174" fontId="3" fillId="4" borderId="13" xfId="0" applyNumberFormat="1" applyFont="1" applyFill="1" applyBorder="1" applyAlignment="1">
      <alignment horizontal="right"/>
    </xf>
    <xf numFmtId="0" fontId="0" fillId="0" borderId="12" xfId="0" applyFont="1" applyBorder="1" applyAlignment="1">
      <alignment horizontal="left" indent="3"/>
    </xf>
    <xf numFmtId="174" fontId="0" fillId="0" borderId="13" xfId="0" applyNumberFormat="1" applyFont="1" applyBorder="1" applyAlignment="1">
      <alignment horizontal="right"/>
    </xf>
    <xf numFmtId="174" fontId="0" fillId="0" borderId="13" xfId="1" applyNumberFormat="1" applyFont="1" applyBorder="1" applyAlignment="1">
      <alignment horizontal="right"/>
    </xf>
    <xf numFmtId="0" fontId="0" fillId="0" borderId="14" xfId="0" applyFont="1" applyBorder="1" applyAlignment="1">
      <alignment horizontal="left" indent="3"/>
    </xf>
    <xf numFmtId="174" fontId="0" fillId="0" borderId="6" xfId="1" applyNumberFormat="1" applyFont="1" applyBorder="1" applyAlignment="1">
      <alignment horizontal="right"/>
    </xf>
    <xf numFmtId="174" fontId="0" fillId="0" borderId="15" xfId="1" applyNumberFormat="1" applyFont="1" applyBorder="1" applyAlignment="1">
      <alignment horizontal="right"/>
    </xf>
    <xf numFmtId="0" fontId="3" fillId="4" borderId="9" xfId="0" applyFont="1" applyFill="1" applyBorder="1" applyAlignment="1">
      <alignment horizontal="left" indent="1"/>
    </xf>
    <xf numFmtId="174" fontId="3" fillId="4" borderId="11" xfId="0" applyNumberFormat="1" applyFont="1" applyFill="1" applyBorder="1" applyAlignment="1">
      <alignment horizontal="right"/>
    </xf>
    <xf numFmtId="0" fontId="3" fillId="5" borderId="16" xfId="0" applyFont="1" applyFill="1" applyBorder="1" applyAlignment="1">
      <alignment horizontal="left" indent="2"/>
    </xf>
    <xf numFmtId="174" fontId="3" fillId="5" borderId="17" xfId="0" applyNumberFormat="1" applyFont="1" applyFill="1" applyBorder="1" applyAlignment="1">
      <alignment horizontal="right"/>
    </xf>
    <xf numFmtId="174" fontId="3" fillId="5" borderId="18" xfId="0" applyNumberFormat="1" applyFont="1" applyFill="1" applyBorder="1" applyAlignment="1">
      <alignment horizontal="right"/>
    </xf>
    <xf numFmtId="174" fontId="3" fillId="5" borderId="17" xfId="1" applyNumberFormat="1" applyFont="1" applyFill="1" applyBorder="1" applyAlignment="1">
      <alignment horizontal="right"/>
    </xf>
    <xf numFmtId="174" fontId="3" fillId="5" borderId="18" xfId="1" applyNumberFormat="1" applyFont="1" applyFill="1" applyBorder="1" applyAlignment="1">
      <alignment horizontal="right"/>
    </xf>
    <xf numFmtId="43" fontId="3" fillId="5" borderId="17" xfId="1" applyFont="1" applyFill="1" applyBorder="1" applyAlignment="1">
      <alignment horizontal="right"/>
    </xf>
    <xf numFmtId="43" fontId="0" fillId="0" borderId="0" xfId="1" applyFont="1" applyBorder="1" applyAlignment="1">
      <alignment horizontal="right"/>
    </xf>
    <xf numFmtId="43" fontId="0" fillId="0" borderId="6" xfId="1" applyFont="1" applyBorder="1" applyAlignment="1">
      <alignment horizontal="right"/>
    </xf>
    <xf numFmtId="174" fontId="3" fillId="4" borderId="8" xfId="0" applyNumberFormat="1" applyFont="1" applyFill="1" applyBorder="1" applyAlignment="1">
      <alignment horizontal="right"/>
    </xf>
    <xf numFmtId="174" fontId="0" fillId="0" borderId="22" xfId="0" applyNumberFormat="1" applyFont="1" applyBorder="1" applyAlignment="1">
      <alignment horizontal="right"/>
    </xf>
    <xf numFmtId="43" fontId="0" fillId="0" borderId="22" xfId="1" applyFont="1" applyBorder="1" applyAlignment="1">
      <alignment horizontal="right"/>
    </xf>
    <xf numFmtId="174" fontId="0" fillId="0" borderId="22" xfId="1" applyNumberFormat="1" applyFont="1" applyBorder="1" applyAlignment="1">
      <alignment horizontal="right"/>
    </xf>
    <xf numFmtId="43" fontId="0" fillId="0" borderId="23" xfId="1" applyFont="1" applyBorder="1" applyAlignment="1">
      <alignment horizontal="right"/>
    </xf>
    <xf numFmtId="174" fontId="0" fillId="0" borderId="23" xfId="1" applyNumberFormat="1" applyFont="1" applyBorder="1" applyAlignment="1">
      <alignment horizontal="right"/>
    </xf>
    <xf numFmtId="174" fontId="3" fillId="4" borderId="22" xfId="0" applyNumberFormat="1" applyFont="1" applyFill="1" applyBorder="1" applyAlignment="1">
      <alignment horizontal="right"/>
    </xf>
    <xf numFmtId="174" fontId="3" fillId="4" borderId="24" xfId="0" applyNumberFormat="1" applyFont="1" applyFill="1" applyBorder="1" applyAlignment="1">
      <alignment horizontal="right"/>
    </xf>
    <xf numFmtId="174" fontId="0" fillId="0" borderId="25" xfId="0" applyNumberFormat="1" applyFont="1" applyBorder="1" applyAlignment="1">
      <alignment horizontal="right"/>
    </xf>
    <xf numFmtId="174" fontId="0" fillId="0" borderId="25" xfId="1" applyNumberFormat="1" applyFont="1" applyBorder="1" applyAlignment="1">
      <alignment horizontal="right"/>
    </xf>
    <xf numFmtId="43" fontId="3" fillId="5" borderId="18" xfId="1" applyFont="1" applyFill="1" applyBorder="1" applyAlignment="1">
      <alignment horizontal="right"/>
    </xf>
    <xf numFmtId="43" fontId="0" fillId="0" borderId="25" xfId="1" applyFont="1" applyBorder="1" applyAlignment="1">
      <alignment horizontal="right"/>
    </xf>
    <xf numFmtId="43" fontId="0" fillId="0" borderId="26" xfId="1" applyFont="1" applyBorder="1" applyAlignment="1">
      <alignment horizontal="right"/>
    </xf>
    <xf numFmtId="174" fontId="0" fillId="0" borderId="26" xfId="1" applyNumberFormat="1" applyFont="1" applyBorder="1" applyAlignment="1">
      <alignment horizontal="right"/>
    </xf>
    <xf numFmtId="174" fontId="3" fillId="4" borderId="25" xfId="0" applyNumberFormat="1" applyFont="1" applyFill="1" applyBorder="1" applyAlignment="1">
      <alignment horizontal="right"/>
    </xf>
    <xf numFmtId="0" fontId="2" fillId="6" borderId="19" xfId="0" applyFont="1" applyFill="1" applyBorder="1"/>
    <xf numFmtId="174" fontId="2" fillId="6" borderId="20" xfId="0" applyNumberFormat="1" applyFont="1" applyFill="1" applyBorder="1"/>
    <xf numFmtId="174" fontId="2" fillId="6" borderId="21" xfId="0" applyNumberFormat="1" applyFont="1" applyFill="1" applyBorder="1"/>
    <xf numFmtId="1" fontId="3" fillId="7" borderId="19" xfId="0" applyNumberFormat="1" applyFont="1" applyFill="1" applyBorder="1" applyAlignment="1">
      <alignment horizontal="center"/>
    </xf>
    <xf numFmtId="1" fontId="3" fillId="7" borderId="20" xfId="0" applyNumberFormat="1" applyFont="1" applyFill="1" applyBorder="1" applyAlignment="1">
      <alignment horizontal="center"/>
    </xf>
    <xf numFmtId="1" fontId="3" fillId="7" borderId="21" xfId="0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right"/>
    </xf>
    <xf numFmtId="1" fontId="2" fillId="2" borderId="28" xfId="0" applyNumberFormat="1" applyFont="1" applyFill="1" applyBorder="1" applyAlignment="1">
      <alignment horizontal="right"/>
    </xf>
    <xf numFmtId="1" fontId="2" fillId="2" borderId="7" xfId="0" applyNumberFormat="1" applyFont="1" applyFill="1" applyBorder="1" applyAlignment="1">
      <alignment horizontal="right"/>
    </xf>
    <xf numFmtId="1" fontId="2" fillId="2" borderId="29" xfId="0" applyNumberFormat="1" applyFont="1" applyFill="1" applyBorder="1" applyAlignment="1">
      <alignment horizontal="right"/>
    </xf>
    <xf numFmtId="9" fontId="8" fillId="4" borderId="0" xfId="2" applyFont="1" applyFill="1" applyBorder="1" applyAlignment="1">
      <alignment horizontal="right"/>
    </xf>
    <xf numFmtId="9" fontId="9" fillId="0" borderId="0" xfId="2" applyFont="1" applyBorder="1" applyAlignment="1">
      <alignment horizontal="right"/>
    </xf>
    <xf numFmtId="9" fontId="7" fillId="3" borderId="10" xfId="2" applyFont="1" applyFill="1" applyBorder="1" applyAlignment="1">
      <alignment horizontal="right"/>
    </xf>
    <xf numFmtId="9" fontId="7" fillId="3" borderId="11" xfId="2" applyFont="1" applyFill="1" applyBorder="1" applyAlignment="1">
      <alignment horizontal="right"/>
    </xf>
    <xf numFmtId="9" fontId="8" fillId="4" borderId="13" xfId="2" applyFont="1" applyFill="1" applyBorder="1" applyAlignment="1">
      <alignment horizontal="right"/>
    </xf>
    <xf numFmtId="9" fontId="9" fillId="0" borderId="13" xfId="2" applyFont="1" applyBorder="1" applyAlignment="1">
      <alignment horizontal="right"/>
    </xf>
    <xf numFmtId="9" fontId="9" fillId="0" borderId="6" xfId="2" applyFont="1" applyBorder="1" applyAlignment="1">
      <alignment horizontal="right"/>
    </xf>
    <xf numFmtId="9" fontId="9" fillId="0" borderId="15" xfId="2" applyFont="1" applyBorder="1" applyAlignment="1">
      <alignment horizontal="right"/>
    </xf>
    <xf numFmtId="9" fontId="7" fillId="3" borderId="9" xfId="2" applyFont="1" applyFill="1" applyBorder="1" applyAlignment="1">
      <alignment horizontal="right"/>
    </xf>
    <xf numFmtId="9" fontId="8" fillId="4" borderId="12" xfId="2" applyFont="1" applyFill="1" applyBorder="1" applyAlignment="1">
      <alignment horizontal="right"/>
    </xf>
    <xf numFmtId="9" fontId="9" fillId="0" borderId="12" xfId="2" applyFont="1" applyBorder="1" applyAlignment="1">
      <alignment horizontal="right"/>
    </xf>
    <xf numFmtId="9" fontId="9" fillId="0" borderId="14" xfId="2" applyFont="1" applyBorder="1" applyAlignment="1">
      <alignment horizontal="right"/>
    </xf>
    <xf numFmtId="9" fontId="8" fillId="4" borderId="31" xfId="2" applyFont="1" applyFill="1" applyBorder="1" applyAlignment="1">
      <alignment horizontal="right"/>
    </xf>
    <xf numFmtId="9" fontId="8" fillId="4" borderId="32" xfId="2" applyFont="1" applyFill="1" applyBorder="1" applyAlignment="1">
      <alignment horizontal="right"/>
    </xf>
    <xf numFmtId="9" fontId="8" fillId="4" borderId="33" xfId="2" applyFont="1" applyFill="1" applyBorder="1" applyAlignment="1">
      <alignment horizontal="right"/>
    </xf>
    <xf numFmtId="9" fontId="8" fillId="5" borderId="30" xfId="2" applyFont="1" applyFill="1" applyBorder="1" applyAlignment="1">
      <alignment horizontal="right"/>
    </xf>
    <xf numFmtId="9" fontId="8" fillId="5" borderId="17" xfId="2" applyFont="1" applyFill="1" applyBorder="1" applyAlignment="1">
      <alignment horizontal="right"/>
    </xf>
    <xf numFmtId="9" fontId="8" fillId="5" borderId="18" xfId="2" applyFont="1" applyFill="1" applyBorder="1" applyAlignment="1">
      <alignment horizontal="right"/>
    </xf>
    <xf numFmtId="9" fontId="8" fillId="4" borderId="9" xfId="2" applyFont="1" applyFill="1" applyBorder="1" applyAlignment="1">
      <alignment horizontal="right"/>
    </xf>
    <xf numFmtId="9" fontId="8" fillId="4" borderId="10" xfId="2" applyFont="1" applyFill="1" applyBorder="1" applyAlignment="1">
      <alignment horizontal="right"/>
    </xf>
    <xf numFmtId="9" fontId="8" fillId="4" borderId="11" xfId="2" applyFont="1" applyFill="1" applyBorder="1" applyAlignment="1">
      <alignment horizontal="right"/>
    </xf>
    <xf numFmtId="174" fontId="4" fillId="3" borderId="10" xfId="0" applyNumberFormat="1" applyFont="1" applyFill="1" applyBorder="1" applyAlignment="1">
      <alignment horizontal="right"/>
    </xf>
    <xf numFmtId="174" fontId="5" fillId="4" borderId="32" xfId="0" applyNumberFormat="1" applyFont="1" applyFill="1" applyBorder="1" applyAlignment="1">
      <alignment horizontal="right"/>
    </xf>
    <xf numFmtId="174" fontId="5" fillId="5" borderId="17" xfId="0" applyNumberFormat="1" applyFont="1" applyFill="1" applyBorder="1" applyAlignment="1">
      <alignment horizontal="right"/>
    </xf>
    <xf numFmtId="174" fontId="6" fillId="0" borderId="0" xfId="0" applyNumberFormat="1" applyFont="1" applyBorder="1" applyAlignment="1">
      <alignment horizontal="right"/>
    </xf>
    <xf numFmtId="174" fontId="6" fillId="0" borderId="0" xfId="1" applyNumberFormat="1" applyFont="1" applyBorder="1" applyAlignment="1">
      <alignment horizontal="right"/>
    </xf>
    <xf numFmtId="174" fontId="5" fillId="5" borderId="17" xfId="1" applyNumberFormat="1" applyFont="1" applyFill="1" applyBorder="1" applyAlignment="1">
      <alignment horizontal="right"/>
    </xf>
    <xf numFmtId="174" fontId="6" fillId="0" borderId="6" xfId="1" applyNumberFormat="1" applyFont="1" applyBorder="1" applyAlignment="1">
      <alignment horizontal="right"/>
    </xf>
    <xf numFmtId="174" fontId="5" fillId="4" borderId="10" xfId="0" applyNumberFormat="1" applyFont="1" applyFill="1" applyBorder="1" applyAlignment="1">
      <alignment horizontal="right"/>
    </xf>
    <xf numFmtId="174" fontId="5" fillId="4" borderId="0" xfId="0" applyNumberFormat="1" applyFont="1" applyFill="1" applyBorder="1" applyAlignment="1">
      <alignment horizontal="right"/>
    </xf>
    <xf numFmtId="1" fontId="2" fillId="2" borderId="24" xfId="0" applyNumberFormat="1" applyFont="1" applyFill="1" applyBorder="1" applyAlignment="1">
      <alignment horizontal="right"/>
    </xf>
    <xf numFmtId="0" fontId="2" fillId="2" borderId="34" xfId="0" applyFont="1" applyFill="1" applyBorder="1"/>
    <xf numFmtId="0" fontId="2" fillId="3" borderId="34" xfId="0" applyFont="1" applyFill="1" applyBorder="1"/>
    <xf numFmtId="0" fontId="3" fillId="4" borderId="35" xfId="0" applyFont="1" applyFill="1" applyBorder="1" applyAlignment="1">
      <alignment horizontal="left" indent="1"/>
    </xf>
    <xf numFmtId="0" fontId="3" fillId="5" borderId="36" xfId="0" applyFont="1" applyFill="1" applyBorder="1" applyAlignment="1">
      <alignment horizontal="left" indent="2"/>
    </xf>
    <xf numFmtId="0" fontId="0" fillId="0" borderId="37" xfId="0" applyFont="1" applyBorder="1" applyAlignment="1">
      <alignment horizontal="left" indent="3"/>
    </xf>
    <xf numFmtId="0" fontId="0" fillId="0" borderId="38" xfId="0" applyFont="1" applyBorder="1" applyAlignment="1">
      <alignment horizontal="left" indent="3"/>
    </xf>
    <xf numFmtId="0" fontId="3" fillId="4" borderId="34" xfId="0" applyFont="1" applyFill="1" applyBorder="1" applyAlignment="1">
      <alignment horizontal="left" indent="1"/>
    </xf>
    <xf numFmtId="0" fontId="3" fillId="4" borderId="37" xfId="0" applyFont="1" applyFill="1" applyBorder="1" applyAlignment="1">
      <alignment horizontal="left" indent="1"/>
    </xf>
    <xf numFmtId="0" fontId="0" fillId="7" borderId="0" xfId="0" applyFont="1" applyFill="1" applyAlignment="1"/>
    <xf numFmtId="173" fontId="0" fillId="0" borderId="0" xfId="0" applyNumberFormat="1" applyFont="1" applyBorder="1" applyAlignment="1">
      <alignment horizontal="right"/>
    </xf>
    <xf numFmtId="169" fontId="0" fillId="0" borderId="0" xfId="1" applyNumberFormat="1" applyFont="1" applyBorder="1" applyAlignment="1">
      <alignment horizontal="right"/>
    </xf>
    <xf numFmtId="0" fontId="2" fillId="2" borderId="9" xfId="0" applyFont="1" applyFill="1" applyBorder="1"/>
    <xf numFmtId="0" fontId="2" fillId="2" borderId="10" xfId="0" applyFont="1" applyFill="1" applyBorder="1" applyAlignment="1">
      <alignment horizontal="right"/>
    </xf>
    <xf numFmtId="1" fontId="2" fillId="2" borderId="10" xfId="0" applyNumberFormat="1" applyFont="1" applyFill="1" applyBorder="1" applyAlignment="1">
      <alignment horizontal="right"/>
    </xf>
    <xf numFmtId="1" fontId="2" fillId="2" borderId="11" xfId="0" applyNumberFormat="1" applyFont="1" applyFill="1" applyBorder="1" applyAlignment="1">
      <alignment horizontal="right"/>
    </xf>
    <xf numFmtId="173" fontId="0" fillId="0" borderId="13" xfId="0" applyNumberFormat="1" applyFont="1" applyBorder="1" applyAlignment="1">
      <alignment horizontal="right"/>
    </xf>
    <xf numFmtId="169" fontId="0" fillId="0" borderId="6" xfId="1" applyNumberFormat="1" applyFont="1" applyBorder="1" applyAlignment="1">
      <alignment horizontal="right"/>
    </xf>
    <xf numFmtId="0" fontId="2" fillId="3" borderId="20" xfId="0" applyFont="1" applyFill="1" applyBorder="1" applyAlignment="1">
      <alignment horizontal="right"/>
    </xf>
    <xf numFmtId="177" fontId="2" fillId="3" borderId="20" xfId="0" applyNumberFormat="1" applyFont="1" applyFill="1" applyBorder="1" applyAlignment="1">
      <alignment horizontal="right"/>
    </xf>
    <xf numFmtId="177" fontId="2" fillId="3" borderId="21" xfId="0" applyNumberFormat="1" applyFont="1" applyFill="1" applyBorder="1" applyAlignment="1">
      <alignment horizontal="right"/>
    </xf>
    <xf numFmtId="173" fontId="3" fillId="4" borderId="10" xfId="0" applyNumberFormat="1" applyFont="1" applyFill="1" applyBorder="1" applyAlignment="1">
      <alignment horizontal="right"/>
    </xf>
    <xf numFmtId="173" fontId="3" fillId="4" borderId="11" xfId="0" applyNumberFormat="1" applyFont="1" applyFill="1" applyBorder="1" applyAlignment="1">
      <alignment horizontal="right"/>
    </xf>
    <xf numFmtId="173" fontId="0" fillId="0" borderId="6" xfId="0" applyNumberFormat="1" applyFont="1" applyBorder="1" applyAlignment="1">
      <alignment horizontal="right"/>
    </xf>
    <xf numFmtId="173" fontId="0" fillId="0" borderId="15" xfId="0" applyNumberFormat="1" applyFont="1" applyBorder="1" applyAlignment="1">
      <alignment horizontal="right"/>
    </xf>
    <xf numFmtId="0" fontId="3" fillId="4" borderId="19" xfId="0" applyFont="1" applyFill="1" applyBorder="1" applyAlignment="1">
      <alignment horizontal="left" indent="1"/>
    </xf>
    <xf numFmtId="173" fontId="3" fillId="4" borderId="20" xfId="0" applyNumberFormat="1" applyFont="1" applyFill="1" applyBorder="1" applyAlignment="1">
      <alignment horizontal="right"/>
    </xf>
    <xf numFmtId="173" fontId="3" fillId="4" borderId="21" xfId="0" applyNumberFormat="1" applyFont="1" applyFill="1" applyBorder="1" applyAlignment="1">
      <alignment horizontal="right"/>
    </xf>
    <xf numFmtId="174" fontId="3" fillId="4" borderId="20" xfId="0" applyNumberFormat="1" applyFont="1" applyFill="1" applyBorder="1" applyAlignment="1">
      <alignment horizontal="right"/>
    </xf>
    <xf numFmtId="174" fontId="3" fillId="4" borderId="21" xfId="0" applyNumberFormat="1" applyFont="1" applyFill="1" applyBorder="1" applyAlignment="1">
      <alignment horizontal="right"/>
    </xf>
    <xf numFmtId="1" fontId="3" fillId="5" borderId="17" xfId="0" applyNumberFormat="1" applyFont="1" applyFill="1" applyBorder="1" applyAlignment="1">
      <alignment horizontal="right"/>
    </xf>
    <xf numFmtId="173" fontId="3" fillId="5" borderId="17" xfId="0" applyNumberFormat="1" applyFont="1" applyFill="1" applyBorder="1" applyAlignment="1">
      <alignment horizontal="right"/>
    </xf>
    <xf numFmtId="173" fontId="3" fillId="5" borderId="18" xfId="0" applyNumberFormat="1" applyFont="1" applyFill="1" applyBorder="1" applyAlignment="1">
      <alignment horizontal="right"/>
    </xf>
    <xf numFmtId="0" fontId="3" fillId="5" borderId="39" xfId="0" applyFont="1" applyFill="1" applyBorder="1" applyAlignment="1">
      <alignment horizontal="left" indent="2"/>
    </xf>
    <xf numFmtId="1" fontId="3" fillId="5" borderId="40" xfId="0" applyNumberFormat="1" applyFont="1" applyFill="1" applyBorder="1" applyAlignment="1">
      <alignment horizontal="right"/>
    </xf>
    <xf numFmtId="174" fontId="3" fillId="5" borderId="40" xfId="1" applyNumberFormat="1" applyFont="1" applyFill="1" applyBorder="1" applyAlignment="1">
      <alignment horizontal="right"/>
    </xf>
    <xf numFmtId="174" fontId="3" fillId="5" borderId="27" xfId="1" applyNumberFormat="1" applyFont="1" applyFill="1" applyBorder="1" applyAlignment="1">
      <alignment horizontal="right"/>
    </xf>
    <xf numFmtId="174" fontId="3" fillId="5" borderId="40" xfId="0" applyNumberFormat="1" applyFont="1" applyFill="1" applyBorder="1" applyAlignment="1">
      <alignment horizontal="right"/>
    </xf>
    <xf numFmtId="174" fontId="3" fillId="5" borderId="27" xfId="0" applyNumberFormat="1" applyFont="1" applyFill="1" applyBorder="1" applyAlignment="1">
      <alignment horizontal="right"/>
    </xf>
    <xf numFmtId="0" fontId="2" fillId="3" borderId="2" xfId="0" applyFont="1" applyFill="1" applyBorder="1"/>
    <xf numFmtId="0" fontId="3" fillId="4" borderId="2" xfId="0" applyFont="1" applyFill="1" applyBorder="1" applyAlignment="1">
      <alignment horizontal="left" indent="1"/>
    </xf>
    <xf numFmtId="0" fontId="3" fillId="5" borderId="41" xfId="0" applyFont="1" applyFill="1" applyBorder="1" applyAlignment="1">
      <alignment horizontal="left" indent="2"/>
    </xf>
    <xf numFmtId="1" fontId="3" fillId="4" borderId="34" xfId="0" applyNumberFormat="1" applyFont="1" applyFill="1" applyBorder="1" applyAlignment="1">
      <alignment horizontal="right"/>
    </xf>
    <xf numFmtId="1" fontId="3" fillId="5" borderId="36" xfId="0" applyNumberFormat="1" applyFont="1" applyFill="1" applyBorder="1" applyAlignment="1">
      <alignment horizontal="right"/>
    </xf>
    <xf numFmtId="173" fontId="0" fillId="0" borderId="37" xfId="0" applyNumberFormat="1" applyFont="1" applyBorder="1" applyAlignment="1">
      <alignment horizontal="right"/>
    </xf>
    <xf numFmtId="173" fontId="0" fillId="0" borderId="38" xfId="0" applyNumberFormat="1" applyFont="1" applyBorder="1" applyAlignment="1">
      <alignment horizontal="right"/>
    </xf>
    <xf numFmtId="174" fontId="3" fillId="4" borderId="2" xfId="0" applyNumberFormat="1" applyFont="1" applyFill="1" applyBorder="1" applyAlignment="1">
      <alignment horizontal="right"/>
    </xf>
    <xf numFmtId="174" fontId="3" fillId="5" borderId="41" xfId="0" applyNumberFormat="1" applyFont="1" applyFill="1" applyBorder="1" applyAlignment="1">
      <alignment horizontal="right"/>
    </xf>
    <xf numFmtId="169" fontId="0" fillId="0" borderId="37" xfId="1" applyNumberFormat="1" applyFont="1" applyBorder="1" applyAlignment="1">
      <alignment horizontal="right"/>
    </xf>
    <xf numFmtId="174" fontId="3" fillId="5" borderId="36" xfId="0" applyNumberFormat="1" applyFont="1" applyFill="1" applyBorder="1" applyAlignment="1">
      <alignment horizontal="right"/>
    </xf>
    <xf numFmtId="174" fontId="0" fillId="0" borderId="38" xfId="0" applyNumberFormat="1" applyFont="1" applyBorder="1" applyAlignment="1">
      <alignment horizontal="right"/>
    </xf>
    <xf numFmtId="1" fontId="3" fillId="4" borderId="2" xfId="0" applyNumberFormat="1" applyFont="1" applyFill="1" applyBorder="1" applyAlignment="1">
      <alignment horizontal="right"/>
    </xf>
    <xf numFmtId="1" fontId="3" fillId="5" borderId="41" xfId="0" applyNumberFormat="1" applyFont="1" applyFill="1" applyBorder="1" applyAlignment="1">
      <alignment horizontal="right"/>
    </xf>
    <xf numFmtId="169" fontId="0" fillId="0" borderId="38" xfId="1" applyNumberFormat="1" applyFont="1" applyBorder="1" applyAlignment="1">
      <alignment horizontal="right"/>
    </xf>
    <xf numFmtId="173" fontId="3" fillId="5" borderId="42" xfId="0" applyNumberFormat="1" applyFont="1" applyFill="1" applyBorder="1" applyAlignment="1">
      <alignment horizontal="right"/>
    </xf>
    <xf numFmtId="43" fontId="0" fillId="0" borderId="13" xfId="1" applyFont="1" applyBorder="1" applyAlignment="1">
      <alignment horizontal="right"/>
    </xf>
    <xf numFmtId="43" fontId="3" fillId="5" borderId="42" xfId="1" applyFont="1" applyFill="1" applyBorder="1" applyAlignment="1">
      <alignment horizontal="right"/>
    </xf>
    <xf numFmtId="43" fontId="0" fillId="0" borderId="15" xfId="1" applyFont="1" applyBorder="1" applyAlignment="1">
      <alignment horizontal="right"/>
    </xf>
    <xf numFmtId="174" fontId="3" fillId="5" borderId="43" xfId="0" applyNumberFormat="1" applyFont="1" applyFill="1" applyBorder="1" applyAlignment="1">
      <alignment horizontal="right"/>
    </xf>
    <xf numFmtId="174" fontId="3" fillId="5" borderId="43" xfId="1" applyNumberFormat="1" applyFont="1" applyFill="1" applyBorder="1" applyAlignment="1">
      <alignment horizontal="right"/>
    </xf>
    <xf numFmtId="0" fontId="3" fillId="7" borderId="12" xfId="0" applyFont="1" applyFill="1" applyBorder="1"/>
    <xf numFmtId="1" fontId="3" fillId="7" borderId="0" xfId="0" applyNumberFormat="1" applyFont="1" applyFill="1" applyBorder="1" applyAlignment="1">
      <alignment horizontal="right"/>
    </xf>
    <xf numFmtId="1" fontId="2" fillId="2" borderId="44" xfId="0" applyNumberFormat="1" applyFont="1" applyFill="1" applyBorder="1" applyAlignment="1">
      <alignment horizontal="right"/>
    </xf>
    <xf numFmtId="1" fontId="2" fillId="2" borderId="3" xfId="0" applyNumberFormat="1" applyFont="1" applyFill="1" applyBorder="1" applyAlignment="1">
      <alignment horizontal="right"/>
    </xf>
    <xf numFmtId="1" fontId="2" fillId="2" borderId="5" xfId="0" applyNumberFormat="1" applyFont="1" applyFill="1" applyBorder="1" applyAlignment="1">
      <alignment horizontal="right"/>
    </xf>
    <xf numFmtId="0" fontId="0" fillId="0" borderId="12" xfId="0" applyBorder="1" applyAlignment="1">
      <alignment horizontal="right"/>
    </xf>
    <xf numFmtId="0" fontId="0" fillId="0" borderId="13" xfId="0" applyBorder="1" applyAlignment="1">
      <alignment horizontal="right"/>
    </xf>
    <xf numFmtId="169" fontId="0" fillId="0" borderId="12" xfId="1" applyNumberFormat="1" applyFont="1" applyBorder="1" applyAlignment="1">
      <alignment horizontal="right"/>
    </xf>
    <xf numFmtId="169" fontId="0" fillId="0" borderId="13" xfId="1" applyNumberFormat="1" applyFont="1" applyBorder="1" applyAlignment="1">
      <alignment horizontal="right"/>
    </xf>
    <xf numFmtId="169" fontId="0" fillId="0" borderId="15" xfId="1" applyNumberFormat="1" applyFont="1" applyBorder="1" applyAlignment="1">
      <alignment horizontal="right"/>
    </xf>
    <xf numFmtId="0" fontId="0" fillId="0" borderId="0" xfId="0" applyBorder="1" applyAlignment="1">
      <alignment horizontal="right"/>
    </xf>
    <xf numFmtId="1" fontId="3" fillId="5" borderId="30" xfId="0" applyNumberFormat="1" applyFont="1" applyFill="1" applyBorder="1" applyAlignment="1">
      <alignment horizontal="right"/>
    </xf>
    <xf numFmtId="1" fontId="3" fillId="5" borderId="42" xfId="0" applyNumberFormat="1" applyFont="1" applyFill="1" applyBorder="1" applyAlignment="1">
      <alignment horizontal="right"/>
    </xf>
    <xf numFmtId="0" fontId="3" fillId="5" borderId="30" xfId="0" applyFont="1" applyFill="1" applyBorder="1" applyAlignment="1">
      <alignment horizontal="left" indent="2"/>
    </xf>
    <xf numFmtId="0" fontId="0" fillId="0" borderId="12" xfId="0" applyBorder="1" applyAlignment="1">
      <alignment horizontal="left" indent="3"/>
    </xf>
    <xf numFmtId="0" fontId="0" fillId="0" borderId="14" xfId="0" applyBorder="1" applyAlignment="1">
      <alignment horizontal="left" indent="3"/>
    </xf>
    <xf numFmtId="1" fontId="3" fillId="5" borderId="45" xfId="0" applyNumberFormat="1" applyFont="1" applyFill="1" applyBorder="1" applyAlignment="1">
      <alignment horizontal="right"/>
    </xf>
    <xf numFmtId="1" fontId="3" fillId="5" borderId="43" xfId="0" applyNumberFormat="1" applyFont="1" applyFill="1" applyBorder="1" applyAlignment="1">
      <alignment horizontal="right"/>
    </xf>
    <xf numFmtId="1" fontId="2" fillId="4" borderId="19" xfId="0" applyNumberFormat="1" applyFont="1" applyFill="1" applyBorder="1" applyAlignment="1">
      <alignment horizontal="right"/>
    </xf>
    <xf numFmtId="1" fontId="2" fillId="4" borderId="21" xfId="0" applyNumberFormat="1" applyFont="1" applyFill="1" applyBorder="1" applyAlignment="1">
      <alignment horizontal="right"/>
    </xf>
    <xf numFmtId="1" fontId="2" fillId="4" borderId="20" xfId="0" applyNumberFormat="1" applyFont="1" applyFill="1" applyBorder="1" applyAlignment="1">
      <alignment horizontal="right"/>
    </xf>
    <xf numFmtId="0" fontId="2" fillId="2" borderId="19" xfId="0" applyFont="1" applyFill="1" applyBorder="1"/>
    <xf numFmtId="0" fontId="3" fillId="5" borderId="45" xfId="0" applyFont="1" applyFill="1" applyBorder="1" applyAlignment="1">
      <alignment horizontal="left" indent="2"/>
    </xf>
    <xf numFmtId="43" fontId="0" fillId="0" borderId="12" xfId="1" applyFont="1" applyBorder="1" applyAlignment="1">
      <alignment horizontal="right"/>
    </xf>
    <xf numFmtId="43" fontId="0" fillId="0" borderId="14" xfId="1" applyFont="1" applyBorder="1" applyAlignment="1">
      <alignment horizontal="right"/>
    </xf>
    <xf numFmtId="0" fontId="3" fillId="7" borderId="7" xfId="0" applyFont="1" applyFill="1" applyBorder="1"/>
    <xf numFmtId="1" fontId="3" fillId="7" borderId="8" xfId="0" applyNumberFormat="1" applyFont="1" applyFill="1" applyBorder="1" applyAlignment="1">
      <alignment horizontal="center"/>
    </xf>
    <xf numFmtId="1" fontId="3" fillId="7" borderId="29" xfId="0" applyNumberFormat="1" applyFont="1" applyFill="1" applyBorder="1" applyAlignment="1">
      <alignment horizontal="center"/>
    </xf>
    <xf numFmtId="174" fontId="3" fillId="5" borderId="42" xfId="0" applyNumberFormat="1" applyFont="1" applyFill="1" applyBorder="1" applyAlignment="1">
      <alignment horizontal="right"/>
    </xf>
    <xf numFmtId="174" fontId="3" fillId="5" borderId="42" xfId="1" applyNumberFormat="1" applyFont="1" applyFill="1" applyBorder="1" applyAlignment="1">
      <alignment horizontal="right"/>
    </xf>
    <xf numFmtId="0" fontId="3" fillId="7" borderId="34" xfId="0" applyFont="1" applyFill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654B82-9BA5-42B1-87E3-A1A056DC0885}">
  <sheetPr>
    <pageSetUpPr fitToPage="1"/>
  </sheetPr>
  <dimension ref="B1:F34"/>
  <sheetViews>
    <sheetView showGridLines="0" topLeftCell="B2" zoomScaleNormal="100" workbookViewId="0">
      <selection activeCell="K20" sqref="K20"/>
    </sheetView>
  </sheetViews>
  <sheetFormatPr defaultRowHeight="14.4" outlineLevelRow="1" x14ac:dyDescent="0.3"/>
  <cols>
    <col min="1" max="1" width="0" hidden="1" customWidth="1"/>
    <col min="2" max="2" width="31.33203125" bestFit="1" customWidth="1"/>
    <col min="3" max="4" width="14.6640625" bestFit="1" customWidth="1"/>
    <col min="5" max="6" width="11.33203125" bestFit="1" customWidth="1"/>
  </cols>
  <sheetData>
    <row r="1" spans="2:6" ht="15" hidden="1" thickBot="1" x14ac:dyDescent="0.35"/>
    <row r="2" spans="2:6" ht="15" thickBot="1" x14ac:dyDescent="0.35">
      <c r="B2" s="168" t="s">
        <v>0</v>
      </c>
      <c r="C2" s="169" t="s">
        <v>4</v>
      </c>
      <c r="D2" s="169" t="s">
        <v>31</v>
      </c>
      <c r="E2" s="169" t="s">
        <v>6</v>
      </c>
      <c r="F2" s="170" t="s">
        <v>7</v>
      </c>
    </row>
    <row r="3" spans="2:6" ht="15" thickBot="1" x14ac:dyDescent="0.35">
      <c r="B3" s="43" t="s">
        <v>30</v>
      </c>
      <c r="C3" s="44">
        <f>SUM(Quarterly!E4:F4)</f>
        <v>96500</v>
      </c>
      <c r="D3" s="44">
        <f>SUM(Quarterly!G4:L4)</f>
        <v>524515.625</v>
      </c>
      <c r="E3" s="44">
        <f>SUM(Quarterly!M4:X4)</f>
        <v>4760439.7385971574</v>
      </c>
      <c r="F3" s="45">
        <f>SUM(Quarterly!Y4:AD4)</f>
        <v>10265355.083940279</v>
      </c>
    </row>
    <row r="4" spans="2:6" x14ac:dyDescent="0.3">
      <c r="B4" s="10" t="s">
        <v>28</v>
      </c>
      <c r="C4" s="34">
        <f>SUM(Quarterly!E5:F5)</f>
        <v>47500</v>
      </c>
      <c r="D4" s="42">
        <f>SUM(Quarterly!G5:L5)</f>
        <v>293000</v>
      </c>
      <c r="E4" s="42">
        <f>SUM(Quarterly!M5:X5)</f>
        <v>1492000</v>
      </c>
      <c r="F4" s="11">
        <f>SUM(Quarterly!Y5:AD5)</f>
        <v>1368000</v>
      </c>
    </row>
    <row r="5" spans="2:6" x14ac:dyDescent="0.3">
      <c r="B5" s="156" t="s">
        <v>15</v>
      </c>
      <c r="C5" s="3">
        <f>SUM(Quarterly!E6:F6)</f>
        <v>47500</v>
      </c>
      <c r="D5" s="22">
        <f>SUM(Quarterly!G6:L6)</f>
        <v>293000</v>
      </c>
      <c r="E5" s="22">
        <f>SUM(Quarterly!M6:X6)</f>
        <v>1036000</v>
      </c>
      <c r="F5" s="171">
        <f>SUM(Quarterly!Y6:AD6)</f>
        <v>684000</v>
      </c>
    </row>
    <row r="6" spans="2:6" outlineLevel="1" x14ac:dyDescent="0.3">
      <c r="B6" s="12" t="s">
        <v>2</v>
      </c>
      <c r="C6" s="29">
        <f>SUM(Quarterly!E7:F7)</f>
        <v>20000</v>
      </c>
      <c r="D6" s="36">
        <f>SUM(Quarterly!G7:L7)</f>
        <v>60000</v>
      </c>
      <c r="E6" s="36">
        <f>SUM(Quarterly!M7:X7)</f>
        <v>320000</v>
      </c>
      <c r="F6" s="13">
        <f>SUM(Quarterly!Y7:AD7)</f>
        <v>240000</v>
      </c>
    </row>
    <row r="7" spans="2:6" outlineLevel="1" x14ac:dyDescent="0.3">
      <c r="B7" s="12" t="s">
        <v>3</v>
      </c>
      <c r="C7" s="29">
        <f>SUM(Quarterly!E8:F8)</f>
        <v>20000</v>
      </c>
      <c r="D7" s="36">
        <f>SUM(Quarterly!G8:L8)</f>
        <v>90000</v>
      </c>
      <c r="E7" s="36">
        <f>SUM(Quarterly!M8:X8)</f>
        <v>240000</v>
      </c>
      <c r="F7" s="13">
        <f>SUM(Quarterly!Y8:AD8)</f>
        <v>120000</v>
      </c>
    </row>
    <row r="8" spans="2:6" outlineLevel="1" x14ac:dyDescent="0.3">
      <c r="B8" s="12" t="s">
        <v>8</v>
      </c>
      <c r="C8" s="30">
        <f>SUM(Quarterly!E9:F9)</f>
        <v>0</v>
      </c>
      <c r="D8" s="37">
        <f>SUM(Quarterly!G9:L9)</f>
        <v>36000</v>
      </c>
      <c r="E8" s="36">
        <f>SUM(Quarterly!M9:X9)</f>
        <v>72000</v>
      </c>
      <c r="F8" s="13">
        <f>SUM(Quarterly!Y9:AD9)</f>
        <v>36000</v>
      </c>
    </row>
    <row r="9" spans="2:6" outlineLevel="1" x14ac:dyDescent="0.3">
      <c r="B9" s="12" t="s">
        <v>9</v>
      </c>
      <c r="C9" s="30">
        <f>SUM(Quarterly!E10:F10)</f>
        <v>0</v>
      </c>
      <c r="D9" s="37">
        <f>SUM(Quarterly!G10:L10)</f>
        <v>18000</v>
      </c>
      <c r="E9" s="36">
        <f>SUM(Quarterly!M10:X10)</f>
        <v>48000</v>
      </c>
      <c r="F9" s="13">
        <f>SUM(Quarterly!Y10:AD10)</f>
        <v>36000</v>
      </c>
    </row>
    <row r="10" spans="2:6" outlineLevel="1" x14ac:dyDescent="0.3">
      <c r="B10" s="12" t="s">
        <v>10</v>
      </c>
      <c r="C10" s="31">
        <f>SUM(Quarterly!E11:F11)</f>
        <v>5000</v>
      </c>
      <c r="D10" s="36">
        <f>SUM(Quarterly!G11:L11)</f>
        <v>60000</v>
      </c>
      <c r="E10" s="36">
        <f>SUM(Quarterly!M11:X11)</f>
        <v>220000</v>
      </c>
      <c r="F10" s="13">
        <f>SUM(Quarterly!Y11:AD11)</f>
        <v>150000</v>
      </c>
    </row>
    <row r="11" spans="2:6" outlineLevel="1" x14ac:dyDescent="0.3">
      <c r="B11" s="12" t="s">
        <v>11</v>
      </c>
      <c r="C11" s="31">
        <f>SUM(Quarterly!E12:F12)</f>
        <v>2500</v>
      </c>
      <c r="D11" s="36">
        <f>SUM(Quarterly!G12:L12)</f>
        <v>15000</v>
      </c>
      <c r="E11" s="36">
        <f>SUM(Quarterly!M12:X12)</f>
        <v>80000</v>
      </c>
      <c r="F11" s="13">
        <f>SUM(Quarterly!Y12:AD12)</f>
        <v>60000</v>
      </c>
    </row>
    <row r="12" spans="2:6" outlineLevel="1" x14ac:dyDescent="0.3">
      <c r="B12" s="12" t="s">
        <v>12</v>
      </c>
      <c r="C12" s="30">
        <f>SUM(Quarterly!E13:F13)</f>
        <v>0</v>
      </c>
      <c r="D12" s="37">
        <f>SUM(Quarterly!G13:L13)</f>
        <v>14000</v>
      </c>
      <c r="E12" s="37">
        <f>SUM(Quarterly!M13:X13)</f>
        <v>56000</v>
      </c>
      <c r="F12" s="14">
        <f>SUM(Quarterly!Y13:AD13)</f>
        <v>42000</v>
      </c>
    </row>
    <row r="13" spans="2:6" x14ac:dyDescent="0.3">
      <c r="B13" s="156" t="s">
        <v>16</v>
      </c>
      <c r="C13" s="7">
        <f>SUM(Quarterly!E14:F14)</f>
        <v>0</v>
      </c>
      <c r="D13" s="38">
        <f>SUM(Quarterly!G14:L14)</f>
        <v>0</v>
      </c>
      <c r="E13" s="24">
        <f>SUM(Quarterly!M14:X14)</f>
        <v>456000</v>
      </c>
      <c r="F13" s="172">
        <f>SUM(Quarterly!Y14:AD14)</f>
        <v>684000</v>
      </c>
    </row>
    <row r="14" spans="2:6" outlineLevel="1" x14ac:dyDescent="0.3">
      <c r="B14" s="12" t="s">
        <v>2</v>
      </c>
      <c r="C14" s="30">
        <f>SUM(Quarterly!E15:F15)</f>
        <v>0</v>
      </c>
      <c r="D14" s="39">
        <f>SUM(Quarterly!G15:L15)</f>
        <v>0</v>
      </c>
      <c r="E14" s="37">
        <f>SUM(Quarterly!M15:X15)</f>
        <v>160000</v>
      </c>
      <c r="F14" s="14">
        <f>SUM(Quarterly!Y15:AD15)</f>
        <v>240000</v>
      </c>
    </row>
    <row r="15" spans="2:6" outlineLevel="1" x14ac:dyDescent="0.3">
      <c r="B15" s="12" t="s">
        <v>3</v>
      </c>
      <c r="C15" s="30">
        <f>SUM(Quarterly!E16:F16)</f>
        <v>0</v>
      </c>
      <c r="D15" s="39">
        <f>SUM(Quarterly!G16:L16)</f>
        <v>0</v>
      </c>
      <c r="E15" s="37">
        <f>SUM(Quarterly!M16:X16)</f>
        <v>80000</v>
      </c>
      <c r="F15" s="14">
        <f>SUM(Quarterly!Y16:AD16)</f>
        <v>120000</v>
      </c>
    </row>
    <row r="16" spans="2:6" outlineLevel="1" x14ac:dyDescent="0.3">
      <c r="B16" s="12" t="s">
        <v>8</v>
      </c>
      <c r="C16" s="30">
        <f>SUM(Quarterly!E17:F17)</f>
        <v>0</v>
      </c>
      <c r="D16" s="39">
        <f>SUM(Quarterly!G17:L17)</f>
        <v>0</v>
      </c>
      <c r="E16" s="37">
        <f>SUM(Quarterly!M17:X17)</f>
        <v>24000</v>
      </c>
      <c r="F16" s="14">
        <f>SUM(Quarterly!Y17:AD17)</f>
        <v>36000</v>
      </c>
    </row>
    <row r="17" spans="2:6" outlineLevel="1" x14ac:dyDescent="0.3">
      <c r="B17" s="12" t="s">
        <v>9</v>
      </c>
      <c r="C17" s="30">
        <f>SUM(Quarterly!E18:F18)</f>
        <v>0</v>
      </c>
      <c r="D17" s="39">
        <f>SUM(Quarterly!G18:L18)</f>
        <v>0</v>
      </c>
      <c r="E17" s="37">
        <f>SUM(Quarterly!M18:X18)</f>
        <v>24000</v>
      </c>
      <c r="F17" s="14">
        <f>SUM(Quarterly!Y18:AD18)</f>
        <v>36000</v>
      </c>
    </row>
    <row r="18" spans="2:6" outlineLevel="1" x14ac:dyDescent="0.3">
      <c r="B18" s="12" t="s">
        <v>10</v>
      </c>
      <c r="C18" s="30">
        <f>SUM(Quarterly!E19:F19)</f>
        <v>0</v>
      </c>
      <c r="D18" s="39">
        <f>SUM(Quarterly!G19:L19)</f>
        <v>0</v>
      </c>
      <c r="E18" s="37">
        <f>SUM(Quarterly!M19:X19)</f>
        <v>100000</v>
      </c>
      <c r="F18" s="14">
        <f>SUM(Quarterly!Y19:AD19)</f>
        <v>150000</v>
      </c>
    </row>
    <row r="19" spans="2:6" outlineLevel="1" x14ac:dyDescent="0.3">
      <c r="B19" s="12" t="s">
        <v>11</v>
      </c>
      <c r="C19" s="30">
        <f>SUM(Quarterly!E20:F20)</f>
        <v>0</v>
      </c>
      <c r="D19" s="39">
        <f>SUM(Quarterly!G20:L20)</f>
        <v>0</v>
      </c>
      <c r="E19" s="37">
        <f>SUM(Quarterly!M20:X20)</f>
        <v>40000</v>
      </c>
      <c r="F19" s="14">
        <f>SUM(Quarterly!Y20:AD20)</f>
        <v>60000</v>
      </c>
    </row>
    <row r="20" spans="2:6" ht="15" outlineLevel="1" thickBot="1" x14ac:dyDescent="0.35">
      <c r="B20" s="15" t="s">
        <v>12</v>
      </c>
      <c r="C20" s="32">
        <f>SUM(Quarterly!E21:F21)</f>
        <v>0</v>
      </c>
      <c r="D20" s="40">
        <f>SUM(Quarterly!G21:L21)</f>
        <v>0</v>
      </c>
      <c r="E20" s="41">
        <f>SUM(Quarterly!M21:X21)</f>
        <v>28000</v>
      </c>
      <c r="F20" s="17">
        <f>SUM(Quarterly!Y21:AD21)</f>
        <v>42000</v>
      </c>
    </row>
    <row r="21" spans="2:6" x14ac:dyDescent="0.3">
      <c r="B21" s="18" t="s">
        <v>29</v>
      </c>
      <c r="C21" s="28">
        <f>SUM(Quarterly!E22:F22)</f>
        <v>23000</v>
      </c>
      <c r="D21" s="35">
        <f>SUM(Quarterly!G22:L22)</f>
        <v>153515.625</v>
      </c>
      <c r="E21" s="35">
        <f>SUM(Quarterly!M22:X22)</f>
        <v>3060439.7385971574</v>
      </c>
      <c r="F21" s="19">
        <f>SUM(Quarterly!Y22:AD22)</f>
        <v>8741355.0839402787</v>
      </c>
    </row>
    <row r="22" spans="2:6" x14ac:dyDescent="0.3">
      <c r="B22" s="156" t="s">
        <v>15</v>
      </c>
      <c r="C22" s="3">
        <f>SUM(Quarterly!E23:F23)</f>
        <v>23000</v>
      </c>
      <c r="D22" s="22">
        <f>SUM(Quarterly!G23:L23)</f>
        <v>153515.625</v>
      </c>
      <c r="E22" s="22">
        <f>SUM(Quarterly!M23:X23)</f>
        <v>2975439.7385971574</v>
      </c>
      <c r="F22" s="171">
        <f>SUM(Quarterly!Y23:AD23)</f>
        <v>6947595.0839402797</v>
      </c>
    </row>
    <row r="23" spans="2:6" outlineLevel="1" x14ac:dyDescent="0.3">
      <c r="B23" s="12" t="s">
        <v>17</v>
      </c>
      <c r="C23" s="31">
        <f>SUM(Quarterly!E24:F24)</f>
        <v>3000</v>
      </c>
      <c r="D23" s="37">
        <f>SUM(Quarterly!G24:L24)</f>
        <v>93515.625</v>
      </c>
      <c r="E23" s="37">
        <f>SUM(Quarterly!M24:X24)</f>
        <v>2855439.7385971574</v>
      </c>
      <c r="F23" s="14">
        <f>SUM(Quarterly!Y24:AD24)</f>
        <v>6887595.0839402797</v>
      </c>
    </row>
    <row r="24" spans="2:6" outlineLevel="1" x14ac:dyDescent="0.3">
      <c r="B24" s="12" t="s">
        <v>18</v>
      </c>
      <c r="C24" s="31">
        <f>SUM(Quarterly!E25:F25)</f>
        <v>20000</v>
      </c>
      <c r="D24" s="37">
        <f>SUM(Quarterly!G25:L25)</f>
        <v>60000</v>
      </c>
      <c r="E24" s="37">
        <f>SUM(Quarterly!M25:X25)</f>
        <v>120000</v>
      </c>
      <c r="F24" s="14">
        <f>SUM(Quarterly!Y25:AD25)</f>
        <v>60000</v>
      </c>
    </row>
    <row r="25" spans="2:6" x14ac:dyDescent="0.3">
      <c r="B25" s="156" t="s">
        <v>16</v>
      </c>
      <c r="C25" s="4">
        <f>SUM(Quarterly!E26:F26)</f>
        <v>0</v>
      </c>
      <c r="D25" s="24">
        <f>SUM(Quarterly!G26:L26)</f>
        <v>0</v>
      </c>
      <c r="E25" s="24">
        <f>SUM(Quarterly!M26:X26)</f>
        <v>85000</v>
      </c>
      <c r="F25" s="172">
        <f>SUM(Quarterly!Y26:AD26)</f>
        <v>1793760</v>
      </c>
    </row>
    <row r="26" spans="2:6" outlineLevel="1" x14ac:dyDescent="0.3">
      <c r="B26" s="12" t="s">
        <v>17</v>
      </c>
      <c r="C26" s="31">
        <f>SUM(Quarterly!E27:F27)</f>
        <v>0</v>
      </c>
      <c r="D26" s="37">
        <f>SUM(Quarterly!G27:L27)</f>
        <v>0</v>
      </c>
      <c r="E26" s="37">
        <f>SUM(Quarterly!M27:X27)</f>
        <v>45000</v>
      </c>
      <c r="F26" s="14">
        <f>SUM(Quarterly!Y27:AD27)</f>
        <v>1733760</v>
      </c>
    </row>
    <row r="27" spans="2:6" ht="15" outlineLevel="1" thickBot="1" x14ac:dyDescent="0.35">
      <c r="B27" s="15" t="s">
        <v>18</v>
      </c>
      <c r="C27" s="33">
        <f>SUM(Quarterly!E28:F28)</f>
        <v>0</v>
      </c>
      <c r="D27" s="41">
        <f>SUM(Quarterly!G28:L28)</f>
        <v>0</v>
      </c>
      <c r="E27" s="41">
        <f>SUM(Quarterly!M28:X28)</f>
        <v>40000</v>
      </c>
      <c r="F27" s="17">
        <f>SUM(Quarterly!Y28:AD28)</f>
        <v>60000</v>
      </c>
    </row>
    <row r="28" spans="2:6" x14ac:dyDescent="0.3">
      <c r="B28" s="10" t="s">
        <v>32</v>
      </c>
      <c r="C28" s="34">
        <f>SUM(Quarterly!E29:F29)</f>
        <v>26000</v>
      </c>
      <c r="D28" s="42">
        <f>SUM(Quarterly!G29:L29)</f>
        <v>78000</v>
      </c>
      <c r="E28" s="42">
        <f>SUM(Quarterly!M29:X29)</f>
        <v>208000</v>
      </c>
      <c r="F28" s="11">
        <f>SUM(Quarterly!Y29:AD29)</f>
        <v>156000</v>
      </c>
    </row>
    <row r="29" spans="2:6" x14ac:dyDescent="0.3">
      <c r="B29" s="156" t="s">
        <v>15</v>
      </c>
      <c r="C29" s="4">
        <f>SUM(Quarterly!E30:F30)</f>
        <v>26000</v>
      </c>
      <c r="D29" s="24">
        <f>SUM(Quarterly!G30:L30)</f>
        <v>78000</v>
      </c>
      <c r="E29" s="24">
        <f>SUM(Quarterly!M30:X30)</f>
        <v>156000</v>
      </c>
      <c r="F29" s="172">
        <f>SUM(Quarterly!Y30:AD30)</f>
        <v>78000</v>
      </c>
    </row>
    <row r="30" spans="2:6" outlineLevel="1" x14ac:dyDescent="0.3">
      <c r="B30" s="12" t="s">
        <v>20</v>
      </c>
      <c r="C30" s="31">
        <f>SUM(Quarterly!E31:F31)</f>
        <v>20000</v>
      </c>
      <c r="D30" s="37">
        <f>SUM(Quarterly!G31:L31)</f>
        <v>60000</v>
      </c>
      <c r="E30" s="37">
        <f>SUM(Quarterly!M31:X31)</f>
        <v>120000</v>
      </c>
      <c r="F30" s="14">
        <f>SUM(Quarterly!Y31:AD31)</f>
        <v>60000</v>
      </c>
    </row>
    <row r="31" spans="2:6" outlineLevel="1" x14ac:dyDescent="0.3">
      <c r="B31" s="12" t="s">
        <v>21</v>
      </c>
      <c r="C31" s="31">
        <f>SUM(Quarterly!E32:F32)</f>
        <v>6000</v>
      </c>
      <c r="D31" s="37">
        <f>SUM(Quarterly!G32:L32)</f>
        <v>18000</v>
      </c>
      <c r="E31" s="37">
        <f>SUM(Quarterly!M32:X32)</f>
        <v>36000</v>
      </c>
      <c r="F31" s="14">
        <f>SUM(Quarterly!Y32:AD32)</f>
        <v>18000</v>
      </c>
    </row>
    <row r="32" spans="2:6" x14ac:dyDescent="0.3">
      <c r="B32" s="156" t="s">
        <v>16</v>
      </c>
      <c r="C32" s="4">
        <f>SUM(Quarterly!E33:F33)</f>
        <v>0</v>
      </c>
      <c r="D32" s="24">
        <f>SUM(Quarterly!G33:L33)</f>
        <v>0</v>
      </c>
      <c r="E32" s="24">
        <f>SUM(Quarterly!M33:X33)</f>
        <v>52000</v>
      </c>
      <c r="F32" s="172">
        <f>SUM(Quarterly!Y33:AD33)</f>
        <v>78000</v>
      </c>
    </row>
    <row r="33" spans="2:6" outlineLevel="1" x14ac:dyDescent="0.3">
      <c r="B33" s="12" t="s">
        <v>20</v>
      </c>
      <c r="C33" s="31">
        <f>SUM(Quarterly!E34:F34)</f>
        <v>0</v>
      </c>
      <c r="D33" s="37">
        <f>SUM(Quarterly!G34:L34)</f>
        <v>0</v>
      </c>
      <c r="E33" s="37">
        <f>SUM(Quarterly!M34:X34)</f>
        <v>40000</v>
      </c>
      <c r="F33" s="14">
        <f>SUM(Quarterly!Y34:AD34)</f>
        <v>60000</v>
      </c>
    </row>
    <row r="34" spans="2:6" ht="15" outlineLevel="1" thickBot="1" x14ac:dyDescent="0.35">
      <c r="B34" s="15" t="s">
        <v>21</v>
      </c>
      <c r="C34" s="33">
        <f>SUM(Quarterly!E35:F35)</f>
        <v>0</v>
      </c>
      <c r="D34" s="41">
        <f>SUM(Quarterly!G35:L35)</f>
        <v>0</v>
      </c>
      <c r="E34" s="41">
        <f>SUM(Quarterly!M35:X35)</f>
        <v>12000</v>
      </c>
      <c r="F34" s="17">
        <f>SUM(Quarterly!Y35:AD35)</f>
        <v>18000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185D4-44BF-4126-898A-A511642CE775}">
  <sheetPr>
    <pageSetUpPr fitToPage="1"/>
  </sheetPr>
  <dimension ref="B1:AB38"/>
  <sheetViews>
    <sheetView showGridLines="0" topLeftCell="B1" zoomScaleNormal="100" workbookViewId="0">
      <pane xSplit="1" ySplit="3" topLeftCell="C4" activePane="bottomRight" state="frozen"/>
      <selection activeCell="B1" sqref="B1"/>
      <selection pane="topRight" activeCell="C1" sqref="C1"/>
      <selection pane="bottomLeft" activeCell="B4" sqref="B4"/>
      <selection pane="bottomRight" activeCell="B2" sqref="B2"/>
    </sheetView>
  </sheetViews>
  <sheetFormatPr defaultRowHeight="14.4" x14ac:dyDescent="0.3"/>
  <cols>
    <col min="2" max="2" width="37" bestFit="1" customWidth="1"/>
    <col min="3" max="4" width="9.88671875" style="5" customWidth="1"/>
    <col min="5" max="7" width="8.77734375" style="5" bestFit="1" customWidth="1"/>
    <col min="8" max="8" width="8.44140625" style="5" bestFit="1" customWidth="1"/>
    <col min="9" max="11" width="8.77734375" style="5" bestFit="1" customWidth="1"/>
    <col min="12" max="12" width="8.44140625" style="5" bestFit="1" customWidth="1"/>
    <col min="13" max="15" width="8.77734375" style="5" bestFit="1" customWidth="1"/>
    <col min="16" max="16" width="8.44140625" style="5" bestFit="1" customWidth="1"/>
    <col min="17" max="26" width="8.77734375" style="5" bestFit="1" customWidth="1"/>
    <col min="27" max="27" width="9.21875" style="5" bestFit="1" customWidth="1"/>
    <col min="28" max="28" width="9.5546875" style="5" bestFit="1" customWidth="1"/>
  </cols>
  <sheetData>
    <row r="1" spans="2:28" ht="15" hidden="1" thickBot="1" x14ac:dyDescent="0.35">
      <c r="B1" s="1"/>
      <c r="C1" s="6">
        <v>202504</v>
      </c>
      <c r="D1" s="6" t="str">
        <f>IF(RIGHT(C1,1)&lt;"4",C1+1,_xlfn.CONCAT(LEFT(C1,4)+1,"01"))</f>
        <v>202601</v>
      </c>
      <c r="E1" s="6">
        <f t="shared" ref="E1:AB1" si="0">IF(RIGHT(D1,1)&lt;"4",D1+1,_xlfn.CONCAT(LEFT(D1,4)+1,"01"))</f>
        <v>202602</v>
      </c>
      <c r="F1" s="6">
        <f t="shared" si="0"/>
        <v>202603</v>
      </c>
      <c r="G1" s="6">
        <f t="shared" si="0"/>
        <v>202604</v>
      </c>
      <c r="H1" s="6" t="str">
        <f t="shared" si="0"/>
        <v>202701</v>
      </c>
      <c r="I1" s="6">
        <f t="shared" si="0"/>
        <v>202702</v>
      </c>
      <c r="J1" s="6">
        <f t="shared" si="0"/>
        <v>202703</v>
      </c>
      <c r="K1" s="6">
        <f t="shared" si="0"/>
        <v>202704</v>
      </c>
      <c r="L1" s="6" t="str">
        <f t="shared" si="0"/>
        <v>202801</v>
      </c>
      <c r="M1" s="6">
        <f t="shared" si="0"/>
        <v>202802</v>
      </c>
      <c r="N1" s="6">
        <f t="shared" si="0"/>
        <v>202803</v>
      </c>
      <c r="O1" s="6">
        <f t="shared" si="0"/>
        <v>202804</v>
      </c>
      <c r="P1" s="6" t="str">
        <f t="shared" si="0"/>
        <v>202901</v>
      </c>
      <c r="Q1" s="6">
        <f t="shared" si="0"/>
        <v>202902</v>
      </c>
      <c r="R1" s="6">
        <f t="shared" si="0"/>
        <v>202903</v>
      </c>
      <c r="S1" s="6">
        <f t="shared" si="0"/>
        <v>202904</v>
      </c>
      <c r="T1" s="6" t="str">
        <f t="shared" si="0"/>
        <v>203001</v>
      </c>
      <c r="U1" s="6">
        <f t="shared" si="0"/>
        <v>203002</v>
      </c>
      <c r="V1" s="6">
        <f t="shared" si="0"/>
        <v>203003</v>
      </c>
      <c r="W1" s="6">
        <f t="shared" si="0"/>
        <v>203004</v>
      </c>
      <c r="X1" s="6" t="str">
        <f t="shared" si="0"/>
        <v>203101</v>
      </c>
      <c r="Y1" s="6">
        <f t="shared" si="0"/>
        <v>203102</v>
      </c>
      <c r="Z1" s="6">
        <f t="shared" si="0"/>
        <v>203103</v>
      </c>
      <c r="AA1" s="6">
        <f t="shared" si="0"/>
        <v>203104</v>
      </c>
      <c r="AB1" s="6" t="str">
        <f t="shared" si="0"/>
        <v>203201</v>
      </c>
    </row>
    <row r="2" spans="2:28" ht="15" thickBot="1" x14ac:dyDescent="0.35">
      <c r="B2" s="173" t="s">
        <v>22</v>
      </c>
      <c r="C2" s="46" t="s">
        <v>4</v>
      </c>
      <c r="D2" s="48"/>
      <c r="E2" s="47" t="s">
        <v>5</v>
      </c>
      <c r="F2" s="47"/>
      <c r="G2" s="47"/>
      <c r="H2" s="47"/>
      <c r="I2" s="47"/>
      <c r="J2" s="48"/>
      <c r="K2" s="47" t="s">
        <v>6</v>
      </c>
      <c r="L2" s="47"/>
      <c r="M2" s="47"/>
      <c r="N2" s="47"/>
      <c r="O2" s="47"/>
      <c r="P2" s="47"/>
      <c r="Q2" s="47"/>
      <c r="R2" s="48"/>
      <c r="S2" s="47" t="s">
        <v>7</v>
      </c>
      <c r="T2" s="47"/>
      <c r="U2" s="47"/>
      <c r="V2" s="47"/>
      <c r="W2" s="47"/>
      <c r="X2" s="47"/>
      <c r="Y2" s="47"/>
      <c r="Z2" s="47"/>
      <c r="AA2" s="47"/>
      <c r="AB2" s="48"/>
    </row>
    <row r="3" spans="2:28" ht="15" thickBot="1" x14ac:dyDescent="0.35">
      <c r="B3" s="164" t="s">
        <v>27</v>
      </c>
      <c r="C3" s="146" t="str">
        <f>_xlfn.CONCAT("Q",RIGHT(C1,1), " '",RIGHT(LEFT(C1,4),2))</f>
        <v>Q4 '25</v>
      </c>
      <c r="D3" s="147" t="str">
        <f>_xlfn.CONCAT("Q",RIGHT(D1,1), " '",RIGHT(LEFT(D1,4),2))</f>
        <v>Q1 '26</v>
      </c>
      <c r="E3" s="145" t="str">
        <f>_xlfn.CONCAT("Q",RIGHT(E1,1), " '",RIGHT(LEFT(E1,4),2))</f>
        <v>Q2 '26</v>
      </c>
      <c r="F3" s="8" t="str">
        <f>_xlfn.CONCAT("Q",RIGHT(F1,1), " '",RIGHT(LEFT(F1,4),2))</f>
        <v>Q3 '26</v>
      </c>
      <c r="G3" s="8" t="str">
        <f>_xlfn.CONCAT("Q",RIGHT(G1,1), " '",RIGHT(LEFT(G1,4),2))</f>
        <v>Q4 '26</v>
      </c>
      <c r="H3" s="8" t="str">
        <f>_xlfn.CONCAT("Q",RIGHT(H1,1), " '",RIGHT(LEFT(H1,4),2))</f>
        <v>Q1 '27</v>
      </c>
      <c r="I3" s="8" t="str">
        <f>_xlfn.CONCAT("Q",RIGHT(I1,1), " '",RIGHT(LEFT(I1,4),2))</f>
        <v>Q2 '27</v>
      </c>
      <c r="J3" s="147" t="str">
        <f>_xlfn.CONCAT("Q",RIGHT(J1,1), " '",RIGHT(LEFT(J1,4),2))</f>
        <v>Q3 '27</v>
      </c>
      <c r="K3" s="145" t="str">
        <f>_xlfn.CONCAT("Q",RIGHT(K1,1), " '",RIGHT(LEFT(K1,4),2))</f>
        <v>Q4 '27</v>
      </c>
      <c r="L3" s="8" t="str">
        <f>_xlfn.CONCAT("Q",RIGHT(L1,1), " '",RIGHT(LEFT(L1,4),2))</f>
        <v>Q1 '28</v>
      </c>
      <c r="M3" s="8" t="str">
        <f>_xlfn.CONCAT("Q",RIGHT(M1,1), " '",RIGHT(LEFT(M1,4),2))</f>
        <v>Q2 '28</v>
      </c>
      <c r="N3" s="8" t="str">
        <f>_xlfn.CONCAT("Q",RIGHT(N1,1), " '",RIGHT(LEFT(N1,4),2))</f>
        <v>Q3 '28</v>
      </c>
      <c r="O3" s="8" t="str">
        <f>_xlfn.CONCAT("Q",RIGHT(O1,1), " '",RIGHT(LEFT(O1,4),2))</f>
        <v>Q4 '28</v>
      </c>
      <c r="P3" s="8" t="str">
        <f>_xlfn.CONCAT("Q",RIGHT(P1,1), " '",RIGHT(LEFT(P1,4),2))</f>
        <v>Q1 '29</v>
      </c>
      <c r="Q3" s="8" t="str">
        <f>_xlfn.CONCAT("Q",RIGHT(Q1,1), " '",RIGHT(LEFT(Q1,4),2))</f>
        <v>Q2 '29</v>
      </c>
      <c r="R3" s="147" t="str">
        <f>_xlfn.CONCAT("Q",RIGHT(R1,1), " '",RIGHT(LEFT(R1,4),2))</f>
        <v>Q3 '29</v>
      </c>
      <c r="S3" s="145" t="str">
        <f>_xlfn.CONCAT("Q",RIGHT(S1,1), " '",RIGHT(LEFT(S1,4),2))</f>
        <v>Q4 '29</v>
      </c>
      <c r="T3" s="8" t="str">
        <f>_xlfn.CONCAT("Q",RIGHT(T1,1), " '",RIGHT(LEFT(T1,4),2))</f>
        <v>Q1 '30</v>
      </c>
      <c r="U3" s="8" t="str">
        <f>_xlfn.CONCAT("Q",RIGHT(U1,1), " '",RIGHT(LEFT(U1,4),2))</f>
        <v>Q2 '30</v>
      </c>
      <c r="V3" s="8" t="str">
        <f>_xlfn.CONCAT("Q",RIGHT(V1,1), " '",RIGHT(LEFT(V1,4),2))</f>
        <v>Q3 '30</v>
      </c>
      <c r="W3" s="8" t="str">
        <f>_xlfn.CONCAT("Q",RIGHT(W1,1), " '",RIGHT(LEFT(W1,4),2))</f>
        <v>Q4 '30</v>
      </c>
      <c r="X3" s="8" t="str">
        <f>_xlfn.CONCAT("Q",RIGHT(X1,1), " '",RIGHT(LEFT(X1,4),2))</f>
        <v>Q1 '31</v>
      </c>
      <c r="Y3" s="8" t="str">
        <f>_xlfn.CONCAT("Q",RIGHT(Y1,1), " '",RIGHT(LEFT(Y1,4),2))</f>
        <v>Q2 '31</v>
      </c>
      <c r="Z3" s="8" t="str">
        <f>_xlfn.CONCAT("Q",RIGHT(Z1,1), " '",RIGHT(LEFT(Z1,4),2))</f>
        <v>Q3 '31</v>
      </c>
      <c r="AA3" s="8" t="str">
        <f>_xlfn.CONCAT("Q",RIGHT(AA1,1), " '",RIGHT(LEFT(AA1,4),2))</f>
        <v>Q4 '31</v>
      </c>
      <c r="AB3" s="147" t="str">
        <f>_xlfn.CONCAT("Q",RIGHT(AB1,1), " '",RIGHT(LEFT(AB1,4),2))</f>
        <v>Q1 '32</v>
      </c>
    </row>
    <row r="4" spans="2:28" ht="15" thickBot="1" x14ac:dyDescent="0.35">
      <c r="B4" s="108" t="s">
        <v>13</v>
      </c>
      <c r="C4" s="161"/>
      <c r="D4" s="162"/>
      <c r="E4" s="163"/>
      <c r="F4" s="163"/>
      <c r="G4" s="163"/>
      <c r="H4" s="163"/>
      <c r="I4" s="163"/>
      <c r="J4" s="162"/>
      <c r="K4" s="163"/>
      <c r="L4" s="163"/>
      <c r="M4" s="163"/>
      <c r="N4" s="163"/>
      <c r="O4" s="163"/>
      <c r="P4" s="163"/>
      <c r="Q4" s="163"/>
      <c r="R4" s="162"/>
      <c r="S4" s="163"/>
      <c r="T4" s="163"/>
      <c r="U4" s="163"/>
      <c r="V4" s="163"/>
      <c r="W4" s="163"/>
      <c r="X4" s="163"/>
      <c r="Y4" s="163"/>
      <c r="Z4" s="163"/>
      <c r="AA4" s="163"/>
      <c r="AB4" s="162"/>
    </row>
    <row r="5" spans="2:28" x14ac:dyDescent="0.3">
      <c r="B5" s="116" t="s">
        <v>15</v>
      </c>
      <c r="C5" s="159"/>
      <c r="D5" s="160"/>
      <c r="E5" s="117"/>
      <c r="F5" s="117"/>
      <c r="G5" s="117"/>
      <c r="H5" s="117"/>
      <c r="I5" s="117"/>
      <c r="J5" s="160"/>
      <c r="K5" s="117"/>
      <c r="L5" s="117"/>
      <c r="M5" s="117"/>
      <c r="N5" s="117"/>
      <c r="O5" s="117"/>
      <c r="P5" s="117"/>
      <c r="Q5" s="117"/>
      <c r="R5" s="160"/>
      <c r="S5" s="117"/>
      <c r="T5" s="117"/>
      <c r="U5" s="117"/>
      <c r="V5" s="117"/>
      <c r="W5" s="117"/>
      <c r="X5" s="117"/>
      <c r="Y5" s="117"/>
      <c r="Z5" s="117"/>
      <c r="AA5" s="117"/>
      <c r="AB5" s="160"/>
    </row>
    <row r="6" spans="2:28" x14ac:dyDescent="0.3">
      <c r="B6" s="157" t="s">
        <v>2</v>
      </c>
      <c r="C6" s="148">
        <v>2</v>
      </c>
      <c r="D6" s="149">
        <v>2</v>
      </c>
      <c r="E6" s="153">
        <v>2</v>
      </c>
      <c r="F6" s="153">
        <v>2</v>
      </c>
      <c r="G6" s="153">
        <v>2</v>
      </c>
      <c r="H6" s="153">
        <v>2</v>
      </c>
      <c r="I6" s="153">
        <v>2</v>
      </c>
      <c r="J6" s="149">
        <v>2</v>
      </c>
      <c r="K6" s="153">
        <v>4</v>
      </c>
      <c r="L6" s="153">
        <v>4</v>
      </c>
      <c r="M6" s="153">
        <v>4</v>
      </c>
      <c r="N6" s="153">
        <v>4</v>
      </c>
      <c r="O6" s="153">
        <v>4</v>
      </c>
      <c r="P6" s="153">
        <v>4</v>
      </c>
      <c r="Q6" s="153">
        <v>4</v>
      </c>
      <c r="R6" s="149">
        <v>4</v>
      </c>
      <c r="S6" s="153">
        <v>8</v>
      </c>
      <c r="T6" s="153">
        <v>8</v>
      </c>
      <c r="U6" s="153">
        <v>8</v>
      </c>
      <c r="V6" s="153">
        <v>8</v>
      </c>
      <c r="W6" s="153">
        <v>8</v>
      </c>
      <c r="X6" s="153">
        <v>8</v>
      </c>
      <c r="Y6" s="153">
        <v>8</v>
      </c>
      <c r="Z6" s="153">
        <v>8</v>
      </c>
      <c r="AA6" s="153">
        <v>8</v>
      </c>
      <c r="AB6" s="149">
        <v>8</v>
      </c>
    </row>
    <row r="7" spans="2:28" x14ac:dyDescent="0.3">
      <c r="B7" s="157" t="s">
        <v>3</v>
      </c>
      <c r="C7" s="148">
        <v>2</v>
      </c>
      <c r="D7" s="149">
        <v>2</v>
      </c>
      <c r="E7" s="153">
        <v>3</v>
      </c>
      <c r="F7" s="153">
        <v>3</v>
      </c>
      <c r="G7" s="153">
        <v>3</v>
      </c>
      <c r="H7" s="153">
        <v>3</v>
      </c>
      <c r="I7" s="153">
        <v>3</v>
      </c>
      <c r="J7" s="149">
        <v>3</v>
      </c>
      <c r="K7" s="153">
        <v>4</v>
      </c>
      <c r="L7" s="153">
        <v>4</v>
      </c>
      <c r="M7" s="153">
        <v>4</v>
      </c>
      <c r="N7" s="153">
        <v>4</v>
      </c>
      <c r="O7" s="153">
        <v>4</v>
      </c>
      <c r="P7" s="153">
        <v>4</v>
      </c>
      <c r="Q7" s="153">
        <v>4</v>
      </c>
      <c r="R7" s="149">
        <v>4</v>
      </c>
      <c r="S7" s="153">
        <v>4</v>
      </c>
      <c r="T7" s="153">
        <v>4</v>
      </c>
      <c r="U7" s="153">
        <v>4</v>
      </c>
      <c r="V7" s="153">
        <v>4</v>
      </c>
      <c r="W7" s="153">
        <v>4</v>
      </c>
      <c r="X7" s="153">
        <v>4</v>
      </c>
      <c r="Y7" s="153">
        <v>4</v>
      </c>
      <c r="Z7" s="153">
        <v>4</v>
      </c>
      <c r="AA7" s="153">
        <v>4</v>
      </c>
      <c r="AB7" s="149">
        <v>4</v>
      </c>
    </row>
    <row r="8" spans="2:28" x14ac:dyDescent="0.3">
      <c r="B8" s="157" t="s">
        <v>8</v>
      </c>
      <c r="C8" s="166">
        <v>0</v>
      </c>
      <c r="D8" s="138">
        <v>0</v>
      </c>
      <c r="E8" s="153">
        <v>2</v>
      </c>
      <c r="F8" s="153">
        <v>2</v>
      </c>
      <c r="G8" s="153">
        <v>2</v>
      </c>
      <c r="H8" s="153">
        <v>2</v>
      </c>
      <c r="I8" s="153">
        <v>2</v>
      </c>
      <c r="J8" s="149">
        <v>2</v>
      </c>
      <c r="K8" s="153">
        <v>2</v>
      </c>
      <c r="L8" s="153">
        <v>2</v>
      </c>
      <c r="M8" s="153">
        <v>2</v>
      </c>
      <c r="N8" s="153">
        <v>2</v>
      </c>
      <c r="O8" s="153">
        <v>2</v>
      </c>
      <c r="P8" s="153">
        <v>2</v>
      </c>
      <c r="Q8" s="153">
        <v>2</v>
      </c>
      <c r="R8" s="149">
        <v>2</v>
      </c>
      <c r="S8" s="153">
        <v>2</v>
      </c>
      <c r="T8" s="153">
        <v>2</v>
      </c>
      <c r="U8" s="153">
        <v>2</v>
      </c>
      <c r="V8" s="153">
        <v>2</v>
      </c>
      <c r="W8" s="153">
        <v>2</v>
      </c>
      <c r="X8" s="153">
        <v>2</v>
      </c>
      <c r="Y8" s="153">
        <v>2</v>
      </c>
      <c r="Z8" s="153">
        <v>2</v>
      </c>
      <c r="AA8" s="153">
        <v>2</v>
      </c>
      <c r="AB8" s="149">
        <v>2</v>
      </c>
    </row>
    <row r="9" spans="2:28" x14ac:dyDescent="0.3">
      <c r="B9" s="157" t="s">
        <v>9</v>
      </c>
      <c r="C9" s="166">
        <v>0</v>
      </c>
      <c r="D9" s="138">
        <v>0</v>
      </c>
      <c r="E9" s="153">
        <v>1</v>
      </c>
      <c r="F9" s="153">
        <v>1</v>
      </c>
      <c r="G9" s="153">
        <v>1</v>
      </c>
      <c r="H9" s="153">
        <v>1</v>
      </c>
      <c r="I9" s="153">
        <v>1</v>
      </c>
      <c r="J9" s="149">
        <v>1</v>
      </c>
      <c r="K9" s="153">
        <v>1</v>
      </c>
      <c r="L9" s="153">
        <v>1</v>
      </c>
      <c r="M9" s="153">
        <v>1</v>
      </c>
      <c r="N9" s="153">
        <v>1</v>
      </c>
      <c r="O9" s="153">
        <v>1</v>
      </c>
      <c r="P9" s="153">
        <v>1</v>
      </c>
      <c r="Q9" s="153">
        <v>1</v>
      </c>
      <c r="R9" s="149">
        <v>1</v>
      </c>
      <c r="S9" s="153">
        <v>2</v>
      </c>
      <c r="T9" s="153">
        <v>2</v>
      </c>
      <c r="U9" s="153">
        <v>2</v>
      </c>
      <c r="V9" s="153">
        <v>2</v>
      </c>
      <c r="W9" s="153">
        <v>2</v>
      </c>
      <c r="X9" s="153">
        <v>2</v>
      </c>
      <c r="Y9" s="153">
        <v>2</v>
      </c>
      <c r="Z9" s="153">
        <v>2</v>
      </c>
      <c r="AA9" s="153">
        <v>2</v>
      </c>
      <c r="AB9" s="149">
        <v>2</v>
      </c>
    </row>
    <row r="10" spans="2:28" x14ac:dyDescent="0.3">
      <c r="B10" s="157" t="s">
        <v>10</v>
      </c>
      <c r="C10" s="166">
        <v>0</v>
      </c>
      <c r="D10" s="149">
        <v>2</v>
      </c>
      <c r="E10" s="153">
        <v>4</v>
      </c>
      <c r="F10" s="153">
        <v>4</v>
      </c>
      <c r="G10" s="153">
        <v>4</v>
      </c>
      <c r="H10" s="153">
        <v>4</v>
      </c>
      <c r="I10" s="153">
        <v>4</v>
      </c>
      <c r="J10" s="149">
        <v>4</v>
      </c>
      <c r="K10" s="153">
        <v>6</v>
      </c>
      <c r="L10" s="153">
        <v>6</v>
      </c>
      <c r="M10" s="153">
        <v>6</v>
      </c>
      <c r="N10" s="153">
        <v>6</v>
      </c>
      <c r="O10" s="153">
        <v>6</v>
      </c>
      <c r="P10" s="153">
        <v>6</v>
      </c>
      <c r="Q10" s="153">
        <v>6</v>
      </c>
      <c r="R10" s="149">
        <v>6</v>
      </c>
      <c r="S10" s="153">
        <v>10</v>
      </c>
      <c r="T10" s="153">
        <v>10</v>
      </c>
      <c r="U10" s="153">
        <v>10</v>
      </c>
      <c r="V10" s="153">
        <v>10</v>
      </c>
      <c r="W10" s="153">
        <v>10</v>
      </c>
      <c r="X10" s="153">
        <v>10</v>
      </c>
      <c r="Y10" s="153">
        <v>10</v>
      </c>
      <c r="Z10" s="153">
        <v>10</v>
      </c>
      <c r="AA10" s="153">
        <v>10</v>
      </c>
      <c r="AB10" s="149">
        <v>10</v>
      </c>
    </row>
    <row r="11" spans="2:28" x14ac:dyDescent="0.3">
      <c r="B11" s="157" t="s">
        <v>11</v>
      </c>
      <c r="C11" s="166">
        <v>0</v>
      </c>
      <c r="D11" s="149">
        <v>1</v>
      </c>
      <c r="E11" s="153">
        <v>1</v>
      </c>
      <c r="F11" s="153">
        <v>1</v>
      </c>
      <c r="G11" s="153">
        <v>1</v>
      </c>
      <c r="H11" s="153">
        <v>1</v>
      </c>
      <c r="I11" s="153">
        <v>1</v>
      </c>
      <c r="J11" s="149">
        <v>1</v>
      </c>
      <c r="K11" s="153">
        <v>2</v>
      </c>
      <c r="L11" s="153">
        <v>2</v>
      </c>
      <c r="M11" s="153">
        <v>2</v>
      </c>
      <c r="N11" s="153">
        <v>2</v>
      </c>
      <c r="O11" s="153">
        <v>2</v>
      </c>
      <c r="P11" s="153">
        <v>2</v>
      </c>
      <c r="Q11" s="153">
        <v>2</v>
      </c>
      <c r="R11" s="149">
        <v>2</v>
      </c>
      <c r="S11" s="153">
        <v>4</v>
      </c>
      <c r="T11" s="153">
        <v>4</v>
      </c>
      <c r="U11" s="153">
        <v>4</v>
      </c>
      <c r="V11" s="153">
        <v>4</v>
      </c>
      <c r="W11" s="153">
        <v>4</v>
      </c>
      <c r="X11" s="153">
        <v>4</v>
      </c>
      <c r="Y11" s="153">
        <v>4</v>
      </c>
      <c r="Z11" s="153">
        <v>4</v>
      </c>
      <c r="AA11" s="153">
        <v>4</v>
      </c>
      <c r="AB11" s="149">
        <v>4</v>
      </c>
    </row>
    <row r="12" spans="2:28" x14ac:dyDescent="0.3">
      <c r="B12" s="157" t="s">
        <v>12</v>
      </c>
      <c r="C12" s="166">
        <v>0</v>
      </c>
      <c r="D12" s="149">
        <v>0</v>
      </c>
      <c r="E12" s="153">
        <v>0</v>
      </c>
      <c r="F12" s="153">
        <v>0</v>
      </c>
      <c r="G12" s="153">
        <v>1</v>
      </c>
      <c r="H12" s="153">
        <v>1</v>
      </c>
      <c r="I12" s="153">
        <v>1</v>
      </c>
      <c r="J12" s="149">
        <v>1</v>
      </c>
      <c r="K12" s="153">
        <v>1</v>
      </c>
      <c r="L12" s="153">
        <v>1</v>
      </c>
      <c r="M12" s="153">
        <v>1</v>
      </c>
      <c r="N12" s="153">
        <v>1</v>
      </c>
      <c r="O12" s="153">
        <v>1</v>
      </c>
      <c r="P12" s="153">
        <v>1</v>
      </c>
      <c r="Q12" s="153">
        <v>1</v>
      </c>
      <c r="R12" s="149">
        <v>1</v>
      </c>
      <c r="S12" s="153">
        <v>2</v>
      </c>
      <c r="T12" s="153">
        <v>2</v>
      </c>
      <c r="U12" s="153">
        <v>2</v>
      </c>
      <c r="V12" s="153">
        <v>2</v>
      </c>
      <c r="W12" s="153">
        <v>2</v>
      </c>
      <c r="X12" s="153">
        <v>2</v>
      </c>
      <c r="Y12" s="153">
        <v>2</v>
      </c>
      <c r="Z12" s="153">
        <v>2</v>
      </c>
      <c r="AA12" s="153">
        <v>2</v>
      </c>
      <c r="AB12" s="149">
        <v>2</v>
      </c>
    </row>
    <row r="13" spans="2:28" x14ac:dyDescent="0.3">
      <c r="B13" s="20" t="s">
        <v>23</v>
      </c>
      <c r="C13" s="154"/>
      <c r="D13" s="155"/>
      <c r="E13" s="113"/>
      <c r="F13" s="113"/>
      <c r="G13" s="113"/>
      <c r="H13" s="113"/>
      <c r="I13" s="113"/>
      <c r="J13" s="155"/>
      <c r="K13" s="113"/>
      <c r="L13" s="113"/>
      <c r="M13" s="113"/>
      <c r="N13" s="113"/>
      <c r="O13" s="113"/>
      <c r="P13" s="113"/>
      <c r="Q13" s="113"/>
      <c r="R13" s="155"/>
      <c r="S13" s="113"/>
      <c r="T13" s="113"/>
      <c r="U13" s="113"/>
      <c r="V13" s="113"/>
      <c r="W13" s="113"/>
      <c r="X13" s="113"/>
      <c r="Y13" s="113"/>
      <c r="Z13" s="113"/>
      <c r="AA13" s="113"/>
      <c r="AB13" s="155"/>
    </row>
    <row r="14" spans="2:28" x14ac:dyDescent="0.3">
      <c r="B14" s="157" t="s">
        <v>2</v>
      </c>
      <c r="C14" s="166">
        <v>0</v>
      </c>
      <c r="D14" s="138">
        <v>0</v>
      </c>
      <c r="E14" s="26">
        <v>0</v>
      </c>
      <c r="F14" s="26">
        <v>0</v>
      </c>
      <c r="G14" s="26">
        <v>0</v>
      </c>
      <c r="H14" s="26">
        <v>0</v>
      </c>
      <c r="I14" s="26">
        <v>0</v>
      </c>
      <c r="J14" s="138">
        <v>0</v>
      </c>
      <c r="K14" s="26">
        <v>0</v>
      </c>
      <c r="L14" s="26">
        <v>0</v>
      </c>
      <c r="M14" s="26">
        <v>0</v>
      </c>
      <c r="N14" s="26">
        <v>0</v>
      </c>
      <c r="O14" s="26">
        <v>0</v>
      </c>
      <c r="P14" s="26">
        <v>0</v>
      </c>
      <c r="Q14" s="26">
        <v>0</v>
      </c>
      <c r="R14" s="138">
        <v>0</v>
      </c>
      <c r="S14" s="153">
        <v>8</v>
      </c>
      <c r="T14" s="153">
        <v>8</v>
      </c>
      <c r="U14" s="153">
        <v>8</v>
      </c>
      <c r="V14" s="153">
        <v>8</v>
      </c>
      <c r="W14" s="153">
        <v>8</v>
      </c>
      <c r="X14" s="153">
        <v>8</v>
      </c>
      <c r="Y14" s="153">
        <v>8</v>
      </c>
      <c r="Z14" s="153">
        <v>8</v>
      </c>
      <c r="AA14" s="153">
        <v>8</v>
      </c>
      <c r="AB14" s="149">
        <v>8</v>
      </c>
    </row>
    <row r="15" spans="2:28" x14ac:dyDescent="0.3">
      <c r="B15" s="157" t="s">
        <v>3</v>
      </c>
      <c r="C15" s="166">
        <v>0</v>
      </c>
      <c r="D15" s="138">
        <v>0</v>
      </c>
      <c r="E15" s="26">
        <v>0</v>
      </c>
      <c r="F15" s="26">
        <v>0</v>
      </c>
      <c r="G15" s="26">
        <v>0</v>
      </c>
      <c r="H15" s="26">
        <v>0</v>
      </c>
      <c r="I15" s="26">
        <v>0</v>
      </c>
      <c r="J15" s="138">
        <v>0</v>
      </c>
      <c r="K15" s="26">
        <v>0</v>
      </c>
      <c r="L15" s="26">
        <v>0</v>
      </c>
      <c r="M15" s="26">
        <v>0</v>
      </c>
      <c r="N15" s="26">
        <v>0</v>
      </c>
      <c r="O15" s="26">
        <v>0</v>
      </c>
      <c r="P15" s="26">
        <v>0</v>
      </c>
      <c r="Q15" s="26">
        <v>0</v>
      </c>
      <c r="R15" s="138">
        <v>0</v>
      </c>
      <c r="S15" s="153">
        <v>4</v>
      </c>
      <c r="T15" s="153">
        <v>4</v>
      </c>
      <c r="U15" s="153">
        <v>4</v>
      </c>
      <c r="V15" s="153">
        <v>4</v>
      </c>
      <c r="W15" s="153">
        <v>4</v>
      </c>
      <c r="X15" s="153">
        <v>4</v>
      </c>
      <c r="Y15" s="153">
        <v>4</v>
      </c>
      <c r="Z15" s="153">
        <v>4</v>
      </c>
      <c r="AA15" s="153">
        <v>4</v>
      </c>
      <c r="AB15" s="149">
        <v>4</v>
      </c>
    </row>
    <row r="16" spans="2:28" x14ac:dyDescent="0.3">
      <c r="B16" s="157" t="s">
        <v>8</v>
      </c>
      <c r="C16" s="166">
        <v>0</v>
      </c>
      <c r="D16" s="138">
        <v>0</v>
      </c>
      <c r="E16" s="26">
        <v>0</v>
      </c>
      <c r="F16" s="26">
        <v>0</v>
      </c>
      <c r="G16" s="26">
        <v>0</v>
      </c>
      <c r="H16" s="26">
        <v>0</v>
      </c>
      <c r="I16" s="26">
        <v>0</v>
      </c>
      <c r="J16" s="138">
        <v>0</v>
      </c>
      <c r="K16" s="26">
        <v>0</v>
      </c>
      <c r="L16" s="26">
        <v>0</v>
      </c>
      <c r="M16" s="26">
        <v>0</v>
      </c>
      <c r="N16" s="26">
        <v>0</v>
      </c>
      <c r="O16" s="26">
        <v>0</v>
      </c>
      <c r="P16" s="26">
        <v>0</v>
      </c>
      <c r="Q16" s="26">
        <v>0</v>
      </c>
      <c r="R16" s="138">
        <v>0</v>
      </c>
      <c r="S16" s="153">
        <v>2</v>
      </c>
      <c r="T16" s="153">
        <v>2</v>
      </c>
      <c r="U16" s="153">
        <v>2</v>
      </c>
      <c r="V16" s="153">
        <v>2</v>
      </c>
      <c r="W16" s="153">
        <v>2</v>
      </c>
      <c r="X16" s="153">
        <v>2</v>
      </c>
      <c r="Y16" s="153">
        <v>2</v>
      </c>
      <c r="Z16" s="153">
        <v>2</v>
      </c>
      <c r="AA16" s="153">
        <v>2</v>
      </c>
      <c r="AB16" s="149">
        <v>2</v>
      </c>
    </row>
    <row r="17" spans="2:28" x14ac:dyDescent="0.3">
      <c r="B17" s="157" t="s">
        <v>9</v>
      </c>
      <c r="C17" s="166">
        <v>0</v>
      </c>
      <c r="D17" s="138">
        <v>0</v>
      </c>
      <c r="E17" s="26">
        <v>0</v>
      </c>
      <c r="F17" s="26">
        <v>0</v>
      </c>
      <c r="G17" s="26">
        <v>0</v>
      </c>
      <c r="H17" s="26">
        <v>0</v>
      </c>
      <c r="I17" s="26">
        <v>0</v>
      </c>
      <c r="J17" s="138">
        <v>0</v>
      </c>
      <c r="K17" s="26">
        <v>0</v>
      </c>
      <c r="L17" s="26">
        <v>0</v>
      </c>
      <c r="M17" s="26">
        <v>0</v>
      </c>
      <c r="N17" s="26">
        <v>0</v>
      </c>
      <c r="O17" s="26">
        <v>0</v>
      </c>
      <c r="P17" s="26">
        <v>0</v>
      </c>
      <c r="Q17" s="26">
        <v>0</v>
      </c>
      <c r="R17" s="138">
        <v>0</v>
      </c>
      <c r="S17" s="153">
        <v>2</v>
      </c>
      <c r="T17" s="153">
        <v>2</v>
      </c>
      <c r="U17" s="153">
        <v>2</v>
      </c>
      <c r="V17" s="153">
        <v>2</v>
      </c>
      <c r="W17" s="153">
        <v>2</v>
      </c>
      <c r="X17" s="153">
        <v>2</v>
      </c>
      <c r="Y17" s="153">
        <v>2</v>
      </c>
      <c r="Z17" s="153">
        <v>2</v>
      </c>
      <c r="AA17" s="153">
        <v>2</v>
      </c>
      <c r="AB17" s="149">
        <v>2</v>
      </c>
    </row>
    <row r="18" spans="2:28" x14ac:dyDescent="0.3">
      <c r="B18" s="157" t="s">
        <v>10</v>
      </c>
      <c r="C18" s="166">
        <v>0</v>
      </c>
      <c r="D18" s="138">
        <v>0</v>
      </c>
      <c r="E18" s="26">
        <v>0</v>
      </c>
      <c r="F18" s="26">
        <v>0</v>
      </c>
      <c r="G18" s="26">
        <v>0</v>
      </c>
      <c r="H18" s="26">
        <v>0</v>
      </c>
      <c r="I18" s="26">
        <v>0</v>
      </c>
      <c r="J18" s="138">
        <v>0</v>
      </c>
      <c r="K18" s="26">
        <v>0</v>
      </c>
      <c r="L18" s="26">
        <v>0</v>
      </c>
      <c r="M18" s="26">
        <v>0</v>
      </c>
      <c r="N18" s="26">
        <v>0</v>
      </c>
      <c r="O18" s="26">
        <v>0</v>
      </c>
      <c r="P18" s="26">
        <v>0</v>
      </c>
      <c r="Q18" s="26">
        <v>0</v>
      </c>
      <c r="R18" s="138">
        <v>0</v>
      </c>
      <c r="S18" s="153">
        <v>10</v>
      </c>
      <c r="T18" s="153">
        <v>10</v>
      </c>
      <c r="U18" s="153">
        <v>10</v>
      </c>
      <c r="V18" s="153">
        <v>10</v>
      </c>
      <c r="W18" s="153">
        <v>10</v>
      </c>
      <c r="X18" s="153">
        <v>10</v>
      </c>
      <c r="Y18" s="153">
        <v>10</v>
      </c>
      <c r="Z18" s="153">
        <v>10</v>
      </c>
      <c r="AA18" s="153">
        <v>10</v>
      </c>
      <c r="AB18" s="149">
        <v>10</v>
      </c>
    </row>
    <row r="19" spans="2:28" x14ac:dyDescent="0.3">
      <c r="B19" s="157" t="s">
        <v>11</v>
      </c>
      <c r="C19" s="166">
        <v>0</v>
      </c>
      <c r="D19" s="138">
        <v>0</v>
      </c>
      <c r="E19" s="26">
        <v>0</v>
      </c>
      <c r="F19" s="26">
        <v>0</v>
      </c>
      <c r="G19" s="26">
        <v>0</v>
      </c>
      <c r="H19" s="26">
        <v>0</v>
      </c>
      <c r="I19" s="26">
        <v>0</v>
      </c>
      <c r="J19" s="138">
        <v>0</v>
      </c>
      <c r="K19" s="26">
        <v>0</v>
      </c>
      <c r="L19" s="26">
        <v>0</v>
      </c>
      <c r="M19" s="26">
        <v>0</v>
      </c>
      <c r="N19" s="26">
        <v>0</v>
      </c>
      <c r="O19" s="26">
        <v>0</v>
      </c>
      <c r="P19" s="26">
        <v>0</v>
      </c>
      <c r="Q19" s="26">
        <v>0</v>
      </c>
      <c r="R19" s="138">
        <v>0</v>
      </c>
      <c r="S19" s="153">
        <v>4</v>
      </c>
      <c r="T19" s="153">
        <v>4</v>
      </c>
      <c r="U19" s="153">
        <v>4</v>
      </c>
      <c r="V19" s="153">
        <v>4</v>
      </c>
      <c r="W19" s="153">
        <v>4</v>
      </c>
      <c r="X19" s="153">
        <v>4</v>
      </c>
      <c r="Y19" s="153">
        <v>4</v>
      </c>
      <c r="Z19" s="153">
        <v>4</v>
      </c>
      <c r="AA19" s="153">
        <v>4</v>
      </c>
      <c r="AB19" s="149">
        <v>4</v>
      </c>
    </row>
    <row r="20" spans="2:28" ht="15" thickBot="1" x14ac:dyDescent="0.35">
      <c r="B20" s="157" t="s">
        <v>12</v>
      </c>
      <c r="C20" s="166">
        <v>0</v>
      </c>
      <c r="D20" s="138">
        <v>0</v>
      </c>
      <c r="E20" s="26">
        <v>0</v>
      </c>
      <c r="F20" s="26">
        <v>0</v>
      </c>
      <c r="G20" s="26">
        <v>0</v>
      </c>
      <c r="H20" s="26">
        <v>0</v>
      </c>
      <c r="I20" s="26">
        <v>0</v>
      </c>
      <c r="J20" s="138">
        <v>0</v>
      </c>
      <c r="K20" s="26">
        <v>0</v>
      </c>
      <c r="L20" s="26">
        <v>0</v>
      </c>
      <c r="M20" s="26">
        <v>0</v>
      </c>
      <c r="N20" s="26">
        <v>0</v>
      </c>
      <c r="O20" s="26">
        <v>0</v>
      </c>
      <c r="P20" s="26">
        <v>0</v>
      </c>
      <c r="Q20" s="26">
        <v>0</v>
      </c>
      <c r="R20" s="138">
        <v>0</v>
      </c>
      <c r="S20" s="153">
        <v>2</v>
      </c>
      <c r="T20" s="153">
        <v>2</v>
      </c>
      <c r="U20" s="153">
        <v>2</v>
      </c>
      <c r="V20" s="153">
        <v>2</v>
      </c>
      <c r="W20" s="153">
        <v>2</v>
      </c>
      <c r="X20" s="153">
        <v>2</v>
      </c>
      <c r="Y20" s="153">
        <v>2</v>
      </c>
      <c r="Z20" s="153">
        <v>2</v>
      </c>
      <c r="AA20" s="153">
        <v>2</v>
      </c>
      <c r="AB20" s="149">
        <v>2</v>
      </c>
    </row>
    <row r="21" spans="2:28" ht="15" thickBot="1" x14ac:dyDescent="0.35">
      <c r="B21" s="108" t="s">
        <v>14</v>
      </c>
      <c r="C21" s="161"/>
      <c r="D21" s="162"/>
      <c r="E21" s="163"/>
      <c r="F21" s="163"/>
      <c r="G21" s="163"/>
      <c r="H21" s="163"/>
      <c r="I21" s="163"/>
      <c r="J21" s="162"/>
      <c r="K21" s="163"/>
      <c r="L21" s="163"/>
      <c r="M21" s="163"/>
      <c r="N21" s="163"/>
      <c r="O21" s="163"/>
      <c r="P21" s="163"/>
      <c r="Q21" s="163"/>
      <c r="R21" s="162"/>
      <c r="S21" s="163"/>
      <c r="T21" s="163"/>
      <c r="U21" s="163"/>
      <c r="V21" s="163"/>
      <c r="W21" s="163"/>
      <c r="X21" s="163"/>
      <c r="Y21" s="163"/>
      <c r="Z21" s="163"/>
      <c r="AA21" s="163"/>
      <c r="AB21" s="162"/>
    </row>
    <row r="22" spans="2:28" x14ac:dyDescent="0.3">
      <c r="B22" s="116" t="s">
        <v>15</v>
      </c>
      <c r="C22" s="159"/>
      <c r="D22" s="160"/>
      <c r="E22" s="117"/>
      <c r="F22" s="117"/>
      <c r="G22" s="117"/>
      <c r="H22" s="117"/>
      <c r="I22" s="117"/>
      <c r="J22" s="160"/>
      <c r="K22" s="117"/>
      <c r="L22" s="117"/>
      <c r="M22" s="117"/>
      <c r="N22" s="117"/>
      <c r="O22" s="117"/>
      <c r="P22" s="117"/>
      <c r="Q22" s="117"/>
      <c r="R22" s="160"/>
      <c r="S22" s="117"/>
      <c r="T22" s="117"/>
      <c r="U22" s="117"/>
      <c r="V22" s="117"/>
      <c r="W22" s="117"/>
      <c r="X22" s="117"/>
      <c r="Y22" s="117"/>
      <c r="Z22" s="117"/>
      <c r="AA22" s="117"/>
      <c r="AB22" s="160"/>
    </row>
    <row r="23" spans="2:28" x14ac:dyDescent="0.3">
      <c r="B23" s="157" t="s">
        <v>17</v>
      </c>
      <c r="C23" s="150">
        <v>0</v>
      </c>
      <c r="D23" s="151">
        <v>200</v>
      </c>
      <c r="E23" s="94">
        <f>D23*1.5</f>
        <v>300</v>
      </c>
      <c r="F23" s="94">
        <f t="shared" ref="F23:J23" si="1">E23*1.5</f>
        <v>450</v>
      </c>
      <c r="G23" s="94">
        <f t="shared" si="1"/>
        <v>675</v>
      </c>
      <c r="H23" s="94">
        <f t="shared" si="1"/>
        <v>1012.5</v>
      </c>
      <c r="I23" s="94">
        <f t="shared" si="1"/>
        <v>1518.75</v>
      </c>
      <c r="J23" s="151">
        <f t="shared" si="1"/>
        <v>2278.125</v>
      </c>
      <c r="K23" s="94">
        <f>J23*1.3</f>
        <v>2961.5625</v>
      </c>
      <c r="L23" s="94">
        <f t="shared" ref="L23:R23" si="2">K23*1.3</f>
        <v>3850.03125</v>
      </c>
      <c r="M23" s="94">
        <f t="shared" si="2"/>
        <v>5005.0406250000005</v>
      </c>
      <c r="N23" s="94">
        <f t="shared" si="2"/>
        <v>6506.552812500001</v>
      </c>
      <c r="O23" s="94">
        <f t="shared" si="2"/>
        <v>8458.5186562500021</v>
      </c>
      <c r="P23" s="94">
        <f t="shared" si="2"/>
        <v>10996.074253125003</v>
      </c>
      <c r="Q23" s="94">
        <f t="shared" si="2"/>
        <v>14294.896529062506</v>
      </c>
      <c r="R23" s="151">
        <f t="shared" si="2"/>
        <v>18583.365487781259</v>
      </c>
      <c r="S23" s="94">
        <f>R23*1.2</f>
        <v>22300.038585337508</v>
      </c>
      <c r="T23" s="94">
        <f t="shared" ref="T23:AB23" si="3">S23*1.2</f>
        <v>26760.046302405008</v>
      </c>
      <c r="U23" s="94">
        <f t="shared" si="3"/>
        <v>32112.055562886009</v>
      </c>
      <c r="V23" s="94">
        <f t="shared" si="3"/>
        <v>38534.466675463213</v>
      </c>
      <c r="W23" s="94">
        <f t="shared" si="3"/>
        <v>46241.360010555851</v>
      </c>
      <c r="X23" s="94">
        <f t="shared" si="3"/>
        <v>55489.632012667018</v>
      </c>
      <c r="Y23" s="94">
        <f t="shared" si="3"/>
        <v>66587.558415200416</v>
      </c>
      <c r="Z23" s="94">
        <f t="shared" si="3"/>
        <v>79905.070098240496</v>
      </c>
      <c r="AA23" s="94">
        <f t="shared" si="3"/>
        <v>95886.084117888589</v>
      </c>
      <c r="AB23" s="151">
        <f t="shared" si="3"/>
        <v>115063.30094146631</v>
      </c>
    </row>
    <row r="24" spans="2:28" x14ac:dyDescent="0.3">
      <c r="B24" s="157" t="s">
        <v>26</v>
      </c>
      <c r="C24" s="150">
        <f>C23</f>
        <v>0</v>
      </c>
      <c r="D24" s="151">
        <f>D23</f>
        <v>200</v>
      </c>
      <c r="E24" s="94">
        <f>E23+(D23*0.1)+(C23*0.05)</f>
        <v>320</v>
      </c>
      <c r="F24" s="94">
        <f>F23+(E23*0.1)+(D23*0.05)+(C23*0.03)</f>
        <v>490</v>
      </c>
      <c r="G24" s="94">
        <f t="shared" ref="G24:AB24" si="4">G23+(F23*0.1)+(E23*0.05)+(D23*0.03)</f>
        <v>741</v>
      </c>
      <c r="H24" s="94">
        <f t="shared" si="4"/>
        <v>1111.5</v>
      </c>
      <c r="I24" s="94">
        <f t="shared" si="4"/>
        <v>1667.25</v>
      </c>
      <c r="J24" s="151">
        <f t="shared" si="4"/>
        <v>2500.875</v>
      </c>
      <c r="K24" s="94">
        <f t="shared" si="4"/>
        <v>3295.6875</v>
      </c>
      <c r="L24" s="94">
        <f t="shared" si="4"/>
        <v>4305.65625</v>
      </c>
      <c r="M24" s="94">
        <f t="shared" si="4"/>
        <v>5606.4656250000007</v>
      </c>
      <c r="N24" s="94">
        <f t="shared" si="4"/>
        <v>7288.4053125000009</v>
      </c>
      <c r="O24" s="94">
        <f t="shared" si="4"/>
        <v>9474.9269062500025</v>
      </c>
      <c r="P24" s="94">
        <f t="shared" si="4"/>
        <v>12317.404978125003</v>
      </c>
      <c r="Q24" s="94">
        <f t="shared" si="4"/>
        <v>16012.626471562508</v>
      </c>
      <c r="R24" s="151">
        <f t="shared" si="4"/>
        <v>20816.414413031256</v>
      </c>
      <c r="S24" s="94">
        <f t="shared" si="4"/>
        <v>25203.002188162511</v>
      </c>
      <c r="T24" s="94">
        <f t="shared" si="4"/>
        <v>30348.065331199698</v>
      </c>
      <c r="U24" s="94">
        <f t="shared" si="4"/>
        <v>36460.563087026821</v>
      </c>
      <c r="V24" s="94">
        <f t="shared" si="4"/>
        <v>43752.675704432186</v>
      </c>
      <c r="W24" s="94">
        <f t="shared" si="4"/>
        <v>52503.210845318616</v>
      </c>
      <c r="X24" s="94">
        <f t="shared" si="4"/>
        <v>63003.853014382345</v>
      </c>
      <c r="Y24" s="94">
        <f t="shared" si="4"/>
        <v>75604.623617258811</v>
      </c>
      <c r="Z24" s="94">
        <f t="shared" si="4"/>
        <v>90725.548340710578</v>
      </c>
      <c r="AA24" s="94">
        <f t="shared" si="4"/>
        <v>108870.65800885267</v>
      </c>
      <c r="AB24" s="151">
        <f t="shared" si="4"/>
        <v>130644.78961062319</v>
      </c>
    </row>
    <row r="25" spans="2:28" x14ac:dyDescent="0.3">
      <c r="B25" s="157" t="s">
        <v>18</v>
      </c>
      <c r="C25" s="148">
        <v>1</v>
      </c>
      <c r="D25" s="149">
        <v>1</v>
      </c>
      <c r="E25" s="153">
        <v>1</v>
      </c>
      <c r="F25" s="153">
        <v>1</v>
      </c>
      <c r="G25" s="153">
        <v>1</v>
      </c>
      <c r="H25" s="153">
        <v>1</v>
      </c>
      <c r="I25" s="153">
        <v>1</v>
      </c>
      <c r="J25" s="149">
        <v>1</v>
      </c>
      <c r="K25" s="153">
        <v>1</v>
      </c>
      <c r="L25" s="153">
        <v>1</v>
      </c>
      <c r="M25" s="153">
        <v>1</v>
      </c>
      <c r="N25" s="153">
        <v>1</v>
      </c>
      <c r="O25" s="153">
        <v>1</v>
      </c>
      <c r="P25" s="153">
        <v>1</v>
      </c>
      <c r="Q25" s="153">
        <v>1</v>
      </c>
      <c r="R25" s="149">
        <v>1</v>
      </c>
      <c r="S25" s="153">
        <v>1</v>
      </c>
      <c r="T25" s="153">
        <v>1</v>
      </c>
      <c r="U25" s="153">
        <v>1</v>
      </c>
      <c r="V25" s="153">
        <v>1</v>
      </c>
      <c r="W25" s="153">
        <v>1</v>
      </c>
      <c r="X25" s="153">
        <v>1</v>
      </c>
      <c r="Y25" s="153">
        <v>1</v>
      </c>
      <c r="Z25" s="153">
        <v>1</v>
      </c>
      <c r="AA25" s="153">
        <v>1</v>
      </c>
      <c r="AB25" s="149">
        <v>1</v>
      </c>
    </row>
    <row r="26" spans="2:28" x14ac:dyDescent="0.3">
      <c r="B26" s="20" t="s">
        <v>16</v>
      </c>
      <c r="C26" s="154"/>
      <c r="D26" s="155"/>
      <c r="E26" s="113"/>
      <c r="F26" s="113"/>
      <c r="G26" s="113"/>
      <c r="H26" s="113"/>
      <c r="I26" s="113"/>
      <c r="J26" s="155"/>
      <c r="K26" s="113"/>
      <c r="L26" s="113"/>
      <c r="M26" s="113"/>
      <c r="N26" s="113"/>
      <c r="O26" s="113"/>
      <c r="P26" s="113"/>
      <c r="Q26" s="113"/>
      <c r="R26" s="155"/>
      <c r="S26" s="113"/>
      <c r="T26" s="113"/>
      <c r="U26" s="113"/>
      <c r="V26" s="113"/>
      <c r="W26" s="113"/>
      <c r="X26" s="113"/>
      <c r="Y26" s="113"/>
      <c r="Z26" s="113"/>
      <c r="AA26" s="113"/>
      <c r="AB26" s="155"/>
    </row>
    <row r="27" spans="2:28" x14ac:dyDescent="0.3">
      <c r="B27" s="157" t="s">
        <v>17</v>
      </c>
      <c r="C27" s="150">
        <v>0</v>
      </c>
      <c r="D27" s="151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151">
        <v>0</v>
      </c>
      <c r="K27" s="94">
        <v>0</v>
      </c>
      <c r="L27" s="94">
        <v>0</v>
      </c>
      <c r="M27" s="94">
        <v>0</v>
      </c>
      <c r="N27" s="94">
        <v>0</v>
      </c>
      <c r="O27" s="94">
        <v>0</v>
      </c>
      <c r="P27" s="94">
        <v>0</v>
      </c>
      <c r="Q27" s="94">
        <v>0</v>
      </c>
      <c r="R27" s="151">
        <v>0</v>
      </c>
      <c r="S27" s="94">
        <v>200</v>
      </c>
      <c r="T27" s="94">
        <f>S27*2</f>
        <v>400</v>
      </c>
      <c r="U27" s="94">
        <f t="shared" ref="U27:AC27" si="5">T27*2</f>
        <v>800</v>
      </c>
      <c r="V27" s="94">
        <f t="shared" si="5"/>
        <v>1600</v>
      </c>
      <c r="W27" s="94">
        <f t="shared" si="5"/>
        <v>3200</v>
      </c>
      <c r="X27" s="94">
        <f t="shared" si="5"/>
        <v>6400</v>
      </c>
      <c r="Y27" s="94">
        <f t="shared" si="5"/>
        <v>12800</v>
      </c>
      <c r="Z27" s="94">
        <f t="shared" si="5"/>
        <v>25600</v>
      </c>
      <c r="AA27" s="94">
        <f>Z27*1.2</f>
        <v>30720</v>
      </c>
      <c r="AB27" s="151">
        <f t="shared" ref="AB27" si="6">AA27*1.2</f>
        <v>36864</v>
      </c>
    </row>
    <row r="28" spans="2:28" x14ac:dyDescent="0.3">
      <c r="B28" s="157" t="s">
        <v>26</v>
      </c>
      <c r="C28" s="150">
        <f>C27</f>
        <v>0</v>
      </c>
      <c r="D28" s="151">
        <f t="shared" ref="D28:R28" si="7">D27</f>
        <v>0</v>
      </c>
      <c r="E28" s="94">
        <f t="shared" si="7"/>
        <v>0</v>
      </c>
      <c r="F28" s="94">
        <f t="shared" si="7"/>
        <v>0</v>
      </c>
      <c r="G28" s="94">
        <f t="shared" si="7"/>
        <v>0</v>
      </c>
      <c r="H28" s="94">
        <f t="shared" si="7"/>
        <v>0</v>
      </c>
      <c r="I28" s="94">
        <f t="shared" si="7"/>
        <v>0</v>
      </c>
      <c r="J28" s="151">
        <f t="shared" si="7"/>
        <v>0</v>
      </c>
      <c r="K28" s="94">
        <f t="shared" si="7"/>
        <v>0</v>
      </c>
      <c r="L28" s="94">
        <f t="shared" si="7"/>
        <v>0</v>
      </c>
      <c r="M28" s="94">
        <f t="shared" si="7"/>
        <v>0</v>
      </c>
      <c r="N28" s="94">
        <f t="shared" si="7"/>
        <v>0</v>
      </c>
      <c r="O28" s="94">
        <f t="shared" si="7"/>
        <v>0</v>
      </c>
      <c r="P28" s="94">
        <f t="shared" si="7"/>
        <v>0</v>
      </c>
      <c r="Q28" s="94">
        <f t="shared" si="7"/>
        <v>0</v>
      </c>
      <c r="R28" s="151">
        <f t="shared" si="7"/>
        <v>0</v>
      </c>
      <c r="S28" s="94">
        <f t="shared" ref="S28" si="8">S27+(R27*0.1)+(Q27*0.05)+(P27*0.03)</f>
        <v>200</v>
      </c>
      <c r="T28" s="94">
        <f t="shared" ref="T28" si="9">T27+(S27*0.1)+(R27*0.05)+(Q27*0.03)</f>
        <v>420</v>
      </c>
      <c r="U28" s="94">
        <f t="shared" ref="U28" si="10">U27+(T27*0.1)+(S27*0.05)+(R27*0.03)</f>
        <v>850</v>
      </c>
      <c r="V28" s="94">
        <f t="shared" ref="V28" si="11">V27+(U27*0.1)+(T27*0.05)+(S27*0.03)</f>
        <v>1706</v>
      </c>
      <c r="W28" s="94">
        <f t="shared" ref="W28" si="12">W27+(V27*0.1)+(U27*0.05)+(T27*0.03)</f>
        <v>3412</v>
      </c>
      <c r="X28" s="94">
        <f t="shared" ref="X28" si="13">X27+(W27*0.1)+(V27*0.05)+(U27*0.03)</f>
        <v>6824</v>
      </c>
      <c r="Y28" s="94">
        <f t="shared" ref="Y28" si="14">Y27+(X27*0.1)+(W27*0.05)+(V27*0.03)</f>
        <v>13648</v>
      </c>
      <c r="Z28" s="94">
        <f t="shared" ref="Z28" si="15">Z27+(Y27*0.1)+(X27*0.05)+(W27*0.03)</f>
        <v>27296</v>
      </c>
      <c r="AA28" s="94">
        <f t="shared" ref="AA28" si="16">AA27+(Z27*0.1)+(Y27*0.05)+(X27*0.03)</f>
        <v>34112</v>
      </c>
      <c r="AB28" s="151">
        <f t="shared" ref="AB28" si="17">AB27+(AA27*0.1)+(Z27*0.05)+(Y27*0.03)</f>
        <v>41600</v>
      </c>
    </row>
    <row r="29" spans="2:28" ht="15" thickBot="1" x14ac:dyDescent="0.35">
      <c r="B29" s="157" t="s">
        <v>18</v>
      </c>
      <c r="C29" s="166">
        <v>0</v>
      </c>
      <c r="D29" s="138">
        <v>0</v>
      </c>
      <c r="E29" s="26">
        <v>0</v>
      </c>
      <c r="F29" s="26">
        <v>0</v>
      </c>
      <c r="G29" s="26">
        <v>0</v>
      </c>
      <c r="H29" s="26">
        <v>0</v>
      </c>
      <c r="I29" s="26">
        <v>0</v>
      </c>
      <c r="J29" s="138">
        <v>0</v>
      </c>
      <c r="K29" s="26">
        <v>0</v>
      </c>
      <c r="L29" s="26">
        <v>0</v>
      </c>
      <c r="M29" s="26">
        <v>0</v>
      </c>
      <c r="N29" s="26">
        <v>0</v>
      </c>
      <c r="O29" s="26">
        <v>0</v>
      </c>
      <c r="P29" s="26">
        <v>0</v>
      </c>
      <c r="Q29" s="26">
        <v>0</v>
      </c>
      <c r="R29" s="138">
        <v>0</v>
      </c>
      <c r="S29" s="153">
        <v>1</v>
      </c>
      <c r="T29" s="153">
        <v>1</v>
      </c>
      <c r="U29" s="153">
        <v>1</v>
      </c>
      <c r="V29" s="153">
        <v>1</v>
      </c>
      <c r="W29" s="153">
        <v>1</v>
      </c>
      <c r="X29" s="153">
        <v>1</v>
      </c>
      <c r="Y29" s="153">
        <v>1</v>
      </c>
      <c r="Z29" s="153">
        <v>1</v>
      </c>
      <c r="AA29" s="153">
        <v>1</v>
      </c>
      <c r="AB29" s="149">
        <v>1</v>
      </c>
    </row>
    <row r="30" spans="2:28" ht="15" thickBot="1" x14ac:dyDescent="0.35">
      <c r="B30" s="108" t="s">
        <v>19</v>
      </c>
      <c r="C30" s="161"/>
      <c r="D30" s="162"/>
      <c r="E30" s="163"/>
      <c r="F30" s="163"/>
      <c r="G30" s="163"/>
      <c r="H30" s="163"/>
      <c r="I30" s="163"/>
      <c r="J30" s="162"/>
      <c r="K30" s="163"/>
      <c r="L30" s="163"/>
      <c r="M30" s="163"/>
      <c r="N30" s="163"/>
      <c r="O30" s="163"/>
      <c r="P30" s="163"/>
      <c r="Q30" s="163"/>
      <c r="R30" s="162"/>
      <c r="S30" s="163"/>
      <c r="T30" s="163"/>
      <c r="U30" s="163"/>
      <c r="V30" s="163"/>
      <c r="W30" s="163"/>
      <c r="X30" s="163"/>
      <c r="Y30" s="163"/>
      <c r="Z30" s="163"/>
      <c r="AA30" s="163"/>
      <c r="AB30" s="162"/>
    </row>
    <row r="31" spans="2:28" x14ac:dyDescent="0.3">
      <c r="B31" s="165" t="s">
        <v>15</v>
      </c>
      <c r="C31" s="159"/>
      <c r="D31" s="160"/>
      <c r="E31" s="117"/>
      <c r="F31" s="117"/>
      <c r="G31" s="117"/>
      <c r="H31" s="117"/>
      <c r="I31" s="117"/>
      <c r="J31" s="160"/>
      <c r="K31" s="117"/>
      <c r="L31" s="117"/>
      <c r="M31" s="117"/>
      <c r="N31" s="117"/>
      <c r="O31" s="117"/>
      <c r="P31" s="117"/>
      <c r="Q31" s="117"/>
      <c r="R31" s="160"/>
      <c r="S31" s="117"/>
      <c r="T31" s="117"/>
      <c r="U31" s="117"/>
      <c r="V31" s="117"/>
      <c r="W31" s="117"/>
      <c r="X31" s="117"/>
      <c r="Y31" s="117"/>
      <c r="Z31" s="117"/>
      <c r="AA31" s="117"/>
      <c r="AB31" s="160"/>
    </row>
    <row r="32" spans="2:28" x14ac:dyDescent="0.3">
      <c r="B32" s="157" t="s">
        <v>20</v>
      </c>
      <c r="C32" s="150">
        <v>1</v>
      </c>
      <c r="D32" s="151">
        <v>1</v>
      </c>
      <c r="E32" s="94">
        <v>1</v>
      </c>
      <c r="F32" s="94">
        <v>1</v>
      </c>
      <c r="G32" s="94">
        <v>1</v>
      </c>
      <c r="H32" s="94">
        <v>1</v>
      </c>
      <c r="I32" s="94">
        <v>1</v>
      </c>
      <c r="J32" s="151">
        <v>1</v>
      </c>
      <c r="K32" s="94">
        <v>1</v>
      </c>
      <c r="L32" s="94">
        <v>1</v>
      </c>
      <c r="M32" s="94">
        <v>1</v>
      </c>
      <c r="N32" s="94">
        <v>1</v>
      </c>
      <c r="O32" s="94">
        <v>1</v>
      </c>
      <c r="P32" s="94">
        <v>1</v>
      </c>
      <c r="Q32" s="94">
        <v>1</v>
      </c>
      <c r="R32" s="151">
        <v>1</v>
      </c>
      <c r="S32" s="94">
        <v>1</v>
      </c>
      <c r="T32" s="94">
        <v>1</v>
      </c>
      <c r="U32" s="94">
        <v>1</v>
      </c>
      <c r="V32" s="94">
        <v>1</v>
      </c>
      <c r="W32" s="94">
        <v>1</v>
      </c>
      <c r="X32" s="94">
        <v>1</v>
      </c>
      <c r="Y32" s="94">
        <v>1</v>
      </c>
      <c r="Z32" s="94">
        <v>1</v>
      </c>
      <c r="AA32" s="94">
        <v>1</v>
      </c>
      <c r="AB32" s="151">
        <v>1</v>
      </c>
    </row>
    <row r="33" spans="2:28" x14ac:dyDescent="0.3">
      <c r="B33" s="157" t="s">
        <v>21</v>
      </c>
      <c r="C33" s="150">
        <v>1</v>
      </c>
      <c r="D33" s="151">
        <v>1</v>
      </c>
      <c r="E33" s="94">
        <v>1</v>
      </c>
      <c r="F33" s="94">
        <v>1</v>
      </c>
      <c r="G33" s="94">
        <v>1</v>
      </c>
      <c r="H33" s="94">
        <v>1</v>
      </c>
      <c r="I33" s="94">
        <v>1</v>
      </c>
      <c r="J33" s="151">
        <v>1</v>
      </c>
      <c r="K33" s="94">
        <v>1</v>
      </c>
      <c r="L33" s="94">
        <v>1</v>
      </c>
      <c r="M33" s="94">
        <v>1</v>
      </c>
      <c r="N33" s="94">
        <v>1</v>
      </c>
      <c r="O33" s="94">
        <v>1</v>
      </c>
      <c r="P33" s="94">
        <v>1</v>
      </c>
      <c r="Q33" s="94">
        <v>1</v>
      </c>
      <c r="R33" s="151">
        <v>1</v>
      </c>
      <c r="S33" s="94">
        <v>1</v>
      </c>
      <c r="T33" s="94">
        <v>1</v>
      </c>
      <c r="U33" s="94">
        <v>1</v>
      </c>
      <c r="V33" s="94">
        <v>1</v>
      </c>
      <c r="W33" s="94">
        <v>1</v>
      </c>
      <c r="X33" s="94">
        <v>1</v>
      </c>
      <c r="Y33" s="94">
        <v>1</v>
      </c>
      <c r="Z33" s="94">
        <v>1</v>
      </c>
      <c r="AA33" s="94">
        <v>1</v>
      </c>
      <c r="AB33" s="151">
        <v>1</v>
      </c>
    </row>
    <row r="34" spans="2:28" x14ac:dyDescent="0.3">
      <c r="B34" s="156" t="s">
        <v>16</v>
      </c>
      <c r="C34" s="154"/>
      <c r="D34" s="155"/>
      <c r="E34" s="113"/>
      <c r="F34" s="113"/>
      <c r="G34" s="113"/>
      <c r="H34" s="113"/>
      <c r="I34" s="113"/>
      <c r="J34" s="155"/>
      <c r="K34" s="113"/>
      <c r="L34" s="113"/>
      <c r="M34" s="113"/>
      <c r="N34" s="113"/>
      <c r="O34" s="113"/>
      <c r="P34" s="113"/>
      <c r="Q34" s="113"/>
      <c r="R34" s="155"/>
      <c r="S34" s="113"/>
      <c r="T34" s="113"/>
      <c r="U34" s="113"/>
      <c r="V34" s="113"/>
      <c r="W34" s="113"/>
      <c r="X34" s="113"/>
      <c r="Y34" s="113"/>
      <c r="Z34" s="113"/>
      <c r="AA34" s="113"/>
      <c r="AB34" s="155"/>
    </row>
    <row r="35" spans="2:28" x14ac:dyDescent="0.3">
      <c r="B35" s="157" t="s">
        <v>20</v>
      </c>
      <c r="C35" s="166">
        <v>0</v>
      </c>
      <c r="D35" s="138">
        <v>0</v>
      </c>
      <c r="E35" s="26">
        <v>0</v>
      </c>
      <c r="F35" s="26">
        <v>0</v>
      </c>
      <c r="G35" s="26">
        <v>0</v>
      </c>
      <c r="H35" s="26">
        <v>0</v>
      </c>
      <c r="I35" s="26">
        <v>0</v>
      </c>
      <c r="J35" s="138">
        <v>0</v>
      </c>
      <c r="K35" s="26">
        <v>0</v>
      </c>
      <c r="L35" s="26">
        <v>0</v>
      </c>
      <c r="M35" s="26">
        <v>0</v>
      </c>
      <c r="N35" s="26">
        <v>0</v>
      </c>
      <c r="O35" s="26">
        <v>0</v>
      </c>
      <c r="P35" s="26">
        <v>0</v>
      </c>
      <c r="Q35" s="26">
        <v>0</v>
      </c>
      <c r="R35" s="138">
        <v>0</v>
      </c>
      <c r="S35" s="94">
        <v>1</v>
      </c>
      <c r="T35" s="94">
        <v>1</v>
      </c>
      <c r="U35" s="94">
        <v>1</v>
      </c>
      <c r="V35" s="94">
        <v>1</v>
      </c>
      <c r="W35" s="94">
        <v>1</v>
      </c>
      <c r="X35" s="94">
        <v>1</v>
      </c>
      <c r="Y35" s="94">
        <v>1</v>
      </c>
      <c r="Z35" s="94">
        <v>1</v>
      </c>
      <c r="AA35" s="94">
        <v>1</v>
      </c>
      <c r="AB35" s="151">
        <v>1</v>
      </c>
    </row>
    <row r="36" spans="2:28" ht="15" thickBot="1" x14ac:dyDescent="0.35">
      <c r="B36" s="158" t="s">
        <v>21</v>
      </c>
      <c r="C36" s="167">
        <v>0</v>
      </c>
      <c r="D36" s="140">
        <v>0</v>
      </c>
      <c r="E36" s="27">
        <v>0</v>
      </c>
      <c r="F36" s="27">
        <v>0</v>
      </c>
      <c r="G36" s="27">
        <v>0</v>
      </c>
      <c r="H36" s="27">
        <v>0</v>
      </c>
      <c r="I36" s="27">
        <v>0</v>
      </c>
      <c r="J36" s="140">
        <v>0</v>
      </c>
      <c r="K36" s="27">
        <v>0</v>
      </c>
      <c r="L36" s="27">
        <v>0</v>
      </c>
      <c r="M36" s="27">
        <v>0</v>
      </c>
      <c r="N36" s="27">
        <v>0</v>
      </c>
      <c r="O36" s="27">
        <v>0</v>
      </c>
      <c r="P36" s="27">
        <v>0</v>
      </c>
      <c r="Q36" s="27">
        <v>0</v>
      </c>
      <c r="R36" s="140">
        <v>0</v>
      </c>
      <c r="S36" s="100">
        <v>1</v>
      </c>
      <c r="T36" s="100">
        <v>1</v>
      </c>
      <c r="U36" s="100">
        <v>1</v>
      </c>
      <c r="V36" s="100">
        <v>1</v>
      </c>
      <c r="W36" s="100">
        <v>1</v>
      </c>
      <c r="X36" s="100">
        <v>1</v>
      </c>
      <c r="Y36" s="100">
        <v>1</v>
      </c>
      <c r="Z36" s="100">
        <v>1</v>
      </c>
      <c r="AA36" s="100">
        <v>1</v>
      </c>
      <c r="AB36" s="152">
        <v>1</v>
      </c>
    </row>
    <row r="37" spans="2:28" x14ac:dyDescent="0.3">
      <c r="B37" s="2" t="s">
        <v>24</v>
      </c>
      <c r="C37" s="2"/>
      <c r="D37" s="2"/>
      <c r="E37" s="2"/>
      <c r="F37" s="2"/>
      <c r="G37" s="2"/>
      <c r="H37" s="2"/>
      <c r="I37" s="2"/>
      <c r="J37" s="2"/>
      <c r="K37" s="2"/>
      <c r="L37" s="2"/>
    </row>
    <row r="38" spans="2:28" x14ac:dyDescent="0.3">
      <c r="B38" s="2" t="s">
        <v>25</v>
      </c>
      <c r="C38" s="2"/>
      <c r="D38" s="2"/>
      <c r="E38" s="2"/>
      <c r="F38" s="2"/>
      <c r="G38" s="2"/>
      <c r="H38" s="2"/>
      <c r="I38" s="2"/>
      <c r="J38" s="2"/>
      <c r="K38" s="2"/>
      <c r="L38" s="2"/>
    </row>
  </sheetData>
  <mergeCells count="6">
    <mergeCell ref="B38:L38"/>
    <mergeCell ref="B37:L37"/>
    <mergeCell ref="C2:D2"/>
    <mergeCell ref="E2:J2"/>
    <mergeCell ref="K2:R2"/>
    <mergeCell ref="S2:AB2"/>
  </mergeCells>
  <pageMargins left="0.70866141732283472" right="0.70866141732283472" top="0.74803149606299213" bottom="0.74803149606299213" header="0.31496062992125984" footer="0.31496062992125984"/>
  <pageSetup paperSize="8" scale="72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180177-2389-403A-8AB2-40666A718C9E}">
  <sheetPr>
    <pageSetUpPr fitToPage="1"/>
  </sheetPr>
  <dimension ref="C1:AD35"/>
  <sheetViews>
    <sheetView showGridLines="0" zoomScaleNormal="100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C16" sqref="C16"/>
    </sheetView>
  </sheetViews>
  <sheetFormatPr defaultRowHeight="14.4" outlineLevelRow="1" x14ac:dyDescent="0.3"/>
  <cols>
    <col min="1" max="2" width="0" hidden="1" customWidth="1"/>
    <col min="3" max="3" width="34" bestFit="1" customWidth="1"/>
    <col min="4" max="4" width="11.88671875" style="5" bestFit="1" customWidth="1"/>
    <col min="5" max="6" width="14.6640625" style="5" bestFit="1" customWidth="1"/>
    <col min="7" max="12" width="11.33203125" style="5" bestFit="1" customWidth="1"/>
    <col min="13" max="20" width="7.5546875" style="5" bestFit="1" customWidth="1"/>
    <col min="21" max="24" width="7.44140625" style="5" bestFit="1" customWidth="1"/>
    <col min="25" max="30" width="8.109375" style="5" bestFit="1" customWidth="1"/>
  </cols>
  <sheetData>
    <row r="1" spans="3:30" ht="15" hidden="1" thickBot="1" x14ac:dyDescent="0.35">
      <c r="C1" s="1"/>
      <c r="E1" s="6">
        <v>202504</v>
      </c>
      <c r="F1" s="6" t="str">
        <f>IF(RIGHT(E1,1)&lt;"4",E1+1,_xlfn.CONCAT(LEFT(E1,4)+1,"01"))</f>
        <v>202601</v>
      </c>
      <c r="G1" s="6">
        <f t="shared" ref="G1:AD1" si="0">IF(RIGHT(F1,1)&lt;"4",F1+1,_xlfn.CONCAT(LEFT(F1,4)+1,"01"))</f>
        <v>202602</v>
      </c>
      <c r="H1" s="6">
        <f t="shared" si="0"/>
        <v>202603</v>
      </c>
      <c r="I1" s="6">
        <f t="shared" si="0"/>
        <v>202604</v>
      </c>
      <c r="J1" s="6" t="str">
        <f t="shared" si="0"/>
        <v>202701</v>
      </c>
      <c r="K1" s="6">
        <f t="shared" si="0"/>
        <v>202702</v>
      </c>
      <c r="L1" s="6">
        <f t="shared" si="0"/>
        <v>202703</v>
      </c>
      <c r="M1" s="6">
        <f t="shared" si="0"/>
        <v>202704</v>
      </c>
      <c r="N1" s="6" t="str">
        <f t="shared" si="0"/>
        <v>202801</v>
      </c>
      <c r="O1" s="6">
        <f t="shared" si="0"/>
        <v>202802</v>
      </c>
      <c r="P1" s="6">
        <f t="shared" si="0"/>
        <v>202803</v>
      </c>
      <c r="Q1" s="6">
        <f t="shared" si="0"/>
        <v>202804</v>
      </c>
      <c r="R1" s="6" t="str">
        <f t="shared" si="0"/>
        <v>202901</v>
      </c>
      <c r="S1" s="6">
        <f t="shared" si="0"/>
        <v>202902</v>
      </c>
      <c r="T1" s="6">
        <f t="shared" si="0"/>
        <v>202903</v>
      </c>
      <c r="U1" s="6">
        <f t="shared" si="0"/>
        <v>202904</v>
      </c>
      <c r="V1" s="6" t="str">
        <f t="shared" si="0"/>
        <v>203001</v>
      </c>
      <c r="W1" s="6">
        <f t="shared" si="0"/>
        <v>203002</v>
      </c>
      <c r="X1" s="6">
        <f t="shared" si="0"/>
        <v>203003</v>
      </c>
      <c r="Y1" s="6">
        <f t="shared" si="0"/>
        <v>203004</v>
      </c>
      <c r="Z1" s="6" t="str">
        <f t="shared" si="0"/>
        <v>203101</v>
      </c>
      <c r="AA1" s="6">
        <f t="shared" si="0"/>
        <v>203102</v>
      </c>
      <c r="AB1" s="6">
        <f t="shared" si="0"/>
        <v>203103</v>
      </c>
      <c r="AC1" s="6">
        <f t="shared" si="0"/>
        <v>203104</v>
      </c>
      <c r="AD1" s="6" t="str">
        <f t="shared" si="0"/>
        <v>203201</v>
      </c>
    </row>
    <row r="2" spans="3:30" ht="15" thickBot="1" x14ac:dyDescent="0.35">
      <c r="C2" s="143" t="s">
        <v>22</v>
      </c>
      <c r="D2" s="144"/>
      <c r="E2" s="46" t="s">
        <v>4</v>
      </c>
      <c r="F2" s="48"/>
      <c r="G2" s="47" t="s">
        <v>5</v>
      </c>
      <c r="H2" s="47"/>
      <c r="I2" s="47"/>
      <c r="J2" s="47"/>
      <c r="K2" s="47"/>
      <c r="L2" s="48"/>
      <c r="M2" s="47" t="s">
        <v>6</v>
      </c>
      <c r="N2" s="47"/>
      <c r="O2" s="47"/>
      <c r="P2" s="47"/>
      <c r="Q2" s="47"/>
      <c r="R2" s="47"/>
      <c r="S2" s="47"/>
      <c r="T2" s="48"/>
      <c r="U2" s="47" t="s">
        <v>7</v>
      </c>
      <c r="V2" s="47"/>
      <c r="W2" s="47"/>
      <c r="X2" s="47"/>
      <c r="Y2" s="47"/>
      <c r="Z2" s="47"/>
      <c r="AA2" s="47"/>
      <c r="AB2" s="47"/>
      <c r="AC2" s="47"/>
      <c r="AD2" s="48"/>
    </row>
    <row r="3" spans="3:30" ht="15" thickBot="1" x14ac:dyDescent="0.35">
      <c r="C3" s="95" t="s">
        <v>0</v>
      </c>
      <c r="D3" s="96" t="s">
        <v>1</v>
      </c>
      <c r="E3" s="97" t="str">
        <f>_xlfn.CONCAT("Q",RIGHT(E1,1), " '",RIGHT(LEFT(E1,4),2))</f>
        <v>Q4 '25</v>
      </c>
      <c r="F3" s="97" t="str">
        <f>_xlfn.CONCAT("Q",RIGHT(F1,1), " '",RIGHT(LEFT(F1,4),2))</f>
        <v>Q1 '26</v>
      </c>
      <c r="G3" s="97" t="str">
        <f>_xlfn.CONCAT("Q",RIGHT(G1,1), " '",RIGHT(LEFT(G1,4),2))</f>
        <v>Q2 '26</v>
      </c>
      <c r="H3" s="97" t="str">
        <f>_xlfn.CONCAT("Q",RIGHT(H1,1), " '",RIGHT(LEFT(H1,4),2))</f>
        <v>Q3 '26</v>
      </c>
      <c r="I3" s="97" t="str">
        <f>_xlfn.CONCAT("Q",RIGHT(I1,1), " '",RIGHT(LEFT(I1,4),2))</f>
        <v>Q4 '26</v>
      </c>
      <c r="J3" s="97" t="str">
        <f>_xlfn.CONCAT("Q",RIGHT(J1,1), " '",RIGHT(LEFT(J1,4),2))</f>
        <v>Q1 '27</v>
      </c>
      <c r="K3" s="97" t="str">
        <f>_xlfn.CONCAT("Q",RIGHT(K1,1), " '",RIGHT(LEFT(K1,4),2))</f>
        <v>Q2 '27</v>
      </c>
      <c r="L3" s="97" t="str">
        <f>_xlfn.CONCAT("Q",RIGHT(L1,1), " '",RIGHT(LEFT(L1,4),2))</f>
        <v>Q3 '27</v>
      </c>
      <c r="M3" s="97" t="str">
        <f>_xlfn.CONCAT("Q",RIGHT(M1,1), " '",RIGHT(LEFT(M1,4),2))</f>
        <v>Q4 '27</v>
      </c>
      <c r="N3" s="97" t="str">
        <f>_xlfn.CONCAT("Q",RIGHT(N1,1), " '",RIGHT(LEFT(N1,4),2))</f>
        <v>Q1 '28</v>
      </c>
      <c r="O3" s="97" t="str">
        <f>_xlfn.CONCAT("Q",RIGHT(O1,1), " '",RIGHT(LEFT(O1,4),2))</f>
        <v>Q2 '28</v>
      </c>
      <c r="P3" s="97" t="str">
        <f>_xlfn.CONCAT("Q",RIGHT(P1,1), " '",RIGHT(LEFT(P1,4),2))</f>
        <v>Q3 '28</v>
      </c>
      <c r="Q3" s="97" t="str">
        <f>_xlfn.CONCAT("Q",RIGHT(Q1,1), " '",RIGHT(LEFT(Q1,4),2))</f>
        <v>Q4 '28</v>
      </c>
      <c r="R3" s="97" t="str">
        <f>_xlfn.CONCAT("Q",RIGHT(R1,1), " '",RIGHT(LEFT(R1,4),2))</f>
        <v>Q1 '29</v>
      </c>
      <c r="S3" s="97" t="str">
        <f>_xlfn.CONCAT("Q",RIGHT(S1,1), " '",RIGHT(LEFT(S1,4),2))</f>
        <v>Q2 '29</v>
      </c>
      <c r="T3" s="97" t="str">
        <f>_xlfn.CONCAT("Q",RIGHT(T1,1), " '",RIGHT(LEFT(T1,4),2))</f>
        <v>Q3 '29</v>
      </c>
      <c r="U3" s="97" t="str">
        <f>_xlfn.CONCAT("Q",RIGHT(U1,1), " '",RIGHT(LEFT(U1,4),2))</f>
        <v>Q4 '29</v>
      </c>
      <c r="V3" s="97" t="str">
        <f>_xlfn.CONCAT("Q",RIGHT(V1,1), " '",RIGHT(LEFT(V1,4),2))</f>
        <v>Q1 '30</v>
      </c>
      <c r="W3" s="97" t="str">
        <f>_xlfn.CONCAT("Q",RIGHT(W1,1), " '",RIGHT(LEFT(W1,4),2))</f>
        <v>Q2 '30</v>
      </c>
      <c r="X3" s="97" t="str">
        <f>_xlfn.CONCAT("Q",RIGHT(X1,1), " '",RIGHT(LEFT(X1,4),2))</f>
        <v>Q3 '30</v>
      </c>
      <c r="Y3" s="97" t="str">
        <f>_xlfn.CONCAT("Q",RIGHT(Y1,1), " '",RIGHT(LEFT(Y1,4),2))</f>
        <v>Q4 '30</v>
      </c>
      <c r="Z3" s="97" t="str">
        <f>_xlfn.CONCAT("Q",RIGHT(Z1,1), " '",RIGHT(LEFT(Z1,4),2))</f>
        <v>Q1 '31</v>
      </c>
      <c r="AA3" s="97" t="str">
        <f>_xlfn.CONCAT("Q",RIGHT(AA1,1), " '",RIGHT(LEFT(AA1,4),2))</f>
        <v>Q2 '31</v>
      </c>
      <c r="AB3" s="97" t="str">
        <f>_xlfn.CONCAT("Q",RIGHT(AB1,1), " '",RIGHT(LEFT(AB1,4),2))</f>
        <v>Q3 '31</v>
      </c>
      <c r="AC3" s="97" t="str">
        <f>_xlfn.CONCAT("Q",RIGHT(AC1,1), " '",RIGHT(LEFT(AC1,4),2))</f>
        <v>Q4 '31</v>
      </c>
      <c r="AD3" s="98" t="str">
        <f>_xlfn.CONCAT("Q",RIGHT(AD1,1), " '",RIGHT(LEFT(AD1,4),2))</f>
        <v>Q1 '32</v>
      </c>
    </row>
    <row r="4" spans="3:30" ht="15" thickBot="1" x14ac:dyDescent="0.35">
      <c r="C4" s="122" t="s">
        <v>30</v>
      </c>
      <c r="D4" s="101"/>
      <c r="E4" s="102">
        <f>E5+E22+E29</f>
        <v>43000</v>
      </c>
      <c r="F4" s="102">
        <f t="shared" ref="F4:AD4" si="1">F5+F22+F29</f>
        <v>53500</v>
      </c>
      <c r="G4" s="102">
        <f t="shared" si="1"/>
        <v>74000</v>
      </c>
      <c r="H4" s="102">
        <f t="shared" si="1"/>
        <v>76250</v>
      </c>
      <c r="I4" s="102">
        <f t="shared" si="1"/>
        <v>83125</v>
      </c>
      <c r="J4" s="102">
        <f t="shared" si="1"/>
        <v>88187.5</v>
      </c>
      <c r="K4" s="102">
        <f t="shared" si="1"/>
        <v>95781.25</v>
      </c>
      <c r="L4" s="102">
        <f t="shared" si="1"/>
        <v>107171.875</v>
      </c>
      <c r="M4" s="102">
        <f t="shared" si="1"/>
        <v>139923.4375</v>
      </c>
      <c r="N4" s="102">
        <f t="shared" si="1"/>
        <v>153250.46875</v>
      </c>
      <c r="O4" s="102">
        <f t="shared" si="1"/>
        <v>170575.609375</v>
      </c>
      <c r="P4" s="102">
        <f t="shared" si="1"/>
        <v>193098.29218750002</v>
      </c>
      <c r="Q4" s="102">
        <f t="shared" si="1"/>
        <v>222377.77984375003</v>
      </c>
      <c r="R4" s="102">
        <f t="shared" si="1"/>
        <v>260441.11379687506</v>
      </c>
      <c r="S4" s="102">
        <f t="shared" si="1"/>
        <v>309923.44793593755</v>
      </c>
      <c r="T4" s="102">
        <f t="shared" si="1"/>
        <v>374250.4823167189</v>
      </c>
      <c r="U4" s="102">
        <f t="shared" si="1"/>
        <v>611500.57878006261</v>
      </c>
      <c r="V4" s="102">
        <f t="shared" si="1"/>
        <v>681400.69453607511</v>
      </c>
      <c r="W4" s="102">
        <f t="shared" si="1"/>
        <v>767680.83344329009</v>
      </c>
      <c r="X4" s="102">
        <f t="shared" si="1"/>
        <v>876017.00013194815</v>
      </c>
      <c r="Y4" s="102">
        <f t="shared" si="1"/>
        <v>1015620.4001583378</v>
      </c>
      <c r="Z4" s="102">
        <f t="shared" si="1"/>
        <v>1202344.4801900052</v>
      </c>
      <c r="AA4" s="102">
        <f t="shared" si="1"/>
        <v>1464813.3762280061</v>
      </c>
      <c r="AB4" s="102">
        <f t="shared" si="1"/>
        <v>1856576.0514736075</v>
      </c>
      <c r="AC4" s="102">
        <f t="shared" si="1"/>
        <v>2173091.261768329</v>
      </c>
      <c r="AD4" s="103">
        <f t="shared" si="1"/>
        <v>2552909.5141219944</v>
      </c>
    </row>
    <row r="5" spans="3:30" x14ac:dyDescent="0.3">
      <c r="C5" s="90" t="s">
        <v>28</v>
      </c>
      <c r="D5" s="125"/>
      <c r="E5" s="104">
        <f>E6+E14</f>
        <v>20000</v>
      </c>
      <c r="F5" s="105">
        <f t="shared" ref="F5:AD5" si="2">F6+F14</f>
        <v>27500</v>
      </c>
      <c r="G5" s="104">
        <f t="shared" si="2"/>
        <v>46500</v>
      </c>
      <c r="H5" s="104">
        <f t="shared" si="2"/>
        <v>46500</v>
      </c>
      <c r="I5" s="104">
        <f t="shared" si="2"/>
        <v>50000</v>
      </c>
      <c r="J5" s="104">
        <f t="shared" si="2"/>
        <v>50000</v>
      </c>
      <c r="K5" s="104">
        <f t="shared" si="2"/>
        <v>50000</v>
      </c>
      <c r="L5" s="105">
        <f t="shared" si="2"/>
        <v>50000</v>
      </c>
      <c r="M5" s="104">
        <f t="shared" si="2"/>
        <v>72500</v>
      </c>
      <c r="N5" s="104">
        <f t="shared" si="2"/>
        <v>72500</v>
      </c>
      <c r="O5" s="104">
        <f t="shared" si="2"/>
        <v>72500</v>
      </c>
      <c r="P5" s="104">
        <f t="shared" si="2"/>
        <v>72500</v>
      </c>
      <c r="Q5" s="104">
        <f t="shared" si="2"/>
        <v>72500</v>
      </c>
      <c r="R5" s="104">
        <f t="shared" si="2"/>
        <v>72500</v>
      </c>
      <c r="S5" s="104">
        <f t="shared" si="2"/>
        <v>72500</v>
      </c>
      <c r="T5" s="105">
        <f t="shared" si="2"/>
        <v>72500</v>
      </c>
      <c r="U5" s="104">
        <f t="shared" si="2"/>
        <v>228000</v>
      </c>
      <c r="V5" s="104">
        <f t="shared" si="2"/>
        <v>228000</v>
      </c>
      <c r="W5" s="104">
        <f t="shared" si="2"/>
        <v>228000</v>
      </c>
      <c r="X5" s="104">
        <f t="shared" si="2"/>
        <v>228000</v>
      </c>
      <c r="Y5" s="104">
        <f t="shared" si="2"/>
        <v>228000</v>
      </c>
      <c r="Z5" s="104">
        <f t="shared" si="2"/>
        <v>228000</v>
      </c>
      <c r="AA5" s="104">
        <f t="shared" si="2"/>
        <v>228000</v>
      </c>
      <c r="AB5" s="104">
        <f t="shared" si="2"/>
        <v>228000</v>
      </c>
      <c r="AC5" s="104">
        <f t="shared" si="2"/>
        <v>228000</v>
      </c>
      <c r="AD5" s="105">
        <f t="shared" si="2"/>
        <v>228000</v>
      </c>
    </row>
    <row r="6" spans="3:30" x14ac:dyDescent="0.3">
      <c r="C6" s="87" t="s">
        <v>15</v>
      </c>
      <c r="D6" s="126"/>
      <c r="E6" s="114">
        <f>SUM(E7:E13)</f>
        <v>20000</v>
      </c>
      <c r="F6" s="137">
        <f t="shared" ref="F6:AD6" si="3">SUM(F7:F13)</f>
        <v>27500</v>
      </c>
      <c r="G6" s="114">
        <f t="shared" si="3"/>
        <v>46500</v>
      </c>
      <c r="H6" s="114">
        <f t="shared" si="3"/>
        <v>46500</v>
      </c>
      <c r="I6" s="114">
        <f t="shared" si="3"/>
        <v>50000</v>
      </c>
      <c r="J6" s="114">
        <f t="shared" si="3"/>
        <v>50000</v>
      </c>
      <c r="K6" s="114">
        <f t="shared" si="3"/>
        <v>50000</v>
      </c>
      <c r="L6" s="137">
        <f t="shared" si="3"/>
        <v>50000</v>
      </c>
      <c r="M6" s="114">
        <f t="shared" si="3"/>
        <v>72500</v>
      </c>
      <c r="N6" s="114">
        <f t="shared" si="3"/>
        <v>72500</v>
      </c>
      <c r="O6" s="114">
        <f t="shared" si="3"/>
        <v>72500</v>
      </c>
      <c r="P6" s="114">
        <f t="shared" si="3"/>
        <v>72500</v>
      </c>
      <c r="Q6" s="114">
        <f t="shared" si="3"/>
        <v>72500</v>
      </c>
      <c r="R6" s="114">
        <f t="shared" si="3"/>
        <v>72500</v>
      </c>
      <c r="S6" s="114">
        <f t="shared" si="3"/>
        <v>72500</v>
      </c>
      <c r="T6" s="137">
        <f t="shared" si="3"/>
        <v>72500</v>
      </c>
      <c r="U6" s="114">
        <f t="shared" si="3"/>
        <v>114000</v>
      </c>
      <c r="V6" s="114">
        <f t="shared" si="3"/>
        <v>114000</v>
      </c>
      <c r="W6" s="114">
        <f t="shared" si="3"/>
        <v>114000</v>
      </c>
      <c r="X6" s="114">
        <f t="shared" si="3"/>
        <v>114000</v>
      </c>
      <c r="Y6" s="114">
        <f t="shared" si="3"/>
        <v>114000</v>
      </c>
      <c r="Z6" s="114">
        <f t="shared" si="3"/>
        <v>114000</v>
      </c>
      <c r="AA6" s="114">
        <f t="shared" si="3"/>
        <v>114000</v>
      </c>
      <c r="AB6" s="114">
        <f t="shared" si="3"/>
        <v>114000</v>
      </c>
      <c r="AC6" s="114">
        <f t="shared" si="3"/>
        <v>114000</v>
      </c>
      <c r="AD6" s="115">
        <f t="shared" si="3"/>
        <v>114000</v>
      </c>
    </row>
    <row r="7" spans="3:30" outlineLevel="1" x14ac:dyDescent="0.3">
      <c r="C7" s="88" t="s">
        <v>2</v>
      </c>
      <c r="D7" s="127">
        <f>60000/12</f>
        <v>5000</v>
      </c>
      <c r="E7" s="93">
        <f>'Unit Assumptions'!C6*$D7</f>
        <v>10000</v>
      </c>
      <c r="F7" s="99">
        <f>'Unit Assumptions'!D6*$D7</f>
        <v>10000</v>
      </c>
      <c r="G7" s="93">
        <f>'Unit Assumptions'!E6*$D7</f>
        <v>10000</v>
      </c>
      <c r="H7" s="93">
        <f>'Unit Assumptions'!F6*$D7</f>
        <v>10000</v>
      </c>
      <c r="I7" s="93">
        <f>'Unit Assumptions'!G6*$D7</f>
        <v>10000</v>
      </c>
      <c r="J7" s="93">
        <f>'Unit Assumptions'!H6*$D7</f>
        <v>10000</v>
      </c>
      <c r="K7" s="93">
        <f>'Unit Assumptions'!I6*$D7</f>
        <v>10000</v>
      </c>
      <c r="L7" s="99">
        <f>'Unit Assumptions'!J6*$D7</f>
        <v>10000</v>
      </c>
      <c r="M7" s="93">
        <f>'Unit Assumptions'!K6*$D7</f>
        <v>20000</v>
      </c>
      <c r="N7" s="93">
        <f>'Unit Assumptions'!L6*$D7</f>
        <v>20000</v>
      </c>
      <c r="O7" s="93">
        <f>'Unit Assumptions'!M6*$D7</f>
        <v>20000</v>
      </c>
      <c r="P7" s="93">
        <f>'Unit Assumptions'!N6*$D7</f>
        <v>20000</v>
      </c>
      <c r="Q7" s="93">
        <f>'Unit Assumptions'!O6*$D7</f>
        <v>20000</v>
      </c>
      <c r="R7" s="93">
        <f>'Unit Assumptions'!P6*$D7</f>
        <v>20000</v>
      </c>
      <c r="S7" s="93">
        <f>'Unit Assumptions'!Q6*$D7</f>
        <v>20000</v>
      </c>
      <c r="T7" s="99">
        <f>'Unit Assumptions'!R6*$D7</f>
        <v>20000</v>
      </c>
      <c r="U7" s="93">
        <f>'Unit Assumptions'!S6*$D7</f>
        <v>40000</v>
      </c>
      <c r="V7" s="93">
        <f>'Unit Assumptions'!T6*$D7</f>
        <v>40000</v>
      </c>
      <c r="W7" s="93">
        <f>'Unit Assumptions'!U6*$D7</f>
        <v>40000</v>
      </c>
      <c r="X7" s="93">
        <f>'Unit Assumptions'!V6*$D7</f>
        <v>40000</v>
      </c>
      <c r="Y7" s="93">
        <f>'Unit Assumptions'!W6*$D7</f>
        <v>40000</v>
      </c>
      <c r="Z7" s="93">
        <f>'Unit Assumptions'!X6*$D7</f>
        <v>40000</v>
      </c>
      <c r="AA7" s="93">
        <f>'Unit Assumptions'!Y6*$D7</f>
        <v>40000</v>
      </c>
      <c r="AB7" s="93">
        <f>'Unit Assumptions'!Z6*$D7</f>
        <v>40000</v>
      </c>
      <c r="AC7" s="93">
        <f>'Unit Assumptions'!AA6*$D7</f>
        <v>40000</v>
      </c>
      <c r="AD7" s="99">
        <f>'Unit Assumptions'!AB6*$D7</f>
        <v>40000</v>
      </c>
    </row>
    <row r="8" spans="3:30" outlineLevel="1" x14ac:dyDescent="0.3">
      <c r="C8" s="88" t="s">
        <v>3</v>
      </c>
      <c r="D8" s="127">
        <v>5000</v>
      </c>
      <c r="E8" s="93">
        <f>'Unit Assumptions'!C7*$D8</f>
        <v>10000</v>
      </c>
      <c r="F8" s="99">
        <f>'Unit Assumptions'!D7*$D8</f>
        <v>10000</v>
      </c>
      <c r="G8" s="93">
        <f>'Unit Assumptions'!E7*$D8</f>
        <v>15000</v>
      </c>
      <c r="H8" s="93">
        <f>'Unit Assumptions'!F7*$D8</f>
        <v>15000</v>
      </c>
      <c r="I8" s="93">
        <f>'Unit Assumptions'!G7*$D8</f>
        <v>15000</v>
      </c>
      <c r="J8" s="93">
        <f>'Unit Assumptions'!H7*$D8</f>
        <v>15000</v>
      </c>
      <c r="K8" s="93">
        <f>'Unit Assumptions'!I7*$D8</f>
        <v>15000</v>
      </c>
      <c r="L8" s="99">
        <f>'Unit Assumptions'!J7*$D8</f>
        <v>15000</v>
      </c>
      <c r="M8" s="93">
        <f>'Unit Assumptions'!K7*$D8</f>
        <v>20000</v>
      </c>
      <c r="N8" s="93">
        <f>'Unit Assumptions'!L7*$D8</f>
        <v>20000</v>
      </c>
      <c r="O8" s="93">
        <f>'Unit Assumptions'!M7*$D8</f>
        <v>20000</v>
      </c>
      <c r="P8" s="93">
        <f>'Unit Assumptions'!N7*$D8</f>
        <v>20000</v>
      </c>
      <c r="Q8" s="93">
        <f>'Unit Assumptions'!O7*$D8</f>
        <v>20000</v>
      </c>
      <c r="R8" s="93">
        <f>'Unit Assumptions'!P7*$D8</f>
        <v>20000</v>
      </c>
      <c r="S8" s="93">
        <f>'Unit Assumptions'!Q7*$D8</f>
        <v>20000</v>
      </c>
      <c r="T8" s="99">
        <f>'Unit Assumptions'!R7*$D8</f>
        <v>20000</v>
      </c>
      <c r="U8" s="93">
        <f>'Unit Assumptions'!S7*$D8</f>
        <v>20000</v>
      </c>
      <c r="V8" s="93">
        <f>'Unit Assumptions'!T7*$D8</f>
        <v>20000</v>
      </c>
      <c r="W8" s="93">
        <f>'Unit Assumptions'!U7*$D8</f>
        <v>20000</v>
      </c>
      <c r="X8" s="93">
        <f>'Unit Assumptions'!V7*$D8</f>
        <v>20000</v>
      </c>
      <c r="Y8" s="93">
        <f>'Unit Assumptions'!W7*$D8</f>
        <v>20000</v>
      </c>
      <c r="Z8" s="93">
        <f>'Unit Assumptions'!X7*$D8</f>
        <v>20000</v>
      </c>
      <c r="AA8" s="93">
        <f>'Unit Assumptions'!Y7*$D8</f>
        <v>20000</v>
      </c>
      <c r="AB8" s="93">
        <f>'Unit Assumptions'!Z7*$D8</f>
        <v>20000</v>
      </c>
      <c r="AC8" s="93">
        <f>'Unit Assumptions'!AA7*$D8</f>
        <v>20000</v>
      </c>
      <c r="AD8" s="99">
        <f>'Unit Assumptions'!AB7*$D8</f>
        <v>20000</v>
      </c>
    </row>
    <row r="9" spans="3:30" outlineLevel="1" x14ac:dyDescent="0.3">
      <c r="C9" s="88" t="s">
        <v>8</v>
      </c>
      <c r="D9" s="127">
        <v>3000</v>
      </c>
      <c r="E9" s="26">
        <f>'Unit Assumptions'!C8*$D9</f>
        <v>0</v>
      </c>
      <c r="F9" s="138">
        <f>'Unit Assumptions'!D8*$D9</f>
        <v>0</v>
      </c>
      <c r="G9" s="93">
        <f>'Unit Assumptions'!E8*$D9</f>
        <v>6000</v>
      </c>
      <c r="H9" s="93">
        <f>'Unit Assumptions'!F8*$D9</f>
        <v>6000</v>
      </c>
      <c r="I9" s="93">
        <f>'Unit Assumptions'!G8*$D9</f>
        <v>6000</v>
      </c>
      <c r="J9" s="93">
        <f>'Unit Assumptions'!H8*$D9</f>
        <v>6000</v>
      </c>
      <c r="K9" s="93">
        <f>'Unit Assumptions'!I8*$D9</f>
        <v>6000</v>
      </c>
      <c r="L9" s="99">
        <f>'Unit Assumptions'!J8*$D9</f>
        <v>6000</v>
      </c>
      <c r="M9" s="93">
        <f>'Unit Assumptions'!K8*$D9</f>
        <v>6000</v>
      </c>
      <c r="N9" s="93">
        <f>'Unit Assumptions'!L8*$D9</f>
        <v>6000</v>
      </c>
      <c r="O9" s="93">
        <f>'Unit Assumptions'!M8*$D9</f>
        <v>6000</v>
      </c>
      <c r="P9" s="93">
        <f>'Unit Assumptions'!N8*$D9</f>
        <v>6000</v>
      </c>
      <c r="Q9" s="93">
        <f>'Unit Assumptions'!O8*$D9</f>
        <v>6000</v>
      </c>
      <c r="R9" s="93">
        <f>'Unit Assumptions'!P8*$D9</f>
        <v>6000</v>
      </c>
      <c r="S9" s="93">
        <f>'Unit Assumptions'!Q8*$D9</f>
        <v>6000</v>
      </c>
      <c r="T9" s="99">
        <f>'Unit Assumptions'!R8*$D9</f>
        <v>6000</v>
      </c>
      <c r="U9" s="93">
        <f>'Unit Assumptions'!S8*$D9</f>
        <v>6000</v>
      </c>
      <c r="V9" s="93">
        <f>'Unit Assumptions'!T8*$D9</f>
        <v>6000</v>
      </c>
      <c r="W9" s="93">
        <f>'Unit Assumptions'!U8*$D9</f>
        <v>6000</v>
      </c>
      <c r="X9" s="93">
        <f>'Unit Assumptions'!V8*$D9</f>
        <v>6000</v>
      </c>
      <c r="Y9" s="93">
        <f>'Unit Assumptions'!W8*$D9</f>
        <v>6000</v>
      </c>
      <c r="Z9" s="93">
        <f>'Unit Assumptions'!X8*$D9</f>
        <v>6000</v>
      </c>
      <c r="AA9" s="93">
        <f>'Unit Assumptions'!Y8*$D9</f>
        <v>6000</v>
      </c>
      <c r="AB9" s="93">
        <f>'Unit Assumptions'!Z8*$D9</f>
        <v>6000</v>
      </c>
      <c r="AC9" s="93">
        <f>'Unit Assumptions'!AA8*$D9</f>
        <v>6000</v>
      </c>
      <c r="AD9" s="99">
        <f>'Unit Assumptions'!AB8*$D9</f>
        <v>6000</v>
      </c>
    </row>
    <row r="10" spans="3:30" outlineLevel="1" x14ac:dyDescent="0.3">
      <c r="C10" s="88" t="s">
        <v>9</v>
      </c>
      <c r="D10" s="127">
        <v>3000</v>
      </c>
      <c r="E10" s="26">
        <f>'Unit Assumptions'!C9*$D10</f>
        <v>0</v>
      </c>
      <c r="F10" s="138">
        <f>'Unit Assumptions'!D9*$D10</f>
        <v>0</v>
      </c>
      <c r="G10" s="93">
        <f>'Unit Assumptions'!E9*$D10</f>
        <v>3000</v>
      </c>
      <c r="H10" s="93">
        <f>'Unit Assumptions'!F9*$D10</f>
        <v>3000</v>
      </c>
      <c r="I10" s="93">
        <f>'Unit Assumptions'!G9*$D10</f>
        <v>3000</v>
      </c>
      <c r="J10" s="93">
        <f>'Unit Assumptions'!H9*$D10</f>
        <v>3000</v>
      </c>
      <c r="K10" s="93">
        <f>'Unit Assumptions'!I9*$D10</f>
        <v>3000</v>
      </c>
      <c r="L10" s="99">
        <f>'Unit Assumptions'!J9*$D10</f>
        <v>3000</v>
      </c>
      <c r="M10" s="93">
        <f>'Unit Assumptions'!K9*$D10</f>
        <v>3000</v>
      </c>
      <c r="N10" s="93">
        <f>'Unit Assumptions'!L9*$D10</f>
        <v>3000</v>
      </c>
      <c r="O10" s="93">
        <f>'Unit Assumptions'!M9*$D10</f>
        <v>3000</v>
      </c>
      <c r="P10" s="93">
        <f>'Unit Assumptions'!N9*$D10</f>
        <v>3000</v>
      </c>
      <c r="Q10" s="93">
        <f>'Unit Assumptions'!O9*$D10</f>
        <v>3000</v>
      </c>
      <c r="R10" s="93">
        <f>'Unit Assumptions'!P9*$D10</f>
        <v>3000</v>
      </c>
      <c r="S10" s="93">
        <f>'Unit Assumptions'!Q9*$D10</f>
        <v>3000</v>
      </c>
      <c r="T10" s="99">
        <f>'Unit Assumptions'!R9*$D10</f>
        <v>3000</v>
      </c>
      <c r="U10" s="93">
        <f>'Unit Assumptions'!S9*$D10</f>
        <v>6000</v>
      </c>
      <c r="V10" s="93">
        <f>'Unit Assumptions'!T9*$D10</f>
        <v>6000</v>
      </c>
      <c r="W10" s="93">
        <f>'Unit Assumptions'!U9*$D10</f>
        <v>6000</v>
      </c>
      <c r="X10" s="93">
        <f>'Unit Assumptions'!V9*$D10</f>
        <v>6000</v>
      </c>
      <c r="Y10" s="93">
        <f>'Unit Assumptions'!W9*$D10</f>
        <v>6000</v>
      </c>
      <c r="Z10" s="93">
        <f>'Unit Assumptions'!X9*$D10</f>
        <v>6000</v>
      </c>
      <c r="AA10" s="93">
        <f>'Unit Assumptions'!Y9*$D10</f>
        <v>6000</v>
      </c>
      <c r="AB10" s="93">
        <f>'Unit Assumptions'!Z9*$D10</f>
        <v>6000</v>
      </c>
      <c r="AC10" s="93">
        <f>'Unit Assumptions'!AA9*$D10</f>
        <v>6000</v>
      </c>
      <c r="AD10" s="99">
        <f>'Unit Assumptions'!AB9*$D10</f>
        <v>6000</v>
      </c>
    </row>
    <row r="11" spans="3:30" outlineLevel="1" x14ac:dyDescent="0.3">
      <c r="C11" s="88" t="s">
        <v>10</v>
      </c>
      <c r="D11" s="127">
        <v>2500</v>
      </c>
      <c r="E11" s="26">
        <f>'Unit Assumptions'!C10*$D11</f>
        <v>0</v>
      </c>
      <c r="F11" s="99">
        <f>'Unit Assumptions'!D10*$D11</f>
        <v>5000</v>
      </c>
      <c r="G11" s="93">
        <f>'Unit Assumptions'!E10*$D11</f>
        <v>10000</v>
      </c>
      <c r="H11" s="93">
        <f>'Unit Assumptions'!F10*$D11</f>
        <v>10000</v>
      </c>
      <c r="I11" s="93">
        <f>'Unit Assumptions'!G10*$D11</f>
        <v>10000</v>
      </c>
      <c r="J11" s="93">
        <f>'Unit Assumptions'!H10*$D11</f>
        <v>10000</v>
      </c>
      <c r="K11" s="93">
        <f>'Unit Assumptions'!I10*$D11</f>
        <v>10000</v>
      </c>
      <c r="L11" s="99">
        <f>'Unit Assumptions'!J10*$D11</f>
        <v>10000</v>
      </c>
      <c r="M11" s="93">
        <f>'Unit Assumptions'!K10*$D11</f>
        <v>15000</v>
      </c>
      <c r="N11" s="93">
        <f>'Unit Assumptions'!L10*$D11</f>
        <v>15000</v>
      </c>
      <c r="O11" s="93">
        <f>'Unit Assumptions'!M10*$D11</f>
        <v>15000</v>
      </c>
      <c r="P11" s="93">
        <f>'Unit Assumptions'!N10*$D11</f>
        <v>15000</v>
      </c>
      <c r="Q11" s="93">
        <f>'Unit Assumptions'!O10*$D11</f>
        <v>15000</v>
      </c>
      <c r="R11" s="93">
        <f>'Unit Assumptions'!P10*$D11</f>
        <v>15000</v>
      </c>
      <c r="S11" s="93">
        <f>'Unit Assumptions'!Q10*$D11</f>
        <v>15000</v>
      </c>
      <c r="T11" s="99">
        <f>'Unit Assumptions'!R10*$D11</f>
        <v>15000</v>
      </c>
      <c r="U11" s="93">
        <f>'Unit Assumptions'!S10*$D11</f>
        <v>25000</v>
      </c>
      <c r="V11" s="93">
        <f>'Unit Assumptions'!T10*$D11</f>
        <v>25000</v>
      </c>
      <c r="W11" s="93">
        <f>'Unit Assumptions'!U10*$D11</f>
        <v>25000</v>
      </c>
      <c r="X11" s="93">
        <f>'Unit Assumptions'!V10*$D11</f>
        <v>25000</v>
      </c>
      <c r="Y11" s="93">
        <f>'Unit Assumptions'!W10*$D11</f>
        <v>25000</v>
      </c>
      <c r="Z11" s="93">
        <f>'Unit Assumptions'!X10*$D11</f>
        <v>25000</v>
      </c>
      <c r="AA11" s="93">
        <f>'Unit Assumptions'!Y10*$D11</f>
        <v>25000</v>
      </c>
      <c r="AB11" s="93">
        <f>'Unit Assumptions'!Z10*$D11</f>
        <v>25000</v>
      </c>
      <c r="AC11" s="93">
        <f>'Unit Assumptions'!AA10*$D11</f>
        <v>25000</v>
      </c>
      <c r="AD11" s="99">
        <f>'Unit Assumptions'!AB10*$D11</f>
        <v>25000</v>
      </c>
    </row>
    <row r="12" spans="3:30" outlineLevel="1" x14ac:dyDescent="0.3">
      <c r="C12" s="88" t="s">
        <v>11</v>
      </c>
      <c r="D12" s="127">
        <v>2500</v>
      </c>
      <c r="E12" s="26">
        <f>'Unit Assumptions'!C11*$D12</f>
        <v>0</v>
      </c>
      <c r="F12" s="99">
        <f>'Unit Assumptions'!D11*$D12</f>
        <v>2500</v>
      </c>
      <c r="G12" s="93">
        <f>'Unit Assumptions'!E11*$D12</f>
        <v>2500</v>
      </c>
      <c r="H12" s="93">
        <f>'Unit Assumptions'!F11*$D12</f>
        <v>2500</v>
      </c>
      <c r="I12" s="93">
        <f>'Unit Assumptions'!G11*$D12</f>
        <v>2500</v>
      </c>
      <c r="J12" s="93">
        <f>'Unit Assumptions'!H11*$D12</f>
        <v>2500</v>
      </c>
      <c r="K12" s="93">
        <f>'Unit Assumptions'!I11*$D12</f>
        <v>2500</v>
      </c>
      <c r="L12" s="99">
        <f>'Unit Assumptions'!J11*$D12</f>
        <v>2500</v>
      </c>
      <c r="M12" s="93">
        <f>'Unit Assumptions'!K11*$D12</f>
        <v>5000</v>
      </c>
      <c r="N12" s="93">
        <f>'Unit Assumptions'!L11*$D12</f>
        <v>5000</v>
      </c>
      <c r="O12" s="93">
        <f>'Unit Assumptions'!M11*$D12</f>
        <v>5000</v>
      </c>
      <c r="P12" s="93">
        <f>'Unit Assumptions'!N11*$D12</f>
        <v>5000</v>
      </c>
      <c r="Q12" s="93">
        <f>'Unit Assumptions'!O11*$D12</f>
        <v>5000</v>
      </c>
      <c r="R12" s="93">
        <f>'Unit Assumptions'!P11*$D12</f>
        <v>5000</v>
      </c>
      <c r="S12" s="93">
        <f>'Unit Assumptions'!Q11*$D12</f>
        <v>5000</v>
      </c>
      <c r="T12" s="99">
        <f>'Unit Assumptions'!R11*$D12</f>
        <v>5000</v>
      </c>
      <c r="U12" s="93">
        <f>'Unit Assumptions'!S11*$D12</f>
        <v>10000</v>
      </c>
      <c r="V12" s="93">
        <f>'Unit Assumptions'!T11*$D12</f>
        <v>10000</v>
      </c>
      <c r="W12" s="93">
        <f>'Unit Assumptions'!U11*$D12</f>
        <v>10000</v>
      </c>
      <c r="X12" s="93">
        <f>'Unit Assumptions'!V11*$D12</f>
        <v>10000</v>
      </c>
      <c r="Y12" s="93">
        <f>'Unit Assumptions'!W11*$D12</f>
        <v>10000</v>
      </c>
      <c r="Z12" s="93">
        <f>'Unit Assumptions'!X11*$D12</f>
        <v>10000</v>
      </c>
      <c r="AA12" s="93">
        <f>'Unit Assumptions'!Y11*$D12</f>
        <v>10000</v>
      </c>
      <c r="AB12" s="93">
        <f>'Unit Assumptions'!Z11*$D12</f>
        <v>10000</v>
      </c>
      <c r="AC12" s="93">
        <f>'Unit Assumptions'!AA11*$D12</f>
        <v>10000</v>
      </c>
      <c r="AD12" s="99">
        <f>'Unit Assumptions'!AB11*$D12</f>
        <v>10000</v>
      </c>
    </row>
    <row r="13" spans="3:30" outlineLevel="1" x14ac:dyDescent="0.3">
      <c r="C13" s="88" t="s">
        <v>12</v>
      </c>
      <c r="D13" s="127">
        <v>3500</v>
      </c>
      <c r="E13" s="26">
        <f>'Unit Assumptions'!C12*$D13</f>
        <v>0</v>
      </c>
      <c r="F13" s="138">
        <f>'Unit Assumptions'!D12*$D13</f>
        <v>0</v>
      </c>
      <c r="G13" s="26">
        <f>'Unit Assumptions'!E12*$D13</f>
        <v>0</v>
      </c>
      <c r="H13" s="26">
        <f>'Unit Assumptions'!F12*$D13</f>
        <v>0</v>
      </c>
      <c r="I13" s="93">
        <f>'Unit Assumptions'!G12*$D13</f>
        <v>3500</v>
      </c>
      <c r="J13" s="93">
        <f>'Unit Assumptions'!H12*$D13</f>
        <v>3500</v>
      </c>
      <c r="K13" s="93">
        <f>'Unit Assumptions'!I12*$D13</f>
        <v>3500</v>
      </c>
      <c r="L13" s="99">
        <f>'Unit Assumptions'!J12*$D13</f>
        <v>3500</v>
      </c>
      <c r="M13" s="93">
        <f>'Unit Assumptions'!K12*$D13</f>
        <v>3500</v>
      </c>
      <c r="N13" s="93">
        <f>'Unit Assumptions'!L12*$D13</f>
        <v>3500</v>
      </c>
      <c r="O13" s="93">
        <f>'Unit Assumptions'!M12*$D13</f>
        <v>3500</v>
      </c>
      <c r="P13" s="93">
        <f>'Unit Assumptions'!N12*$D13</f>
        <v>3500</v>
      </c>
      <c r="Q13" s="93">
        <f>'Unit Assumptions'!O12*$D13</f>
        <v>3500</v>
      </c>
      <c r="R13" s="93">
        <f>'Unit Assumptions'!P12*$D13</f>
        <v>3500</v>
      </c>
      <c r="S13" s="93">
        <f>'Unit Assumptions'!Q12*$D13</f>
        <v>3500</v>
      </c>
      <c r="T13" s="99">
        <f>'Unit Assumptions'!R12*$D13</f>
        <v>3500</v>
      </c>
      <c r="U13" s="93">
        <f>'Unit Assumptions'!S12*$D13</f>
        <v>7000</v>
      </c>
      <c r="V13" s="93">
        <f>'Unit Assumptions'!T12*$D13</f>
        <v>7000</v>
      </c>
      <c r="W13" s="93">
        <f>'Unit Assumptions'!U12*$D13</f>
        <v>7000</v>
      </c>
      <c r="X13" s="93">
        <f>'Unit Assumptions'!V12*$D13</f>
        <v>7000</v>
      </c>
      <c r="Y13" s="93">
        <f>'Unit Assumptions'!W12*$D13</f>
        <v>7000</v>
      </c>
      <c r="Z13" s="93">
        <f>'Unit Assumptions'!X12*$D13</f>
        <v>7000</v>
      </c>
      <c r="AA13" s="93">
        <f>'Unit Assumptions'!Y12*$D13</f>
        <v>7000</v>
      </c>
      <c r="AB13" s="93">
        <f>'Unit Assumptions'!Z12*$D13</f>
        <v>7000</v>
      </c>
      <c r="AC13" s="93">
        <f>'Unit Assumptions'!AA12*$D13</f>
        <v>7000</v>
      </c>
      <c r="AD13" s="99">
        <f>'Unit Assumptions'!AB12*$D13</f>
        <v>7000</v>
      </c>
    </row>
    <row r="14" spans="3:30" x14ac:dyDescent="0.3">
      <c r="C14" s="87" t="s">
        <v>16</v>
      </c>
      <c r="D14" s="126"/>
      <c r="E14" s="25">
        <f>SUM(E15:E21)</f>
        <v>0</v>
      </c>
      <c r="F14" s="139">
        <f t="shared" ref="F14" si="4">SUM(F15:F21)</f>
        <v>0</v>
      </c>
      <c r="G14" s="25">
        <f t="shared" ref="G14" si="5">SUM(G15:G21)</f>
        <v>0</v>
      </c>
      <c r="H14" s="25">
        <f t="shared" ref="H14" si="6">SUM(H15:H21)</f>
        <v>0</v>
      </c>
      <c r="I14" s="25">
        <f t="shared" ref="I14" si="7">SUM(I15:I21)</f>
        <v>0</v>
      </c>
      <c r="J14" s="25">
        <f t="shared" ref="J14" si="8">SUM(J15:J21)</f>
        <v>0</v>
      </c>
      <c r="K14" s="25">
        <f t="shared" ref="K14" si="9">SUM(K15:K21)</f>
        <v>0</v>
      </c>
      <c r="L14" s="139">
        <f t="shared" ref="L14" si="10">SUM(L15:L21)</f>
        <v>0</v>
      </c>
      <c r="M14" s="25">
        <f t="shared" ref="M14" si="11">SUM(M15:M21)</f>
        <v>0</v>
      </c>
      <c r="N14" s="25">
        <f t="shared" ref="N14" si="12">SUM(N15:N21)</f>
        <v>0</v>
      </c>
      <c r="O14" s="25">
        <f t="shared" ref="O14" si="13">SUM(O15:O21)</f>
        <v>0</v>
      </c>
      <c r="P14" s="25">
        <f t="shared" ref="P14" si="14">SUM(P15:P21)</f>
        <v>0</v>
      </c>
      <c r="Q14" s="25">
        <f t="shared" ref="Q14" si="15">SUM(Q15:Q21)</f>
        <v>0</v>
      </c>
      <c r="R14" s="25">
        <f t="shared" ref="R14" si="16">SUM(R15:R21)</f>
        <v>0</v>
      </c>
      <c r="S14" s="25">
        <f t="shared" ref="S14" si="17">SUM(S15:S21)</f>
        <v>0</v>
      </c>
      <c r="T14" s="139">
        <f t="shared" ref="T14" si="18">SUM(T15:T21)</f>
        <v>0</v>
      </c>
      <c r="U14" s="114">
        <f t="shared" ref="U14" si="19">SUM(U15:U21)</f>
        <v>114000</v>
      </c>
      <c r="V14" s="114">
        <f t="shared" ref="V14" si="20">SUM(V15:V21)</f>
        <v>114000</v>
      </c>
      <c r="W14" s="114">
        <f t="shared" ref="W14" si="21">SUM(W15:W21)</f>
        <v>114000</v>
      </c>
      <c r="X14" s="114">
        <f t="shared" ref="X14" si="22">SUM(X15:X21)</f>
        <v>114000</v>
      </c>
      <c r="Y14" s="114">
        <f t="shared" ref="Y14" si="23">SUM(Y15:Y21)</f>
        <v>114000</v>
      </c>
      <c r="Z14" s="114">
        <f t="shared" ref="Z14" si="24">SUM(Z15:Z21)</f>
        <v>114000</v>
      </c>
      <c r="AA14" s="114">
        <f t="shared" ref="AA14" si="25">SUM(AA15:AA21)</f>
        <v>114000</v>
      </c>
      <c r="AB14" s="114">
        <f t="shared" ref="AB14" si="26">SUM(AB15:AB21)</f>
        <v>114000</v>
      </c>
      <c r="AC14" s="114">
        <f t="shared" ref="AC14" si="27">SUM(AC15:AC21)</f>
        <v>114000</v>
      </c>
      <c r="AD14" s="115">
        <f t="shared" ref="AD14" si="28">SUM(AD15:AD21)</f>
        <v>114000</v>
      </c>
    </row>
    <row r="15" spans="3:30" outlineLevel="1" x14ac:dyDescent="0.3">
      <c r="C15" s="88" t="s">
        <v>2</v>
      </c>
      <c r="D15" s="127">
        <f>60000/12</f>
        <v>5000</v>
      </c>
      <c r="E15" s="26">
        <f>$D15*'Unit Assumptions'!C14</f>
        <v>0</v>
      </c>
      <c r="F15" s="138">
        <f>$D15*'Unit Assumptions'!D14</f>
        <v>0</v>
      </c>
      <c r="G15" s="26">
        <f>$D15*'Unit Assumptions'!E14</f>
        <v>0</v>
      </c>
      <c r="H15" s="26">
        <f>$D15*'Unit Assumptions'!F14</f>
        <v>0</v>
      </c>
      <c r="I15" s="26">
        <f>$D15*'Unit Assumptions'!G14</f>
        <v>0</v>
      </c>
      <c r="J15" s="26">
        <f>$D15*'Unit Assumptions'!H14</f>
        <v>0</v>
      </c>
      <c r="K15" s="26">
        <f>$D15*'Unit Assumptions'!I14</f>
        <v>0</v>
      </c>
      <c r="L15" s="138">
        <f>$D15*'Unit Assumptions'!J14</f>
        <v>0</v>
      </c>
      <c r="M15" s="26">
        <f>$D15*'Unit Assumptions'!K14</f>
        <v>0</v>
      </c>
      <c r="N15" s="26">
        <f>$D15*'Unit Assumptions'!L14</f>
        <v>0</v>
      </c>
      <c r="O15" s="26">
        <f>$D15*'Unit Assumptions'!M14</f>
        <v>0</v>
      </c>
      <c r="P15" s="26">
        <f>$D15*'Unit Assumptions'!N14</f>
        <v>0</v>
      </c>
      <c r="Q15" s="26">
        <f>$D15*'Unit Assumptions'!O14</f>
        <v>0</v>
      </c>
      <c r="R15" s="26">
        <f>$D15*'Unit Assumptions'!P14</f>
        <v>0</v>
      </c>
      <c r="S15" s="26">
        <f>$D15*'Unit Assumptions'!Q14</f>
        <v>0</v>
      </c>
      <c r="T15" s="138">
        <f>$D15*'Unit Assumptions'!R14</f>
        <v>0</v>
      </c>
      <c r="U15" s="93">
        <f>$D15*'Unit Assumptions'!S14</f>
        <v>40000</v>
      </c>
      <c r="V15" s="93">
        <f>$D15*'Unit Assumptions'!T14</f>
        <v>40000</v>
      </c>
      <c r="W15" s="93">
        <f>$D15*'Unit Assumptions'!U14</f>
        <v>40000</v>
      </c>
      <c r="X15" s="93">
        <f>$D15*'Unit Assumptions'!V14</f>
        <v>40000</v>
      </c>
      <c r="Y15" s="93">
        <f>$D15*'Unit Assumptions'!W14</f>
        <v>40000</v>
      </c>
      <c r="Z15" s="93">
        <f>$D15*'Unit Assumptions'!X14</f>
        <v>40000</v>
      </c>
      <c r="AA15" s="93">
        <f>$D15*'Unit Assumptions'!Y14</f>
        <v>40000</v>
      </c>
      <c r="AB15" s="93">
        <f>$D15*'Unit Assumptions'!Z14</f>
        <v>40000</v>
      </c>
      <c r="AC15" s="93">
        <f>$D15*'Unit Assumptions'!AA14</f>
        <v>40000</v>
      </c>
      <c r="AD15" s="99">
        <f>$D15*'Unit Assumptions'!AB14</f>
        <v>40000</v>
      </c>
    </row>
    <row r="16" spans="3:30" outlineLevel="1" x14ac:dyDescent="0.3">
      <c r="C16" s="88" t="s">
        <v>3</v>
      </c>
      <c r="D16" s="127">
        <v>5000</v>
      </c>
      <c r="E16" s="26">
        <f>$D16*'Unit Assumptions'!C15</f>
        <v>0</v>
      </c>
      <c r="F16" s="138">
        <f>$D16*'Unit Assumptions'!D15</f>
        <v>0</v>
      </c>
      <c r="G16" s="26">
        <f>$D16*'Unit Assumptions'!E15</f>
        <v>0</v>
      </c>
      <c r="H16" s="26">
        <f>$D16*'Unit Assumptions'!F15</f>
        <v>0</v>
      </c>
      <c r="I16" s="26">
        <f>$D16*'Unit Assumptions'!G15</f>
        <v>0</v>
      </c>
      <c r="J16" s="26">
        <f>$D16*'Unit Assumptions'!H15</f>
        <v>0</v>
      </c>
      <c r="K16" s="26">
        <f>$D16*'Unit Assumptions'!I15</f>
        <v>0</v>
      </c>
      <c r="L16" s="138">
        <f>$D16*'Unit Assumptions'!J15</f>
        <v>0</v>
      </c>
      <c r="M16" s="26">
        <f>$D16*'Unit Assumptions'!K15</f>
        <v>0</v>
      </c>
      <c r="N16" s="26">
        <f>$D16*'Unit Assumptions'!L15</f>
        <v>0</v>
      </c>
      <c r="O16" s="26">
        <f>$D16*'Unit Assumptions'!M15</f>
        <v>0</v>
      </c>
      <c r="P16" s="26">
        <f>$D16*'Unit Assumptions'!N15</f>
        <v>0</v>
      </c>
      <c r="Q16" s="26">
        <f>$D16*'Unit Assumptions'!O15</f>
        <v>0</v>
      </c>
      <c r="R16" s="26">
        <f>$D16*'Unit Assumptions'!P15</f>
        <v>0</v>
      </c>
      <c r="S16" s="26">
        <f>$D16*'Unit Assumptions'!Q15</f>
        <v>0</v>
      </c>
      <c r="T16" s="138">
        <f>$D16*'Unit Assumptions'!R15</f>
        <v>0</v>
      </c>
      <c r="U16" s="93">
        <f>$D16*'Unit Assumptions'!S15</f>
        <v>20000</v>
      </c>
      <c r="V16" s="93">
        <f>$D16*'Unit Assumptions'!T15</f>
        <v>20000</v>
      </c>
      <c r="W16" s="93">
        <f>$D16*'Unit Assumptions'!U15</f>
        <v>20000</v>
      </c>
      <c r="X16" s="93">
        <f>$D16*'Unit Assumptions'!V15</f>
        <v>20000</v>
      </c>
      <c r="Y16" s="93">
        <f>$D16*'Unit Assumptions'!W15</f>
        <v>20000</v>
      </c>
      <c r="Z16" s="93">
        <f>$D16*'Unit Assumptions'!X15</f>
        <v>20000</v>
      </c>
      <c r="AA16" s="93">
        <f>$D16*'Unit Assumptions'!Y15</f>
        <v>20000</v>
      </c>
      <c r="AB16" s="93">
        <f>$D16*'Unit Assumptions'!Z15</f>
        <v>20000</v>
      </c>
      <c r="AC16" s="93">
        <f>$D16*'Unit Assumptions'!AA15</f>
        <v>20000</v>
      </c>
      <c r="AD16" s="99">
        <f>$D16*'Unit Assumptions'!AB15</f>
        <v>20000</v>
      </c>
    </row>
    <row r="17" spans="3:30" outlineLevel="1" x14ac:dyDescent="0.3">
      <c r="C17" s="88" t="s">
        <v>8</v>
      </c>
      <c r="D17" s="127">
        <v>3000</v>
      </c>
      <c r="E17" s="26">
        <f>$D17*'Unit Assumptions'!C16</f>
        <v>0</v>
      </c>
      <c r="F17" s="138">
        <f>$D17*'Unit Assumptions'!D16</f>
        <v>0</v>
      </c>
      <c r="G17" s="26">
        <f>$D17*'Unit Assumptions'!E16</f>
        <v>0</v>
      </c>
      <c r="H17" s="26">
        <f>$D17*'Unit Assumptions'!F16</f>
        <v>0</v>
      </c>
      <c r="I17" s="26">
        <f>$D17*'Unit Assumptions'!G16</f>
        <v>0</v>
      </c>
      <c r="J17" s="26">
        <f>$D17*'Unit Assumptions'!H16</f>
        <v>0</v>
      </c>
      <c r="K17" s="26">
        <f>$D17*'Unit Assumptions'!I16</f>
        <v>0</v>
      </c>
      <c r="L17" s="138">
        <f>$D17*'Unit Assumptions'!J16</f>
        <v>0</v>
      </c>
      <c r="M17" s="26">
        <f>$D17*'Unit Assumptions'!K16</f>
        <v>0</v>
      </c>
      <c r="N17" s="26">
        <f>$D17*'Unit Assumptions'!L16</f>
        <v>0</v>
      </c>
      <c r="O17" s="26">
        <f>$D17*'Unit Assumptions'!M16</f>
        <v>0</v>
      </c>
      <c r="P17" s="26">
        <f>$D17*'Unit Assumptions'!N16</f>
        <v>0</v>
      </c>
      <c r="Q17" s="26">
        <f>$D17*'Unit Assumptions'!O16</f>
        <v>0</v>
      </c>
      <c r="R17" s="26">
        <f>$D17*'Unit Assumptions'!P16</f>
        <v>0</v>
      </c>
      <c r="S17" s="26">
        <f>$D17*'Unit Assumptions'!Q16</f>
        <v>0</v>
      </c>
      <c r="T17" s="138">
        <f>$D17*'Unit Assumptions'!R16</f>
        <v>0</v>
      </c>
      <c r="U17" s="93">
        <f>$D17*'Unit Assumptions'!S16</f>
        <v>6000</v>
      </c>
      <c r="V17" s="93">
        <f>$D17*'Unit Assumptions'!T16</f>
        <v>6000</v>
      </c>
      <c r="W17" s="93">
        <f>$D17*'Unit Assumptions'!U16</f>
        <v>6000</v>
      </c>
      <c r="X17" s="93">
        <f>$D17*'Unit Assumptions'!V16</f>
        <v>6000</v>
      </c>
      <c r="Y17" s="93">
        <f>$D17*'Unit Assumptions'!W16</f>
        <v>6000</v>
      </c>
      <c r="Z17" s="93">
        <f>$D17*'Unit Assumptions'!X16</f>
        <v>6000</v>
      </c>
      <c r="AA17" s="93">
        <f>$D17*'Unit Assumptions'!Y16</f>
        <v>6000</v>
      </c>
      <c r="AB17" s="93">
        <f>$D17*'Unit Assumptions'!Z16</f>
        <v>6000</v>
      </c>
      <c r="AC17" s="93">
        <f>$D17*'Unit Assumptions'!AA16</f>
        <v>6000</v>
      </c>
      <c r="AD17" s="99">
        <f>$D17*'Unit Assumptions'!AB16</f>
        <v>6000</v>
      </c>
    </row>
    <row r="18" spans="3:30" outlineLevel="1" x14ac:dyDescent="0.3">
      <c r="C18" s="88" t="s">
        <v>9</v>
      </c>
      <c r="D18" s="127">
        <v>3000</v>
      </c>
      <c r="E18" s="26">
        <f>$D18*'Unit Assumptions'!C17</f>
        <v>0</v>
      </c>
      <c r="F18" s="138">
        <f>$D18*'Unit Assumptions'!D17</f>
        <v>0</v>
      </c>
      <c r="G18" s="26">
        <f>$D18*'Unit Assumptions'!E17</f>
        <v>0</v>
      </c>
      <c r="H18" s="26">
        <f>$D18*'Unit Assumptions'!F17</f>
        <v>0</v>
      </c>
      <c r="I18" s="26">
        <f>$D18*'Unit Assumptions'!G17</f>
        <v>0</v>
      </c>
      <c r="J18" s="26">
        <f>$D18*'Unit Assumptions'!H17</f>
        <v>0</v>
      </c>
      <c r="K18" s="26">
        <f>$D18*'Unit Assumptions'!I17</f>
        <v>0</v>
      </c>
      <c r="L18" s="138">
        <f>$D18*'Unit Assumptions'!J17</f>
        <v>0</v>
      </c>
      <c r="M18" s="26">
        <f>$D18*'Unit Assumptions'!K17</f>
        <v>0</v>
      </c>
      <c r="N18" s="26">
        <f>$D18*'Unit Assumptions'!L17</f>
        <v>0</v>
      </c>
      <c r="O18" s="26">
        <f>$D18*'Unit Assumptions'!M17</f>
        <v>0</v>
      </c>
      <c r="P18" s="26">
        <f>$D18*'Unit Assumptions'!N17</f>
        <v>0</v>
      </c>
      <c r="Q18" s="26">
        <f>$D18*'Unit Assumptions'!O17</f>
        <v>0</v>
      </c>
      <c r="R18" s="26">
        <f>$D18*'Unit Assumptions'!P17</f>
        <v>0</v>
      </c>
      <c r="S18" s="26">
        <f>$D18*'Unit Assumptions'!Q17</f>
        <v>0</v>
      </c>
      <c r="T18" s="138">
        <f>$D18*'Unit Assumptions'!R17</f>
        <v>0</v>
      </c>
      <c r="U18" s="93">
        <f>$D18*'Unit Assumptions'!S17</f>
        <v>6000</v>
      </c>
      <c r="V18" s="93">
        <f>$D18*'Unit Assumptions'!T17</f>
        <v>6000</v>
      </c>
      <c r="W18" s="93">
        <f>$D18*'Unit Assumptions'!U17</f>
        <v>6000</v>
      </c>
      <c r="X18" s="93">
        <f>$D18*'Unit Assumptions'!V17</f>
        <v>6000</v>
      </c>
      <c r="Y18" s="93">
        <f>$D18*'Unit Assumptions'!W17</f>
        <v>6000</v>
      </c>
      <c r="Z18" s="93">
        <f>$D18*'Unit Assumptions'!X17</f>
        <v>6000</v>
      </c>
      <c r="AA18" s="93">
        <f>$D18*'Unit Assumptions'!Y17</f>
        <v>6000</v>
      </c>
      <c r="AB18" s="93">
        <f>$D18*'Unit Assumptions'!Z17</f>
        <v>6000</v>
      </c>
      <c r="AC18" s="93">
        <f>$D18*'Unit Assumptions'!AA17</f>
        <v>6000</v>
      </c>
      <c r="AD18" s="99">
        <f>$D18*'Unit Assumptions'!AB17</f>
        <v>6000</v>
      </c>
    </row>
    <row r="19" spans="3:30" outlineLevel="1" x14ac:dyDescent="0.3">
      <c r="C19" s="88" t="s">
        <v>10</v>
      </c>
      <c r="D19" s="127">
        <v>2500</v>
      </c>
      <c r="E19" s="26">
        <f>$D19*'Unit Assumptions'!C18</f>
        <v>0</v>
      </c>
      <c r="F19" s="138">
        <f>$D19*'Unit Assumptions'!D18</f>
        <v>0</v>
      </c>
      <c r="G19" s="26">
        <f>$D19*'Unit Assumptions'!E18</f>
        <v>0</v>
      </c>
      <c r="H19" s="26">
        <f>$D19*'Unit Assumptions'!F18</f>
        <v>0</v>
      </c>
      <c r="I19" s="26">
        <f>$D19*'Unit Assumptions'!G18</f>
        <v>0</v>
      </c>
      <c r="J19" s="26">
        <f>$D19*'Unit Assumptions'!H18</f>
        <v>0</v>
      </c>
      <c r="K19" s="26">
        <f>$D19*'Unit Assumptions'!I18</f>
        <v>0</v>
      </c>
      <c r="L19" s="138">
        <f>$D19*'Unit Assumptions'!J18</f>
        <v>0</v>
      </c>
      <c r="M19" s="26">
        <f>$D19*'Unit Assumptions'!K18</f>
        <v>0</v>
      </c>
      <c r="N19" s="26">
        <f>$D19*'Unit Assumptions'!L18</f>
        <v>0</v>
      </c>
      <c r="O19" s="26">
        <f>$D19*'Unit Assumptions'!M18</f>
        <v>0</v>
      </c>
      <c r="P19" s="26">
        <f>$D19*'Unit Assumptions'!N18</f>
        <v>0</v>
      </c>
      <c r="Q19" s="26">
        <f>$D19*'Unit Assumptions'!O18</f>
        <v>0</v>
      </c>
      <c r="R19" s="26">
        <f>$D19*'Unit Assumptions'!P18</f>
        <v>0</v>
      </c>
      <c r="S19" s="26">
        <f>$D19*'Unit Assumptions'!Q18</f>
        <v>0</v>
      </c>
      <c r="T19" s="138">
        <f>$D19*'Unit Assumptions'!R18</f>
        <v>0</v>
      </c>
      <c r="U19" s="93">
        <f>$D19*'Unit Assumptions'!S18</f>
        <v>25000</v>
      </c>
      <c r="V19" s="93">
        <f>$D19*'Unit Assumptions'!T18</f>
        <v>25000</v>
      </c>
      <c r="W19" s="93">
        <f>$D19*'Unit Assumptions'!U18</f>
        <v>25000</v>
      </c>
      <c r="X19" s="93">
        <f>$D19*'Unit Assumptions'!V18</f>
        <v>25000</v>
      </c>
      <c r="Y19" s="93">
        <f>$D19*'Unit Assumptions'!W18</f>
        <v>25000</v>
      </c>
      <c r="Z19" s="93">
        <f>$D19*'Unit Assumptions'!X18</f>
        <v>25000</v>
      </c>
      <c r="AA19" s="93">
        <f>$D19*'Unit Assumptions'!Y18</f>
        <v>25000</v>
      </c>
      <c r="AB19" s="93">
        <f>$D19*'Unit Assumptions'!Z18</f>
        <v>25000</v>
      </c>
      <c r="AC19" s="93">
        <f>$D19*'Unit Assumptions'!AA18</f>
        <v>25000</v>
      </c>
      <c r="AD19" s="99">
        <f>$D19*'Unit Assumptions'!AB18</f>
        <v>25000</v>
      </c>
    </row>
    <row r="20" spans="3:30" outlineLevel="1" x14ac:dyDescent="0.3">
      <c r="C20" s="88" t="s">
        <v>11</v>
      </c>
      <c r="D20" s="127">
        <v>2500</v>
      </c>
      <c r="E20" s="26">
        <f>$D20*'Unit Assumptions'!C19</f>
        <v>0</v>
      </c>
      <c r="F20" s="138">
        <f>$D20*'Unit Assumptions'!D19</f>
        <v>0</v>
      </c>
      <c r="G20" s="26">
        <f>$D20*'Unit Assumptions'!E19</f>
        <v>0</v>
      </c>
      <c r="H20" s="26">
        <f>$D20*'Unit Assumptions'!F19</f>
        <v>0</v>
      </c>
      <c r="I20" s="26">
        <f>$D20*'Unit Assumptions'!G19</f>
        <v>0</v>
      </c>
      <c r="J20" s="26">
        <f>$D20*'Unit Assumptions'!H19</f>
        <v>0</v>
      </c>
      <c r="K20" s="26">
        <f>$D20*'Unit Assumptions'!I19</f>
        <v>0</v>
      </c>
      <c r="L20" s="138">
        <f>$D20*'Unit Assumptions'!J19</f>
        <v>0</v>
      </c>
      <c r="M20" s="26">
        <f>$D20*'Unit Assumptions'!K19</f>
        <v>0</v>
      </c>
      <c r="N20" s="26">
        <f>$D20*'Unit Assumptions'!L19</f>
        <v>0</v>
      </c>
      <c r="O20" s="26">
        <f>$D20*'Unit Assumptions'!M19</f>
        <v>0</v>
      </c>
      <c r="P20" s="26">
        <f>$D20*'Unit Assumptions'!N19</f>
        <v>0</v>
      </c>
      <c r="Q20" s="26">
        <f>$D20*'Unit Assumptions'!O19</f>
        <v>0</v>
      </c>
      <c r="R20" s="26">
        <f>$D20*'Unit Assumptions'!P19</f>
        <v>0</v>
      </c>
      <c r="S20" s="26">
        <f>$D20*'Unit Assumptions'!Q19</f>
        <v>0</v>
      </c>
      <c r="T20" s="138">
        <f>$D20*'Unit Assumptions'!R19</f>
        <v>0</v>
      </c>
      <c r="U20" s="93">
        <f>$D20*'Unit Assumptions'!S19</f>
        <v>10000</v>
      </c>
      <c r="V20" s="93">
        <f>$D20*'Unit Assumptions'!T19</f>
        <v>10000</v>
      </c>
      <c r="W20" s="93">
        <f>$D20*'Unit Assumptions'!U19</f>
        <v>10000</v>
      </c>
      <c r="X20" s="93">
        <f>$D20*'Unit Assumptions'!V19</f>
        <v>10000</v>
      </c>
      <c r="Y20" s="93">
        <f>$D20*'Unit Assumptions'!W19</f>
        <v>10000</v>
      </c>
      <c r="Z20" s="93">
        <f>$D20*'Unit Assumptions'!X19</f>
        <v>10000</v>
      </c>
      <c r="AA20" s="93">
        <f>$D20*'Unit Assumptions'!Y19</f>
        <v>10000</v>
      </c>
      <c r="AB20" s="93">
        <f>$D20*'Unit Assumptions'!Z19</f>
        <v>10000</v>
      </c>
      <c r="AC20" s="93">
        <f>$D20*'Unit Assumptions'!AA19</f>
        <v>10000</v>
      </c>
      <c r="AD20" s="99">
        <f>$D20*'Unit Assumptions'!AB19</f>
        <v>10000</v>
      </c>
    </row>
    <row r="21" spans="3:30" ht="15" outlineLevel="1" thickBot="1" x14ac:dyDescent="0.35">
      <c r="C21" s="89" t="s">
        <v>12</v>
      </c>
      <c r="D21" s="128">
        <v>3500</v>
      </c>
      <c r="E21" s="27">
        <f>$D21*'Unit Assumptions'!C20</f>
        <v>0</v>
      </c>
      <c r="F21" s="140">
        <f>$D21*'Unit Assumptions'!D20</f>
        <v>0</v>
      </c>
      <c r="G21" s="27">
        <f>$D21*'Unit Assumptions'!E20</f>
        <v>0</v>
      </c>
      <c r="H21" s="27">
        <f>$D21*'Unit Assumptions'!F20</f>
        <v>0</v>
      </c>
      <c r="I21" s="27">
        <f>$D21*'Unit Assumptions'!G20</f>
        <v>0</v>
      </c>
      <c r="J21" s="27">
        <f>$D21*'Unit Assumptions'!H20</f>
        <v>0</v>
      </c>
      <c r="K21" s="27">
        <f>$D21*'Unit Assumptions'!I20</f>
        <v>0</v>
      </c>
      <c r="L21" s="140">
        <f>$D21*'Unit Assumptions'!J20</f>
        <v>0</v>
      </c>
      <c r="M21" s="27">
        <f>$D21*'Unit Assumptions'!K20</f>
        <v>0</v>
      </c>
      <c r="N21" s="27">
        <f>$D21*'Unit Assumptions'!L20</f>
        <v>0</v>
      </c>
      <c r="O21" s="27">
        <f>$D21*'Unit Assumptions'!M20</f>
        <v>0</v>
      </c>
      <c r="P21" s="27">
        <f>$D21*'Unit Assumptions'!N20</f>
        <v>0</v>
      </c>
      <c r="Q21" s="27">
        <f>$D21*'Unit Assumptions'!O20</f>
        <v>0</v>
      </c>
      <c r="R21" s="27">
        <f>$D21*'Unit Assumptions'!P20</f>
        <v>0</v>
      </c>
      <c r="S21" s="27">
        <f>$D21*'Unit Assumptions'!Q20</f>
        <v>0</v>
      </c>
      <c r="T21" s="140">
        <f>$D21*'Unit Assumptions'!R20</f>
        <v>0</v>
      </c>
      <c r="U21" s="106">
        <f>$D21*'Unit Assumptions'!S20</f>
        <v>7000</v>
      </c>
      <c r="V21" s="106">
        <f>$D21*'Unit Assumptions'!T20</f>
        <v>7000</v>
      </c>
      <c r="W21" s="106">
        <f>$D21*'Unit Assumptions'!U20</f>
        <v>7000</v>
      </c>
      <c r="X21" s="106">
        <f>$D21*'Unit Assumptions'!V20</f>
        <v>7000</v>
      </c>
      <c r="Y21" s="106">
        <f>$D21*'Unit Assumptions'!W20</f>
        <v>7000</v>
      </c>
      <c r="Z21" s="106">
        <f>$D21*'Unit Assumptions'!X20</f>
        <v>7000</v>
      </c>
      <c r="AA21" s="106">
        <f>$D21*'Unit Assumptions'!Y20</f>
        <v>7000</v>
      </c>
      <c r="AB21" s="106">
        <f>$D21*'Unit Assumptions'!Z20</f>
        <v>7000</v>
      </c>
      <c r="AC21" s="106">
        <f>$D21*'Unit Assumptions'!AA20</f>
        <v>7000</v>
      </c>
      <c r="AD21" s="107">
        <f>$D21*'Unit Assumptions'!AB20</f>
        <v>7000</v>
      </c>
    </row>
    <row r="22" spans="3:30" ht="15" thickBot="1" x14ac:dyDescent="0.35">
      <c r="C22" s="123" t="s">
        <v>29</v>
      </c>
      <c r="D22" s="129"/>
      <c r="E22" s="111">
        <f>E23+E26</f>
        <v>10000</v>
      </c>
      <c r="F22" s="112">
        <f>F23+F26</f>
        <v>13000</v>
      </c>
      <c r="G22" s="111">
        <f>G23+G26</f>
        <v>14500</v>
      </c>
      <c r="H22" s="111">
        <f>H23+H26</f>
        <v>16750</v>
      </c>
      <c r="I22" s="111">
        <f>I23+I26</f>
        <v>20125</v>
      </c>
      <c r="J22" s="111">
        <f>J23+J26</f>
        <v>25187.5</v>
      </c>
      <c r="K22" s="111">
        <f>K23+K26</f>
        <v>32781.25</v>
      </c>
      <c r="L22" s="112">
        <f>L23+L26</f>
        <v>44171.875</v>
      </c>
      <c r="M22" s="111">
        <f>M23+M26</f>
        <v>54423.4375</v>
      </c>
      <c r="N22" s="111">
        <f>N23+N26</f>
        <v>67750.46875</v>
      </c>
      <c r="O22" s="111">
        <f>O23+O26</f>
        <v>85075.609375000015</v>
      </c>
      <c r="P22" s="111">
        <f>P23+P26</f>
        <v>107598.29218750002</v>
      </c>
      <c r="Q22" s="111">
        <f>Q23+Q26</f>
        <v>136877.77984375003</v>
      </c>
      <c r="R22" s="111">
        <f>R23+R26</f>
        <v>174941.11379687506</v>
      </c>
      <c r="S22" s="111">
        <f>S23+S26</f>
        <v>224423.44793593758</v>
      </c>
      <c r="T22" s="112">
        <f>T23+T26</f>
        <v>288750.4823167189</v>
      </c>
      <c r="U22" s="111">
        <f>U23+U26</f>
        <v>357500.57878006261</v>
      </c>
      <c r="V22" s="111">
        <f>V23+V26</f>
        <v>427400.69453607511</v>
      </c>
      <c r="W22" s="111">
        <f>W23+W26</f>
        <v>513680.83344329015</v>
      </c>
      <c r="X22" s="111">
        <f>X23+X26</f>
        <v>622017.00013194815</v>
      </c>
      <c r="Y22" s="111">
        <f>Y23+Y26</f>
        <v>761620.40015833778</v>
      </c>
      <c r="Z22" s="111">
        <f>Z23+Z26</f>
        <v>948344.48019000527</v>
      </c>
      <c r="AA22" s="111">
        <f>AA23+AA26</f>
        <v>1210813.3762280061</v>
      </c>
      <c r="AB22" s="111">
        <f>AB23+AB26</f>
        <v>1602576.0514736075</v>
      </c>
      <c r="AC22" s="111">
        <f>AC23+AC26</f>
        <v>1919091.261768329</v>
      </c>
      <c r="AD22" s="112">
        <f>AD23+AD26</f>
        <v>2298909.5141219944</v>
      </c>
    </row>
    <row r="23" spans="3:30" x14ac:dyDescent="0.3">
      <c r="C23" s="124" t="s">
        <v>15</v>
      </c>
      <c r="D23" s="130"/>
      <c r="E23" s="120">
        <f>SUM(E24:E25)</f>
        <v>10000</v>
      </c>
      <c r="F23" s="141">
        <f>SUM(F24:F25)</f>
        <v>13000</v>
      </c>
      <c r="G23" s="120">
        <f>SUM(G24:G25)</f>
        <v>14500</v>
      </c>
      <c r="H23" s="120">
        <f>SUM(H24:H25)</f>
        <v>16750</v>
      </c>
      <c r="I23" s="120">
        <f>SUM(I24:I25)</f>
        <v>20125</v>
      </c>
      <c r="J23" s="120">
        <f>SUM(J24:J25)</f>
        <v>25187.5</v>
      </c>
      <c r="K23" s="120">
        <f>SUM(K24:K25)</f>
        <v>32781.25</v>
      </c>
      <c r="L23" s="141">
        <f>SUM(L24:L25)</f>
        <v>44171.875</v>
      </c>
      <c r="M23" s="120">
        <f>SUM(M24:M25)</f>
        <v>54423.4375</v>
      </c>
      <c r="N23" s="120">
        <f>SUM(N24:N25)</f>
        <v>67750.46875</v>
      </c>
      <c r="O23" s="120">
        <f>SUM(O24:O25)</f>
        <v>85075.609375000015</v>
      </c>
      <c r="P23" s="120">
        <f>SUM(P24:P25)</f>
        <v>107598.29218750002</v>
      </c>
      <c r="Q23" s="120">
        <f>SUM(Q24:Q25)</f>
        <v>136877.77984375003</v>
      </c>
      <c r="R23" s="120">
        <f>SUM(R24:R25)</f>
        <v>174941.11379687506</v>
      </c>
      <c r="S23" s="120">
        <f>SUM(S24:S25)</f>
        <v>224423.44793593758</v>
      </c>
      <c r="T23" s="141">
        <f>SUM(T24:T25)</f>
        <v>288750.4823167189</v>
      </c>
      <c r="U23" s="120">
        <f>SUM(U24:U25)</f>
        <v>344500.57878006261</v>
      </c>
      <c r="V23" s="120">
        <f>SUM(V24:V25)</f>
        <v>411400.69453607511</v>
      </c>
      <c r="W23" s="120">
        <f>SUM(W24:W25)</f>
        <v>491680.83344329015</v>
      </c>
      <c r="X23" s="120">
        <f>SUM(X24:X25)</f>
        <v>588017.00013194815</v>
      </c>
      <c r="Y23" s="120">
        <f>SUM(Y24:Y25)</f>
        <v>703620.40015833778</v>
      </c>
      <c r="Z23" s="120">
        <f>SUM(Z24:Z25)</f>
        <v>842344.48019000527</v>
      </c>
      <c r="AA23" s="120">
        <f>SUM(AA24:AA25)</f>
        <v>1008813.3762280062</v>
      </c>
      <c r="AB23" s="120">
        <f>SUM(AB24:AB25)</f>
        <v>1208576.0514736075</v>
      </c>
      <c r="AC23" s="120">
        <f>SUM(AC24:AC25)</f>
        <v>1448291.261768329</v>
      </c>
      <c r="AD23" s="121">
        <f>SUM(AD24:AD25)</f>
        <v>1735949.5141219946</v>
      </c>
    </row>
    <row r="24" spans="3:30" outlineLevel="1" x14ac:dyDescent="0.3">
      <c r="C24" s="88" t="s">
        <v>17</v>
      </c>
      <c r="D24" s="131">
        <v>15</v>
      </c>
      <c r="E24" s="9">
        <f>$D24*'Unit Assumptions'!C23</f>
        <v>0</v>
      </c>
      <c r="F24" s="14">
        <f>$D24*'Unit Assumptions'!D23</f>
        <v>3000</v>
      </c>
      <c r="G24" s="9">
        <f>$D24*'Unit Assumptions'!E23</f>
        <v>4500</v>
      </c>
      <c r="H24" s="9">
        <f>$D24*'Unit Assumptions'!F23</f>
        <v>6750</v>
      </c>
      <c r="I24" s="9">
        <f>$D24*'Unit Assumptions'!G23</f>
        <v>10125</v>
      </c>
      <c r="J24" s="9">
        <f>$D24*'Unit Assumptions'!H23</f>
        <v>15187.5</v>
      </c>
      <c r="K24" s="9">
        <f>$D24*'Unit Assumptions'!I23</f>
        <v>22781.25</v>
      </c>
      <c r="L24" s="14">
        <f>$D24*'Unit Assumptions'!J23</f>
        <v>34171.875</v>
      </c>
      <c r="M24" s="9">
        <f>$D24*'Unit Assumptions'!K23</f>
        <v>44423.4375</v>
      </c>
      <c r="N24" s="9">
        <f>$D24*'Unit Assumptions'!L23</f>
        <v>57750.46875</v>
      </c>
      <c r="O24" s="9">
        <f>$D24*'Unit Assumptions'!M23</f>
        <v>75075.609375000015</v>
      </c>
      <c r="P24" s="9">
        <f>$D24*'Unit Assumptions'!N23</f>
        <v>97598.292187500017</v>
      </c>
      <c r="Q24" s="9">
        <f>$D24*'Unit Assumptions'!O23</f>
        <v>126877.77984375003</v>
      </c>
      <c r="R24" s="9">
        <f>$D24*'Unit Assumptions'!P23</f>
        <v>164941.11379687506</v>
      </c>
      <c r="S24" s="9">
        <f>$D24*'Unit Assumptions'!Q23</f>
        <v>214423.44793593758</v>
      </c>
      <c r="T24" s="14">
        <f>$D24*'Unit Assumptions'!R23</f>
        <v>278750.4823167189</v>
      </c>
      <c r="U24" s="9">
        <f>$D24*'Unit Assumptions'!S23</f>
        <v>334500.57878006261</v>
      </c>
      <c r="V24" s="9">
        <f>$D24*'Unit Assumptions'!T23</f>
        <v>401400.69453607511</v>
      </c>
      <c r="W24" s="9">
        <f>$D24*'Unit Assumptions'!U23</f>
        <v>481680.83344329015</v>
      </c>
      <c r="X24" s="9">
        <f>$D24*'Unit Assumptions'!V23</f>
        <v>578017.00013194815</v>
      </c>
      <c r="Y24" s="9">
        <f>$D24*'Unit Assumptions'!W23</f>
        <v>693620.40015833778</v>
      </c>
      <c r="Z24" s="9">
        <f>$D24*'Unit Assumptions'!X23</f>
        <v>832344.48019000527</v>
      </c>
      <c r="AA24" s="9">
        <f>$D24*'Unit Assumptions'!Y23</f>
        <v>998813.37622800621</v>
      </c>
      <c r="AB24" s="9">
        <f>$D24*'Unit Assumptions'!Z23</f>
        <v>1198576.0514736075</v>
      </c>
      <c r="AC24" s="9">
        <f>$D24*'Unit Assumptions'!AA23</f>
        <v>1438291.261768329</v>
      </c>
      <c r="AD24" s="14">
        <f>$D24*'Unit Assumptions'!AB23</f>
        <v>1725949.5141219946</v>
      </c>
    </row>
    <row r="25" spans="3:30" outlineLevel="1" x14ac:dyDescent="0.3">
      <c r="C25" s="88" t="s">
        <v>18</v>
      </c>
      <c r="D25" s="131">
        <v>10000</v>
      </c>
      <c r="E25" s="9">
        <f>$D25*'Unit Assumptions'!C25</f>
        <v>10000</v>
      </c>
      <c r="F25" s="14">
        <f>$D25*'Unit Assumptions'!D25</f>
        <v>10000</v>
      </c>
      <c r="G25" s="9">
        <f>$D25*'Unit Assumptions'!E25</f>
        <v>10000</v>
      </c>
      <c r="H25" s="9">
        <f>$D25*'Unit Assumptions'!F25</f>
        <v>10000</v>
      </c>
      <c r="I25" s="9">
        <f>$D25*'Unit Assumptions'!G25</f>
        <v>10000</v>
      </c>
      <c r="J25" s="9">
        <f>$D25*'Unit Assumptions'!H25</f>
        <v>10000</v>
      </c>
      <c r="K25" s="9">
        <f>$D25*'Unit Assumptions'!I25</f>
        <v>10000</v>
      </c>
      <c r="L25" s="14">
        <f>$D25*'Unit Assumptions'!J25</f>
        <v>10000</v>
      </c>
      <c r="M25" s="9">
        <f>$D25*'Unit Assumptions'!K25</f>
        <v>10000</v>
      </c>
      <c r="N25" s="9">
        <f>$D25*'Unit Assumptions'!L25</f>
        <v>10000</v>
      </c>
      <c r="O25" s="9">
        <f>$D25*'Unit Assumptions'!M25</f>
        <v>10000</v>
      </c>
      <c r="P25" s="9">
        <f>$D25*'Unit Assumptions'!N25</f>
        <v>10000</v>
      </c>
      <c r="Q25" s="9">
        <f>$D25*'Unit Assumptions'!O25</f>
        <v>10000</v>
      </c>
      <c r="R25" s="9">
        <f>$D25*'Unit Assumptions'!P25</f>
        <v>10000</v>
      </c>
      <c r="S25" s="9">
        <f>$D25*'Unit Assumptions'!Q25</f>
        <v>10000</v>
      </c>
      <c r="T25" s="14">
        <f>$D25*'Unit Assumptions'!R25</f>
        <v>10000</v>
      </c>
      <c r="U25" s="9">
        <f>$D25*'Unit Assumptions'!S25</f>
        <v>10000</v>
      </c>
      <c r="V25" s="9">
        <f>$D25*'Unit Assumptions'!T25</f>
        <v>10000</v>
      </c>
      <c r="W25" s="9">
        <f>$D25*'Unit Assumptions'!U25</f>
        <v>10000</v>
      </c>
      <c r="X25" s="9">
        <f>$D25*'Unit Assumptions'!V25</f>
        <v>10000</v>
      </c>
      <c r="Y25" s="9">
        <f>$D25*'Unit Assumptions'!W25</f>
        <v>10000</v>
      </c>
      <c r="Z25" s="9">
        <f>$D25*'Unit Assumptions'!X25</f>
        <v>10000</v>
      </c>
      <c r="AA25" s="9">
        <f>$D25*'Unit Assumptions'!Y25</f>
        <v>10000</v>
      </c>
      <c r="AB25" s="9">
        <f>$D25*'Unit Assumptions'!Z25</f>
        <v>10000</v>
      </c>
      <c r="AC25" s="9">
        <f>$D25*'Unit Assumptions'!AA25</f>
        <v>10000</v>
      </c>
      <c r="AD25" s="14">
        <f>$D25*'Unit Assumptions'!AB25</f>
        <v>10000</v>
      </c>
    </row>
    <row r="26" spans="3:30" x14ac:dyDescent="0.3">
      <c r="C26" s="87" t="s">
        <v>16</v>
      </c>
      <c r="D26" s="132"/>
      <c r="E26" s="25">
        <f>SUM(E27:E28)</f>
        <v>0</v>
      </c>
      <c r="F26" s="139">
        <f>SUM(F27:F28)</f>
        <v>0</v>
      </c>
      <c r="G26" s="25">
        <f>SUM(G27:G28)</f>
        <v>0</v>
      </c>
      <c r="H26" s="25">
        <f>SUM(H27:H28)</f>
        <v>0</v>
      </c>
      <c r="I26" s="25">
        <f>SUM(I27:I28)</f>
        <v>0</v>
      </c>
      <c r="J26" s="25">
        <f>SUM(J27:J28)</f>
        <v>0</v>
      </c>
      <c r="K26" s="25">
        <f>SUM(K27:K28)</f>
        <v>0</v>
      </c>
      <c r="L26" s="139">
        <f>SUM(L27:L28)</f>
        <v>0</v>
      </c>
      <c r="M26" s="25">
        <f>SUM(M27:M28)</f>
        <v>0</v>
      </c>
      <c r="N26" s="25">
        <f>SUM(N27:N28)</f>
        <v>0</v>
      </c>
      <c r="O26" s="25">
        <f>SUM(O27:O28)</f>
        <v>0</v>
      </c>
      <c r="P26" s="25">
        <f>SUM(P27:P28)</f>
        <v>0</v>
      </c>
      <c r="Q26" s="25">
        <f>SUM(Q27:Q28)</f>
        <v>0</v>
      </c>
      <c r="R26" s="25">
        <f>SUM(R27:R28)</f>
        <v>0</v>
      </c>
      <c r="S26" s="25">
        <f>SUM(S27:S28)</f>
        <v>0</v>
      </c>
      <c r="T26" s="139">
        <f>SUM(T27:T28)</f>
        <v>0</v>
      </c>
      <c r="U26" s="21">
        <f>SUM(U27:U28)</f>
        <v>13000</v>
      </c>
      <c r="V26" s="21">
        <f>SUM(V27:V28)</f>
        <v>16000</v>
      </c>
      <c r="W26" s="21">
        <f>SUM(W27:W28)</f>
        <v>22000</v>
      </c>
      <c r="X26" s="21">
        <f>SUM(X27:X28)</f>
        <v>34000</v>
      </c>
      <c r="Y26" s="21">
        <f>SUM(Y27:Y28)</f>
        <v>58000</v>
      </c>
      <c r="Z26" s="21">
        <f>SUM(Z27:Z28)</f>
        <v>106000</v>
      </c>
      <c r="AA26" s="21">
        <f>SUM(AA27:AA28)</f>
        <v>202000</v>
      </c>
      <c r="AB26" s="21">
        <f>SUM(AB27:AB28)</f>
        <v>394000</v>
      </c>
      <c r="AC26" s="21">
        <f>SUM(AC27:AC28)</f>
        <v>470800</v>
      </c>
      <c r="AD26" s="22">
        <f>SUM(AD27:AD28)</f>
        <v>562960</v>
      </c>
    </row>
    <row r="27" spans="3:30" outlineLevel="1" x14ac:dyDescent="0.3">
      <c r="C27" s="88" t="s">
        <v>17</v>
      </c>
      <c r="D27" s="131">
        <v>15</v>
      </c>
      <c r="E27" s="26">
        <f>$D27*'Unit Assumptions'!C27</f>
        <v>0</v>
      </c>
      <c r="F27" s="138">
        <f>$D27*'Unit Assumptions'!D27</f>
        <v>0</v>
      </c>
      <c r="G27" s="26">
        <f>$D27*'Unit Assumptions'!E27</f>
        <v>0</v>
      </c>
      <c r="H27" s="26">
        <f>$D27*'Unit Assumptions'!F27</f>
        <v>0</v>
      </c>
      <c r="I27" s="26">
        <f>$D27*'Unit Assumptions'!G27</f>
        <v>0</v>
      </c>
      <c r="J27" s="26">
        <f>$D27*'Unit Assumptions'!H27</f>
        <v>0</v>
      </c>
      <c r="K27" s="26">
        <f>$D27*'Unit Assumptions'!I27</f>
        <v>0</v>
      </c>
      <c r="L27" s="138">
        <f>$D27*'Unit Assumptions'!J27</f>
        <v>0</v>
      </c>
      <c r="M27" s="26">
        <f>$D27*'Unit Assumptions'!K27</f>
        <v>0</v>
      </c>
      <c r="N27" s="26">
        <f>$D27*'Unit Assumptions'!L27</f>
        <v>0</v>
      </c>
      <c r="O27" s="26">
        <f>$D27*'Unit Assumptions'!M27</f>
        <v>0</v>
      </c>
      <c r="P27" s="26">
        <f>$D27*'Unit Assumptions'!N27</f>
        <v>0</v>
      </c>
      <c r="Q27" s="26">
        <f>$D27*'Unit Assumptions'!O27</f>
        <v>0</v>
      </c>
      <c r="R27" s="26">
        <f>$D27*'Unit Assumptions'!P27</f>
        <v>0</v>
      </c>
      <c r="S27" s="26">
        <f>$D27*'Unit Assumptions'!Q27</f>
        <v>0</v>
      </c>
      <c r="T27" s="138">
        <f>$D27*'Unit Assumptions'!R27</f>
        <v>0</v>
      </c>
      <c r="U27" s="9">
        <f>$D27*'Unit Assumptions'!S27</f>
        <v>3000</v>
      </c>
      <c r="V27" s="9">
        <f>$D27*'Unit Assumptions'!T27</f>
        <v>6000</v>
      </c>
      <c r="W27" s="9">
        <f>$D27*'Unit Assumptions'!U27</f>
        <v>12000</v>
      </c>
      <c r="X27" s="9">
        <f>$D27*'Unit Assumptions'!V27</f>
        <v>24000</v>
      </c>
      <c r="Y27" s="9">
        <f>$D27*'Unit Assumptions'!W27</f>
        <v>48000</v>
      </c>
      <c r="Z27" s="9">
        <f>$D27*'Unit Assumptions'!X27</f>
        <v>96000</v>
      </c>
      <c r="AA27" s="9">
        <f>$D27*'Unit Assumptions'!Y27</f>
        <v>192000</v>
      </c>
      <c r="AB27" s="9">
        <f>$D27*'Unit Assumptions'!Z27</f>
        <v>384000</v>
      </c>
      <c r="AC27" s="9">
        <f>$D27*'Unit Assumptions'!AA27</f>
        <v>460800</v>
      </c>
      <c r="AD27" s="14">
        <f>$D27*'Unit Assumptions'!AB27</f>
        <v>552960</v>
      </c>
    </row>
    <row r="28" spans="3:30" ht="15" outlineLevel="1" thickBot="1" x14ac:dyDescent="0.35">
      <c r="C28" s="89" t="s">
        <v>18</v>
      </c>
      <c r="D28" s="133">
        <v>10000</v>
      </c>
      <c r="E28" s="27">
        <f>$D28*'Unit Assumptions'!C29</f>
        <v>0</v>
      </c>
      <c r="F28" s="140">
        <f>$D28*'Unit Assumptions'!D29</f>
        <v>0</v>
      </c>
      <c r="G28" s="27">
        <f>$D28*'Unit Assumptions'!E29</f>
        <v>0</v>
      </c>
      <c r="H28" s="27">
        <f>$D28*'Unit Assumptions'!F29</f>
        <v>0</v>
      </c>
      <c r="I28" s="27">
        <f>$D28*'Unit Assumptions'!G29</f>
        <v>0</v>
      </c>
      <c r="J28" s="27">
        <f>$D28*'Unit Assumptions'!H29</f>
        <v>0</v>
      </c>
      <c r="K28" s="27">
        <f>$D28*'Unit Assumptions'!I29</f>
        <v>0</v>
      </c>
      <c r="L28" s="140">
        <f>$D28*'Unit Assumptions'!J29</f>
        <v>0</v>
      </c>
      <c r="M28" s="27">
        <f>$D28*'Unit Assumptions'!K29</f>
        <v>0</v>
      </c>
      <c r="N28" s="27">
        <f>$D28*'Unit Assumptions'!L29</f>
        <v>0</v>
      </c>
      <c r="O28" s="27">
        <f>$D28*'Unit Assumptions'!M29</f>
        <v>0</v>
      </c>
      <c r="P28" s="27">
        <f>$D28*'Unit Assumptions'!N29</f>
        <v>0</v>
      </c>
      <c r="Q28" s="27">
        <f>$D28*'Unit Assumptions'!O29</f>
        <v>0</v>
      </c>
      <c r="R28" s="27">
        <f>$D28*'Unit Assumptions'!P29</f>
        <v>0</v>
      </c>
      <c r="S28" s="27">
        <f>$D28*'Unit Assumptions'!Q29</f>
        <v>0</v>
      </c>
      <c r="T28" s="140">
        <f>$D28*'Unit Assumptions'!R29</f>
        <v>0</v>
      </c>
      <c r="U28" s="16">
        <f>$D28*'Unit Assumptions'!S29</f>
        <v>10000</v>
      </c>
      <c r="V28" s="16">
        <f>$D28*'Unit Assumptions'!T29</f>
        <v>10000</v>
      </c>
      <c r="W28" s="16">
        <f>$D28*'Unit Assumptions'!U29</f>
        <v>10000</v>
      </c>
      <c r="X28" s="16">
        <f>$D28*'Unit Assumptions'!V29</f>
        <v>10000</v>
      </c>
      <c r="Y28" s="16">
        <f>$D28*'Unit Assumptions'!W29</f>
        <v>10000</v>
      </c>
      <c r="Z28" s="16">
        <f>$D28*'Unit Assumptions'!X29</f>
        <v>10000</v>
      </c>
      <c r="AA28" s="16">
        <f>$D28*'Unit Assumptions'!Y29</f>
        <v>10000</v>
      </c>
      <c r="AB28" s="16">
        <f>$D28*'Unit Assumptions'!Z29</f>
        <v>10000</v>
      </c>
      <c r="AC28" s="16">
        <f>$D28*'Unit Assumptions'!AA29</f>
        <v>10000</v>
      </c>
      <c r="AD28" s="17">
        <f>$D28*'Unit Assumptions'!AB29</f>
        <v>10000</v>
      </c>
    </row>
    <row r="29" spans="3:30" ht="15" thickBot="1" x14ac:dyDescent="0.35">
      <c r="C29" s="123" t="s">
        <v>19</v>
      </c>
      <c r="D29" s="134"/>
      <c r="E29" s="109">
        <f>SUM(E30,E33)</f>
        <v>13000</v>
      </c>
      <c r="F29" s="110">
        <f t="shared" ref="F29:AD29" si="29">SUM(F30,F33)</f>
        <v>13000</v>
      </c>
      <c r="G29" s="109">
        <f t="shared" si="29"/>
        <v>13000</v>
      </c>
      <c r="H29" s="109">
        <f t="shared" si="29"/>
        <v>13000</v>
      </c>
      <c r="I29" s="109">
        <f t="shared" si="29"/>
        <v>13000</v>
      </c>
      <c r="J29" s="109">
        <f t="shared" si="29"/>
        <v>13000</v>
      </c>
      <c r="K29" s="109">
        <f t="shared" si="29"/>
        <v>13000</v>
      </c>
      <c r="L29" s="110">
        <f t="shared" si="29"/>
        <v>13000</v>
      </c>
      <c r="M29" s="109">
        <f t="shared" si="29"/>
        <v>13000</v>
      </c>
      <c r="N29" s="109">
        <f t="shared" si="29"/>
        <v>13000</v>
      </c>
      <c r="O29" s="109">
        <f t="shared" si="29"/>
        <v>13000</v>
      </c>
      <c r="P29" s="109">
        <f t="shared" si="29"/>
        <v>13000</v>
      </c>
      <c r="Q29" s="109">
        <f t="shared" si="29"/>
        <v>13000</v>
      </c>
      <c r="R29" s="109">
        <f t="shared" si="29"/>
        <v>13000</v>
      </c>
      <c r="S29" s="109">
        <f t="shared" si="29"/>
        <v>13000</v>
      </c>
      <c r="T29" s="110">
        <f t="shared" si="29"/>
        <v>13000</v>
      </c>
      <c r="U29" s="109">
        <f t="shared" si="29"/>
        <v>26000</v>
      </c>
      <c r="V29" s="109">
        <f t="shared" si="29"/>
        <v>26000</v>
      </c>
      <c r="W29" s="109">
        <f t="shared" si="29"/>
        <v>26000</v>
      </c>
      <c r="X29" s="109">
        <f t="shared" si="29"/>
        <v>26000</v>
      </c>
      <c r="Y29" s="109">
        <f t="shared" si="29"/>
        <v>26000</v>
      </c>
      <c r="Z29" s="109">
        <f t="shared" si="29"/>
        <v>26000</v>
      </c>
      <c r="AA29" s="109">
        <f t="shared" si="29"/>
        <v>26000</v>
      </c>
      <c r="AB29" s="109">
        <f t="shared" si="29"/>
        <v>26000</v>
      </c>
      <c r="AC29" s="109">
        <f t="shared" si="29"/>
        <v>26000</v>
      </c>
      <c r="AD29" s="110">
        <f t="shared" si="29"/>
        <v>26000</v>
      </c>
    </row>
    <row r="30" spans="3:30" x14ac:dyDescent="0.3">
      <c r="C30" s="124" t="s">
        <v>15</v>
      </c>
      <c r="D30" s="135"/>
      <c r="E30" s="118">
        <f t="shared" ref="E30:AD30" si="30">SUM(E31:E32)</f>
        <v>13000</v>
      </c>
      <c r="F30" s="142">
        <f t="shared" si="30"/>
        <v>13000</v>
      </c>
      <c r="G30" s="118">
        <f t="shared" si="30"/>
        <v>13000</v>
      </c>
      <c r="H30" s="118">
        <f t="shared" si="30"/>
        <v>13000</v>
      </c>
      <c r="I30" s="118">
        <f t="shared" si="30"/>
        <v>13000</v>
      </c>
      <c r="J30" s="118">
        <f t="shared" si="30"/>
        <v>13000</v>
      </c>
      <c r="K30" s="118">
        <f t="shared" si="30"/>
        <v>13000</v>
      </c>
      <c r="L30" s="142">
        <f t="shared" si="30"/>
        <v>13000</v>
      </c>
      <c r="M30" s="118">
        <f t="shared" si="30"/>
        <v>13000</v>
      </c>
      <c r="N30" s="118">
        <f t="shared" si="30"/>
        <v>13000</v>
      </c>
      <c r="O30" s="118">
        <f t="shared" si="30"/>
        <v>13000</v>
      </c>
      <c r="P30" s="118">
        <f t="shared" si="30"/>
        <v>13000</v>
      </c>
      <c r="Q30" s="118">
        <f t="shared" si="30"/>
        <v>13000</v>
      </c>
      <c r="R30" s="118">
        <f t="shared" si="30"/>
        <v>13000</v>
      </c>
      <c r="S30" s="118">
        <f t="shared" si="30"/>
        <v>13000</v>
      </c>
      <c r="T30" s="142">
        <f t="shared" si="30"/>
        <v>13000</v>
      </c>
      <c r="U30" s="118">
        <f t="shared" si="30"/>
        <v>13000</v>
      </c>
      <c r="V30" s="118">
        <f t="shared" si="30"/>
        <v>13000</v>
      </c>
      <c r="W30" s="118">
        <f t="shared" si="30"/>
        <v>13000</v>
      </c>
      <c r="X30" s="118">
        <f t="shared" si="30"/>
        <v>13000</v>
      </c>
      <c r="Y30" s="118">
        <f t="shared" si="30"/>
        <v>13000</v>
      </c>
      <c r="Z30" s="118">
        <f t="shared" si="30"/>
        <v>13000</v>
      </c>
      <c r="AA30" s="118">
        <f t="shared" si="30"/>
        <v>13000</v>
      </c>
      <c r="AB30" s="118">
        <f t="shared" si="30"/>
        <v>13000</v>
      </c>
      <c r="AC30" s="118">
        <f t="shared" si="30"/>
        <v>13000</v>
      </c>
      <c r="AD30" s="119">
        <f t="shared" si="30"/>
        <v>13000</v>
      </c>
    </row>
    <row r="31" spans="3:30" outlineLevel="1" x14ac:dyDescent="0.3">
      <c r="C31" s="88" t="s">
        <v>20</v>
      </c>
      <c r="D31" s="131">
        <v>10000</v>
      </c>
      <c r="E31" s="9">
        <f>$D31*'Unit Assumptions'!C32</f>
        <v>10000</v>
      </c>
      <c r="F31" s="14">
        <f>$D31*'Unit Assumptions'!D32</f>
        <v>10000</v>
      </c>
      <c r="G31" s="9">
        <f>$D31*'Unit Assumptions'!E32</f>
        <v>10000</v>
      </c>
      <c r="H31" s="9">
        <f>$D31*'Unit Assumptions'!F32</f>
        <v>10000</v>
      </c>
      <c r="I31" s="9">
        <f>$D31*'Unit Assumptions'!G32</f>
        <v>10000</v>
      </c>
      <c r="J31" s="9">
        <f>$D31*'Unit Assumptions'!H32</f>
        <v>10000</v>
      </c>
      <c r="K31" s="9">
        <f>$D31*'Unit Assumptions'!I32</f>
        <v>10000</v>
      </c>
      <c r="L31" s="14">
        <f>$D31*'Unit Assumptions'!J32</f>
        <v>10000</v>
      </c>
      <c r="M31" s="9">
        <f>$D31*'Unit Assumptions'!K32</f>
        <v>10000</v>
      </c>
      <c r="N31" s="9">
        <f>$D31*'Unit Assumptions'!L32</f>
        <v>10000</v>
      </c>
      <c r="O31" s="9">
        <f>$D31*'Unit Assumptions'!M32</f>
        <v>10000</v>
      </c>
      <c r="P31" s="9">
        <f>$D31*'Unit Assumptions'!N32</f>
        <v>10000</v>
      </c>
      <c r="Q31" s="9">
        <f>$D31*'Unit Assumptions'!O32</f>
        <v>10000</v>
      </c>
      <c r="R31" s="9">
        <f>$D31*'Unit Assumptions'!P32</f>
        <v>10000</v>
      </c>
      <c r="S31" s="9">
        <f>$D31*'Unit Assumptions'!Q32</f>
        <v>10000</v>
      </c>
      <c r="T31" s="14">
        <f>$D31*'Unit Assumptions'!R32</f>
        <v>10000</v>
      </c>
      <c r="U31" s="9">
        <f>$D31*'Unit Assumptions'!S32</f>
        <v>10000</v>
      </c>
      <c r="V31" s="9">
        <f>$D31*'Unit Assumptions'!T32</f>
        <v>10000</v>
      </c>
      <c r="W31" s="9">
        <f>$D31*'Unit Assumptions'!U32</f>
        <v>10000</v>
      </c>
      <c r="X31" s="9">
        <f>$D31*'Unit Assumptions'!V32</f>
        <v>10000</v>
      </c>
      <c r="Y31" s="9">
        <f>$D31*'Unit Assumptions'!W32</f>
        <v>10000</v>
      </c>
      <c r="Z31" s="9">
        <f>$D31*'Unit Assumptions'!X32</f>
        <v>10000</v>
      </c>
      <c r="AA31" s="9">
        <f>$D31*'Unit Assumptions'!Y32</f>
        <v>10000</v>
      </c>
      <c r="AB31" s="9">
        <f>$D31*'Unit Assumptions'!Z32</f>
        <v>10000</v>
      </c>
      <c r="AC31" s="9">
        <f>$D31*'Unit Assumptions'!AA32</f>
        <v>10000</v>
      </c>
      <c r="AD31" s="14">
        <f>$D31*'Unit Assumptions'!AB32</f>
        <v>10000</v>
      </c>
    </row>
    <row r="32" spans="3:30" outlineLevel="1" x14ac:dyDescent="0.3">
      <c r="C32" s="88" t="s">
        <v>21</v>
      </c>
      <c r="D32" s="131">
        <v>3000</v>
      </c>
      <c r="E32" s="9">
        <f>$D32*'Unit Assumptions'!C33</f>
        <v>3000</v>
      </c>
      <c r="F32" s="14">
        <f>$D32*'Unit Assumptions'!D33</f>
        <v>3000</v>
      </c>
      <c r="G32" s="9">
        <f>$D32*'Unit Assumptions'!E33</f>
        <v>3000</v>
      </c>
      <c r="H32" s="9">
        <f>$D32*'Unit Assumptions'!F33</f>
        <v>3000</v>
      </c>
      <c r="I32" s="9">
        <f>$D32*'Unit Assumptions'!G33</f>
        <v>3000</v>
      </c>
      <c r="J32" s="9">
        <f>$D32*'Unit Assumptions'!H33</f>
        <v>3000</v>
      </c>
      <c r="K32" s="9">
        <f>$D32*'Unit Assumptions'!I33</f>
        <v>3000</v>
      </c>
      <c r="L32" s="14">
        <f>$D32*'Unit Assumptions'!J33</f>
        <v>3000</v>
      </c>
      <c r="M32" s="9">
        <f>$D32*'Unit Assumptions'!K33</f>
        <v>3000</v>
      </c>
      <c r="N32" s="9">
        <f>$D32*'Unit Assumptions'!L33</f>
        <v>3000</v>
      </c>
      <c r="O32" s="9">
        <f>$D32*'Unit Assumptions'!M33</f>
        <v>3000</v>
      </c>
      <c r="P32" s="9">
        <f>$D32*'Unit Assumptions'!N33</f>
        <v>3000</v>
      </c>
      <c r="Q32" s="9">
        <f>$D32*'Unit Assumptions'!O33</f>
        <v>3000</v>
      </c>
      <c r="R32" s="9">
        <f>$D32*'Unit Assumptions'!P33</f>
        <v>3000</v>
      </c>
      <c r="S32" s="9">
        <f>$D32*'Unit Assumptions'!Q33</f>
        <v>3000</v>
      </c>
      <c r="T32" s="14">
        <f>$D32*'Unit Assumptions'!R33</f>
        <v>3000</v>
      </c>
      <c r="U32" s="9">
        <f>$D32*'Unit Assumptions'!S33</f>
        <v>3000</v>
      </c>
      <c r="V32" s="9">
        <f>$D32*'Unit Assumptions'!T33</f>
        <v>3000</v>
      </c>
      <c r="W32" s="9">
        <f>$D32*'Unit Assumptions'!U33</f>
        <v>3000</v>
      </c>
      <c r="X32" s="9">
        <f>$D32*'Unit Assumptions'!V33</f>
        <v>3000</v>
      </c>
      <c r="Y32" s="9">
        <f>$D32*'Unit Assumptions'!W33</f>
        <v>3000</v>
      </c>
      <c r="Z32" s="9">
        <f>$D32*'Unit Assumptions'!X33</f>
        <v>3000</v>
      </c>
      <c r="AA32" s="9">
        <f>$D32*'Unit Assumptions'!Y33</f>
        <v>3000</v>
      </c>
      <c r="AB32" s="9">
        <f>$D32*'Unit Assumptions'!Z33</f>
        <v>3000</v>
      </c>
      <c r="AC32" s="9">
        <f>$D32*'Unit Assumptions'!AA33</f>
        <v>3000</v>
      </c>
      <c r="AD32" s="14">
        <f>$D32*'Unit Assumptions'!AB33</f>
        <v>3000</v>
      </c>
    </row>
    <row r="33" spans="3:30" x14ac:dyDescent="0.3">
      <c r="C33" s="87" t="s">
        <v>16</v>
      </c>
      <c r="D33" s="126"/>
      <c r="E33" s="25">
        <f t="shared" ref="E33" si="31">SUM(E34:E35)</f>
        <v>0</v>
      </c>
      <c r="F33" s="139">
        <f t="shared" ref="F33" si="32">SUM(F34:F35)</f>
        <v>0</v>
      </c>
      <c r="G33" s="25">
        <f t="shared" ref="G33" si="33">SUM(G34:G35)</f>
        <v>0</v>
      </c>
      <c r="H33" s="25">
        <f t="shared" ref="H33" si="34">SUM(H34:H35)</f>
        <v>0</v>
      </c>
      <c r="I33" s="25">
        <f t="shared" ref="I33" si="35">SUM(I34:I35)</f>
        <v>0</v>
      </c>
      <c r="J33" s="25">
        <f t="shared" ref="J33" si="36">SUM(J34:J35)</f>
        <v>0</v>
      </c>
      <c r="K33" s="25">
        <f t="shared" ref="K33" si="37">SUM(K34:K35)</f>
        <v>0</v>
      </c>
      <c r="L33" s="139">
        <f t="shared" ref="L33" si="38">SUM(L34:L35)</f>
        <v>0</v>
      </c>
      <c r="M33" s="25">
        <f t="shared" ref="M33" si="39">SUM(M34:M35)</f>
        <v>0</v>
      </c>
      <c r="N33" s="25">
        <f t="shared" ref="N33" si="40">SUM(N34:N35)</f>
        <v>0</v>
      </c>
      <c r="O33" s="25">
        <f t="shared" ref="O33" si="41">SUM(O34:O35)</f>
        <v>0</v>
      </c>
      <c r="P33" s="25">
        <f t="shared" ref="P33" si="42">SUM(P34:P35)</f>
        <v>0</v>
      </c>
      <c r="Q33" s="25">
        <f t="shared" ref="Q33" si="43">SUM(Q34:Q35)</f>
        <v>0</v>
      </c>
      <c r="R33" s="25">
        <f t="shared" ref="R33" si="44">SUM(R34:R35)</f>
        <v>0</v>
      </c>
      <c r="S33" s="25">
        <f t="shared" ref="S33" si="45">SUM(S34:S35)</f>
        <v>0</v>
      </c>
      <c r="T33" s="139">
        <f t="shared" ref="T33" si="46">SUM(T34:T35)</f>
        <v>0</v>
      </c>
      <c r="U33" s="23">
        <f t="shared" ref="U33" si="47">SUM(U34:U35)</f>
        <v>13000</v>
      </c>
      <c r="V33" s="23">
        <f t="shared" ref="V33" si="48">SUM(V34:V35)</f>
        <v>13000</v>
      </c>
      <c r="W33" s="23">
        <f t="shared" ref="W33" si="49">SUM(W34:W35)</f>
        <v>13000</v>
      </c>
      <c r="X33" s="23">
        <f t="shared" ref="X33" si="50">SUM(X34:X35)</f>
        <v>13000</v>
      </c>
      <c r="Y33" s="23">
        <f t="shared" ref="Y33" si="51">SUM(Y34:Y35)</f>
        <v>13000</v>
      </c>
      <c r="Z33" s="23">
        <f t="shared" ref="Z33" si="52">SUM(Z34:Z35)</f>
        <v>13000</v>
      </c>
      <c r="AA33" s="23">
        <f t="shared" ref="AA33" si="53">SUM(AA34:AA35)</f>
        <v>13000</v>
      </c>
      <c r="AB33" s="23">
        <f t="shared" ref="AB33" si="54">SUM(AB34:AB35)</f>
        <v>13000</v>
      </c>
      <c r="AC33" s="23">
        <f t="shared" ref="AC33" si="55">SUM(AC34:AC35)</f>
        <v>13000</v>
      </c>
      <c r="AD33" s="24">
        <f t="shared" ref="AD33" si="56">SUM(AD34:AD35)</f>
        <v>13000</v>
      </c>
    </row>
    <row r="34" spans="3:30" outlineLevel="1" x14ac:dyDescent="0.3">
      <c r="C34" s="88" t="s">
        <v>20</v>
      </c>
      <c r="D34" s="131">
        <v>10000</v>
      </c>
      <c r="E34" s="26">
        <f>$D34*'Unit Assumptions'!C35</f>
        <v>0</v>
      </c>
      <c r="F34" s="138">
        <f>$D34*'Unit Assumptions'!D35</f>
        <v>0</v>
      </c>
      <c r="G34" s="26">
        <f>$D34*'Unit Assumptions'!E35</f>
        <v>0</v>
      </c>
      <c r="H34" s="26">
        <f>$D34*'Unit Assumptions'!F35</f>
        <v>0</v>
      </c>
      <c r="I34" s="26">
        <f>$D34*'Unit Assumptions'!G35</f>
        <v>0</v>
      </c>
      <c r="J34" s="26">
        <f>$D34*'Unit Assumptions'!H35</f>
        <v>0</v>
      </c>
      <c r="K34" s="26">
        <f>$D34*'Unit Assumptions'!I35</f>
        <v>0</v>
      </c>
      <c r="L34" s="138">
        <f>$D34*'Unit Assumptions'!J35</f>
        <v>0</v>
      </c>
      <c r="M34" s="26">
        <f>$D34*'Unit Assumptions'!K35</f>
        <v>0</v>
      </c>
      <c r="N34" s="26">
        <f>$D34*'Unit Assumptions'!L35</f>
        <v>0</v>
      </c>
      <c r="O34" s="26">
        <f>$D34*'Unit Assumptions'!M35</f>
        <v>0</v>
      </c>
      <c r="P34" s="26">
        <f>$D34*'Unit Assumptions'!N35</f>
        <v>0</v>
      </c>
      <c r="Q34" s="26">
        <f>$D34*'Unit Assumptions'!O35</f>
        <v>0</v>
      </c>
      <c r="R34" s="26">
        <f>$D34*'Unit Assumptions'!P35</f>
        <v>0</v>
      </c>
      <c r="S34" s="26">
        <f>$D34*'Unit Assumptions'!Q35</f>
        <v>0</v>
      </c>
      <c r="T34" s="138">
        <f>$D34*'Unit Assumptions'!R35</f>
        <v>0</v>
      </c>
      <c r="U34" s="9">
        <f>$D34*'Unit Assumptions'!S35</f>
        <v>10000</v>
      </c>
      <c r="V34" s="9">
        <f>$D34*'Unit Assumptions'!T35</f>
        <v>10000</v>
      </c>
      <c r="W34" s="9">
        <f>$D34*'Unit Assumptions'!U35</f>
        <v>10000</v>
      </c>
      <c r="X34" s="9">
        <f>$D34*'Unit Assumptions'!V35</f>
        <v>10000</v>
      </c>
      <c r="Y34" s="9">
        <f>$D34*'Unit Assumptions'!W35</f>
        <v>10000</v>
      </c>
      <c r="Z34" s="9">
        <f>$D34*'Unit Assumptions'!X35</f>
        <v>10000</v>
      </c>
      <c r="AA34" s="9">
        <f>$D34*'Unit Assumptions'!Y35</f>
        <v>10000</v>
      </c>
      <c r="AB34" s="9">
        <f>$D34*'Unit Assumptions'!Z35</f>
        <v>10000</v>
      </c>
      <c r="AC34" s="9">
        <f>$D34*'Unit Assumptions'!AA35</f>
        <v>10000</v>
      </c>
      <c r="AD34" s="14">
        <f>$D34*'Unit Assumptions'!AB35</f>
        <v>10000</v>
      </c>
    </row>
    <row r="35" spans="3:30" ht="15" outlineLevel="1" thickBot="1" x14ac:dyDescent="0.35">
      <c r="C35" s="89" t="s">
        <v>21</v>
      </c>
      <c r="D35" s="136">
        <v>3000</v>
      </c>
      <c r="E35" s="27">
        <f>$D35*'Unit Assumptions'!C36</f>
        <v>0</v>
      </c>
      <c r="F35" s="140">
        <f>$D35*'Unit Assumptions'!D36</f>
        <v>0</v>
      </c>
      <c r="G35" s="27">
        <f>$D35*'Unit Assumptions'!E36</f>
        <v>0</v>
      </c>
      <c r="H35" s="27">
        <f>$D35*'Unit Assumptions'!F36</f>
        <v>0</v>
      </c>
      <c r="I35" s="27">
        <f>$D35*'Unit Assumptions'!G36</f>
        <v>0</v>
      </c>
      <c r="J35" s="27">
        <f>$D35*'Unit Assumptions'!H36</f>
        <v>0</v>
      </c>
      <c r="K35" s="27">
        <f>$D35*'Unit Assumptions'!I36</f>
        <v>0</v>
      </c>
      <c r="L35" s="140">
        <f>$D35*'Unit Assumptions'!J36</f>
        <v>0</v>
      </c>
      <c r="M35" s="27">
        <f>$D35*'Unit Assumptions'!K36</f>
        <v>0</v>
      </c>
      <c r="N35" s="27">
        <f>$D35*'Unit Assumptions'!L36</f>
        <v>0</v>
      </c>
      <c r="O35" s="27">
        <f>$D35*'Unit Assumptions'!M36</f>
        <v>0</v>
      </c>
      <c r="P35" s="27">
        <f>$D35*'Unit Assumptions'!N36</f>
        <v>0</v>
      </c>
      <c r="Q35" s="27">
        <f>$D35*'Unit Assumptions'!O36</f>
        <v>0</v>
      </c>
      <c r="R35" s="27">
        <f>$D35*'Unit Assumptions'!P36</f>
        <v>0</v>
      </c>
      <c r="S35" s="27">
        <f>$D35*'Unit Assumptions'!Q36</f>
        <v>0</v>
      </c>
      <c r="T35" s="140">
        <f>$D35*'Unit Assumptions'!R36</f>
        <v>0</v>
      </c>
      <c r="U35" s="16">
        <f>$D35*'Unit Assumptions'!S36</f>
        <v>3000</v>
      </c>
      <c r="V35" s="16">
        <f>$D35*'Unit Assumptions'!T36</f>
        <v>3000</v>
      </c>
      <c r="W35" s="16">
        <f>$D35*'Unit Assumptions'!U36</f>
        <v>3000</v>
      </c>
      <c r="X35" s="16">
        <f>$D35*'Unit Assumptions'!V36</f>
        <v>3000</v>
      </c>
      <c r="Y35" s="16">
        <f>$D35*'Unit Assumptions'!W36</f>
        <v>3000</v>
      </c>
      <c r="Z35" s="16">
        <f>$D35*'Unit Assumptions'!X36</f>
        <v>3000</v>
      </c>
      <c r="AA35" s="16">
        <f>$D35*'Unit Assumptions'!Y36</f>
        <v>3000</v>
      </c>
      <c r="AB35" s="16">
        <f>$D35*'Unit Assumptions'!Z36</f>
        <v>3000</v>
      </c>
      <c r="AC35" s="16">
        <f>$D35*'Unit Assumptions'!AA36</f>
        <v>3000</v>
      </c>
      <c r="AD35" s="17">
        <f>$D35*'Unit Assumptions'!AB36</f>
        <v>3000</v>
      </c>
    </row>
  </sheetData>
  <mergeCells count="4">
    <mergeCell ref="U2:AD2"/>
    <mergeCell ref="E2:F2"/>
    <mergeCell ref="G2:L2"/>
    <mergeCell ref="M2:T2"/>
  </mergeCells>
  <pageMargins left="0.70866141732283472" right="0.70866141732283472" top="0.74803149606299213" bottom="0.74803149606299213" header="0.31496062992125984" footer="0.31496062992125984"/>
  <pageSetup paperSize="8" scale="68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40DA0-BA2F-4582-AD4C-9480FD6CDE77}">
  <sheetPr>
    <pageSetUpPr fitToPage="1"/>
  </sheetPr>
  <dimension ref="C1:P35"/>
  <sheetViews>
    <sheetView showGridLines="0" tabSelected="1" zoomScaleNormal="100" workbookViewId="0">
      <pane xSplit="3" ySplit="3" topLeftCell="D14" activePane="bottomRight" state="frozen"/>
      <selection pane="topRight" activeCell="D1" sqref="D1"/>
      <selection pane="bottomLeft" activeCell="A4" sqref="A4"/>
      <selection pane="bottomRight" activeCell="J25" sqref="J25"/>
    </sheetView>
  </sheetViews>
  <sheetFormatPr defaultRowHeight="14.4" outlineLevelRow="1" x14ac:dyDescent="0.3"/>
  <cols>
    <col min="1" max="2" width="0" hidden="1" customWidth="1"/>
    <col min="3" max="3" width="37" bestFit="1" customWidth="1"/>
    <col min="4" max="6" width="6.77734375" style="5" bestFit="1" customWidth="1"/>
    <col min="7" max="7" width="7.109375" style="5" bestFit="1" customWidth="1"/>
    <col min="8" max="9" width="7.5546875" style="5" bestFit="1" customWidth="1"/>
    <col min="10" max="10" width="8.109375" style="5" bestFit="1" customWidth="1"/>
    <col min="11" max="14" width="6.77734375" style="5" bestFit="1" customWidth="1"/>
    <col min="15" max="15" width="6.44140625" style="5" bestFit="1" customWidth="1"/>
    <col min="16" max="16" width="6.77734375" style="5" bestFit="1" customWidth="1"/>
  </cols>
  <sheetData>
    <row r="1" spans="3:16" ht="15" hidden="1" thickBot="1" x14ac:dyDescent="0.35">
      <c r="C1" s="1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</row>
    <row r="2" spans="3:16" ht="15" thickBot="1" x14ac:dyDescent="0.35">
      <c r="C2" s="92" t="s">
        <v>35</v>
      </c>
      <c r="D2" s="46" t="s">
        <v>33</v>
      </c>
      <c r="E2" s="47"/>
      <c r="F2" s="47"/>
      <c r="G2" s="47"/>
      <c r="H2" s="47"/>
      <c r="I2" s="47"/>
      <c r="J2" s="47"/>
      <c r="K2" s="46" t="s">
        <v>34</v>
      </c>
      <c r="L2" s="47"/>
      <c r="M2" s="47"/>
      <c r="N2" s="47"/>
      <c r="O2" s="47"/>
      <c r="P2" s="48"/>
    </row>
    <row r="3" spans="3:16" ht="15" thickBot="1" x14ac:dyDescent="0.35">
      <c r="C3" s="84" t="s">
        <v>0</v>
      </c>
      <c r="D3" s="83">
        <v>2026</v>
      </c>
      <c r="E3" s="49">
        <v>2027</v>
      </c>
      <c r="F3" s="49">
        <v>2028</v>
      </c>
      <c r="G3" s="49">
        <v>2029</v>
      </c>
      <c r="H3" s="49">
        <v>3030</v>
      </c>
      <c r="I3" s="49">
        <v>3031</v>
      </c>
      <c r="J3" s="50">
        <v>3032</v>
      </c>
      <c r="K3" s="51">
        <v>2027</v>
      </c>
      <c r="L3" s="49">
        <v>2028</v>
      </c>
      <c r="M3" s="49">
        <v>2029</v>
      </c>
      <c r="N3" s="49">
        <v>3030</v>
      </c>
      <c r="O3" s="49">
        <v>3031</v>
      </c>
      <c r="P3" s="52">
        <v>3032</v>
      </c>
    </row>
    <row r="4" spans="3:16" ht="15" thickBot="1" x14ac:dyDescent="0.35">
      <c r="C4" s="85" t="s">
        <v>30</v>
      </c>
      <c r="D4" s="74">
        <f>SUM(Quarterly!E4:I4)</f>
        <v>329875</v>
      </c>
      <c r="E4" s="74">
        <f>SUM(Quarterly!J4:M4)</f>
        <v>431064.0625</v>
      </c>
      <c r="F4" s="74">
        <f>SUM(Quarterly!N4:Q4)</f>
        <v>739302.15015625011</v>
      </c>
      <c r="G4" s="74">
        <f>SUM(Quarterly!R4:U4)</f>
        <v>1556115.6228295942</v>
      </c>
      <c r="H4" s="74">
        <f>SUM(Quarterly!V4:Y4)</f>
        <v>3340718.9282696513</v>
      </c>
      <c r="I4" s="74">
        <f>SUM(Quarterly!Z4:AC4)</f>
        <v>6696825.169659948</v>
      </c>
      <c r="J4" s="74">
        <f>Quarterly!AD4*4</f>
        <v>10211638.056487978</v>
      </c>
      <c r="K4" s="61">
        <f>IFERROR(E4/D4-1,0)</f>
        <v>0.30674971580143984</v>
      </c>
      <c r="L4" s="55">
        <f t="shared" ref="L4:L35" si="0">IFERROR(F4/E4-1,0)</f>
        <v>0.71506329214407693</v>
      </c>
      <c r="M4" s="55">
        <f t="shared" ref="M4:M35" si="1">IFERROR(G4/F4-1,0)</f>
        <v>1.1048439024568131</v>
      </c>
      <c r="N4" s="55">
        <f t="shared" ref="N4:N35" si="2">IFERROR(H4/G4-1,0)</f>
        <v>1.1468320729246249</v>
      </c>
      <c r="O4" s="55">
        <f t="shared" ref="O4:O35" si="3">IFERROR(I4/H4-1,0)</f>
        <v>1.004605988546488</v>
      </c>
      <c r="P4" s="56">
        <f t="shared" ref="P4:P35" si="4">IFERROR(J4/I4-1,0)</f>
        <v>0.52484764015520891</v>
      </c>
    </row>
    <row r="5" spans="3:16" x14ac:dyDescent="0.3">
      <c r="C5" s="86" t="s">
        <v>28</v>
      </c>
      <c r="D5" s="75">
        <f>SUM(Quarterly!E5:I5)</f>
        <v>190500</v>
      </c>
      <c r="E5" s="75">
        <f>SUM(Quarterly!J5:M5)</f>
        <v>222500</v>
      </c>
      <c r="F5" s="75">
        <f>SUM(Quarterly!N5:Q5)</f>
        <v>290000</v>
      </c>
      <c r="G5" s="75">
        <f>SUM(Quarterly!R5:U5)</f>
        <v>445500</v>
      </c>
      <c r="H5" s="75">
        <f>SUM(Quarterly!V5:Y5)</f>
        <v>912000</v>
      </c>
      <c r="I5" s="75">
        <f>SUM(Quarterly!Z5:AC5)</f>
        <v>912000</v>
      </c>
      <c r="J5" s="75">
        <f>Quarterly!AD5*4</f>
        <v>912000</v>
      </c>
      <c r="K5" s="65">
        <f t="shared" ref="K5:K35" si="5">IFERROR(E5/D5-1,0)</f>
        <v>0.16797900262467191</v>
      </c>
      <c r="L5" s="66">
        <f t="shared" si="0"/>
        <v>0.30337078651685401</v>
      </c>
      <c r="M5" s="66">
        <f t="shared" si="1"/>
        <v>0.53620689655172415</v>
      </c>
      <c r="N5" s="66">
        <f t="shared" si="2"/>
        <v>1.0471380471380471</v>
      </c>
      <c r="O5" s="66">
        <f t="shared" si="3"/>
        <v>0</v>
      </c>
      <c r="P5" s="67">
        <f t="shared" si="4"/>
        <v>0</v>
      </c>
    </row>
    <row r="6" spans="3:16" x14ac:dyDescent="0.3">
      <c r="C6" s="87" t="s">
        <v>15</v>
      </c>
      <c r="D6" s="76">
        <f>SUM(Quarterly!E6:I6)</f>
        <v>190500</v>
      </c>
      <c r="E6" s="76">
        <f>SUM(Quarterly!J6:M6)</f>
        <v>222500</v>
      </c>
      <c r="F6" s="76">
        <f>SUM(Quarterly!N6:Q6)</f>
        <v>290000</v>
      </c>
      <c r="G6" s="76">
        <f>SUM(Quarterly!R6:U6)</f>
        <v>331500</v>
      </c>
      <c r="H6" s="76">
        <f>SUM(Quarterly!V6:Y6)</f>
        <v>456000</v>
      </c>
      <c r="I6" s="76">
        <f>SUM(Quarterly!Z6:AC6)</f>
        <v>456000</v>
      </c>
      <c r="J6" s="76">
        <f>Quarterly!AD6*4</f>
        <v>456000</v>
      </c>
      <c r="K6" s="68">
        <f t="shared" si="5"/>
        <v>0.16797900262467191</v>
      </c>
      <c r="L6" s="69">
        <f t="shared" si="0"/>
        <v>0.30337078651685401</v>
      </c>
      <c r="M6" s="69">
        <f t="shared" si="1"/>
        <v>0.14310344827586197</v>
      </c>
      <c r="N6" s="69">
        <f t="shared" si="2"/>
        <v>0.3755656108597285</v>
      </c>
      <c r="O6" s="69">
        <f t="shared" si="3"/>
        <v>0</v>
      </c>
      <c r="P6" s="70">
        <f t="shared" si="4"/>
        <v>0</v>
      </c>
    </row>
    <row r="7" spans="3:16" outlineLevel="1" x14ac:dyDescent="0.3">
      <c r="C7" s="88" t="s">
        <v>2</v>
      </c>
      <c r="D7" s="77">
        <f>SUM(Quarterly!E7:I7)</f>
        <v>50000</v>
      </c>
      <c r="E7" s="77">
        <f>SUM(Quarterly!J7:M7)</f>
        <v>50000</v>
      </c>
      <c r="F7" s="77">
        <f>SUM(Quarterly!N7:Q7)</f>
        <v>80000</v>
      </c>
      <c r="G7" s="77">
        <f>SUM(Quarterly!R7:U7)</f>
        <v>100000</v>
      </c>
      <c r="H7" s="77">
        <f>SUM(Quarterly!V7:Y7)</f>
        <v>160000</v>
      </c>
      <c r="I7" s="77">
        <f>SUM(Quarterly!Z7:AC7)</f>
        <v>160000</v>
      </c>
      <c r="J7" s="77">
        <f>Quarterly!AD7*4</f>
        <v>160000</v>
      </c>
      <c r="K7" s="63">
        <f t="shared" si="5"/>
        <v>0</v>
      </c>
      <c r="L7" s="54">
        <f t="shared" si="0"/>
        <v>0.60000000000000009</v>
      </c>
      <c r="M7" s="54">
        <f t="shared" si="1"/>
        <v>0.25</v>
      </c>
      <c r="N7" s="54">
        <f t="shared" si="2"/>
        <v>0.60000000000000009</v>
      </c>
      <c r="O7" s="54">
        <f t="shared" si="3"/>
        <v>0</v>
      </c>
      <c r="P7" s="58">
        <f t="shared" si="4"/>
        <v>0</v>
      </c>
    </row>
    <row r="8" spans="3:16" outlineLevel="1" x14ac:dyDescent="0.3">
      <c r="C8" s="88" t="s">
        <v>3</v>
      </c>
      <c r="D8" s="77">
        <f>SUM(Quarterly!E8:I8)</f>
        <v>65000</v>
      </c>
      <c r="E8" s="77">
        <f>SUM(Quarterly!J8:M8)</f>
        <v>65000</v>
      </c>
      <c r="F8" s="77">
        <f>SUM(Quarterly!N8:Q8)</f>
        <v>80000</v>
      </c>
      <c r="G8" s="77">
        <f>SUM(Quarterly!R8:U8)</f>
        <v>80000</v>
      </c>
      <c r="H8" s="77">
        <f>SUM(Quarterly!V8:Y8)</f>
        <v>80000</v>
      </c>
      <c r="I8" s="77">
        <f>SUM(Quarterly!Z8:AC8)</f>
        <v>80000</v>
      </c>
      <c r="J8" s="77">
        <f>Quarterly!AD8*4</f>
        <v>80000</v>
      </c>
      <c r="K8" s="63">
        <f t="shared" si="5"/>
        <v>0</v>
      </c>
      <c r="L8" s="54">
        <f t="shared" si="0"/>
        <v>0.23076923076923084</v>
      </c>
      <c r="M8" s="54">
        <f t="shared" si="1"/>
        <v>0</v>
      </c>
      <c r="N8" s="54">
        <f t="shared" si="2"/>
        <v>0</v>
      </c>
      <c r="O8" s="54">
        <f t="shared" si="3"/>
        <v>0</v>
      </c>
      <c r="P8" s="58">
        <f t="shared" si="4"/>
        <v>0</v>
      </c>
    </row>
    <row r="9" spans="3:16" outlineLevel="1" x14ac:dyDescent="0.3">
      <c r="C9" s="88" t="s">
        <v>8</v>
      </c>
      <c r="D9" s="78">
        <f>SUM(Quarterly!E9:I9)</f>
        <v>18000</v>
      </c>
      <c r="E9" s="77">
        <f>SUM(Quarterly!J9:M9)</f>
        <v>24000</v>
      </c>
      <c r="F9" s="77">
        <f>SUM(Quarterly!N9:Q9)</f>
        <v>24000</v>
      </c>
      <c r="G9" s="77">
        <f>SUM(Quarterly!R9:U9)</f>
        <v>24000</v>
      </c>
      <c r="H9" s="77">
        <f>SUM(Quarterly!V9:Y9)</f>
        <v>24000</v>
      </c>
      <c r="I9" s="77">
        <f>SUM(Quarterly!Z9:AC9)</f>
        <v>24000</v>
      </c>
      <c r="J9" s="77">
        <f>Quarterly!AD9*4</f>
        <v>24000</v>
      </c>
      <c r="K9" s="63">
        <f t="shared" si="5"/>
        <v>0.33333333333333326</v>
      </c>
      <c r="L9" s="54">
        <f t="shared" si="0"/>
        <v>0</v>
      </c>
      <c r="M9" s="54">
        <f t="shared" si="1"/>
        <v>0</v>
      </c>
      <c r="N9" s="54">
        <f t="shared" si="2"/>
        <v>0</v>
      </c>
      <c r="O9" s="54">
        <f t="shared" si="3"/>
        <v>0</v>
      </c>
      <c r="P9" s="58">
        <f t="shared" si="4"/>
        <v>0</v>
      </c>
    </row>
    <row r="10" spans="3:16" outlineLevel="1" x14ac:dyDescent="0.3">
      <c r="C10" s="88" t="s">
        <v>9</v>
      </c>
      <c r="D10" s="78">
        <f>SUM(Quarterly!E10:I10)</f>
        <v>9000</v>
      </c>
      <c r="E10" s="77">
        <f>SUM(Quarterly!J10:M10)</f>
        <v>12000</v>
      </c>
      <c r="F10" s="77">
        <f>SUM(Quarterly!N10:Q10)</f>
        <v>12000</v>
      </c>
      <c r="G10" s="77">
        <f>SUM(Quarterly!R10:U10)</f>
        <v>15000</v>
      </c>
      <c r="H10" s="77">
        <f>SUM(Quarterly!V10:Y10)</f>
        <v>24000</v>
      </c>
      <c r="I10" s="77">
        <f>SUM(Quarterly!Z10:AC10)</f>
        <v>24000</v>
      </c>
      <c r="J10" s="77">
        <f>Quarterly!AD10*4</f>
        <v>24000</v>
      </c>
      <c r="K10" s="63">
        <f t="shared" si="5"/>
        <v>0.33333333333333326</v>
      </c>
      <c r="L10" s="54">
        <f t="shared" si="0"/>
        <v>0</v>
      </c>
      <c r="M10" s="54">
        <f t="shared" si="1"/>
        <v>0.25</v>
      </c>
      <c r="N10" s="54">
        <f t="shared" si="2"/>
        <v>0.60000000000000009</v>
      </c>
      <c r="O10" s="54">
        <f t="shared" si="3"/>
        <v>0</v>
      </c>
      <c r="P10" s="58">
        <f t="shared" si="4"/>
        <v>0</v>
      </c>
    </row>
    <row r="11" spans="3:16" outlineLevel="1" x14ac:dyDescent="0.3">
      <c r="C11" s="88" t="s">
        <v>10</v>
      </c>
      <c r="D11" s="77">
        <f>SUM(Quarterly!E11:I11)</f>
        <v>35000</v>
      </c>
      <c r="E11" s="77">
        <f>SUM(Quarterly!J11:M11)</f>
        <v>45000</v>
      </c>
      <c r="F11" s="77">
        <f>SUM(Quarterly!N11:Q11)</f>
        <v>60000</v>
      </c>
      <c r="G11" s="77">
        <f>SUM(Quarterly!R11:U11)</f>
        <v>70000</v>
      </c>
      <c r="H11" s="77">
        <f>SUM(Quarterly!V11:Y11)</f>
        <v>100000</v>
      </c>
      <c r="I11" s="77">
        <f>SUM(Quarterly!Z11:AC11)</f>
        <v>100000</v>
      </c>
      <c r="J11" s="77">
        <f>Quarterly!AD11*4</f>
        <v>100000</v>
      </c>
      <c r="K11" s="63">
        <f t="shared" si="5"/>
        <v>0.28571428571428581</v>
      </c>
      <c r="L11" s="54">
        <f t="shared" si="0"/>
        <v>0.33333333333333326</v>
      </c>
      <c r="M11" s="54">
        <f t="shared" si="1"/>
        <v>0.16666666666666674</v>
      </c>
      <c r="N11" s="54">
        <f t="shared" si="2"/>
        <v>0.4285714285714286</v>
      </c>
      <c r="O11" s="54">
        <f t="shared" si="3"/>
        <v>0</v>
      </c>
      <c r="P11" s="58">
        <f t="shared" si="4"/>
        <v>0</v>
      </c>
    </row>
    <row r="12" spans="3:16" outlineLevel="1" x14ac:dyDescent="0.3">
      <c r="C12" s="88" t="s">
        <v>11</v>
      </c>
      <c r="D12" s="77">
        <f>SUM(Quarterly!E12:I12)</f>
        <v>10000</v>
      </c>
      <c r="E12" s="77">
        <f>SUM(Quarterly!J12:M12)</f>
        <v>12500</v>
      </c>
      <c r="F12" s="77">
        <f>SUM(Quarterly!N12:Q12)</f>
        <v>20000</v>
      </c>
      <c r="G12" s="77">
        <f>SUM(Quarterly!R12:U12)</f>
        <v>25000</v>
      </c>
      <c r="H12" s="77">
        <f>SUM(Quarterly!V12:Y12)</f>
        <v>40000</v>
      </c>
      <c r="I12" s="77">
        <f>SUM(Quarterly!Z12:AC12)</f>
        <v>40000</v>
      </c>
      <c r="J12" s="77">
        <f>Quarterly!AD12*4</f>
        <v>40000</v>
      </c>
      <c r="K12" s="63">
        <f t="shared" si="5"/>
        <v>0.25</v>
      </c>
      <c r="L12" s="54">
        <f t="shared" si="0"/>
        <v>0.60000000000000009</v>
      </c>
      <c r="M12" s="54">
        <f t="shared" si="1"/>
        <v>0.25</v>
      </c>
      <c r="N12" s="54">
        <f t="shared" si="2"/>
        <v>0.60000000000000009</v>
      </c>
      <c r="O12" s="54">
        <f t="shared" si="3"/>
        <v>0</v>
      </c>
      <c r="P12" s="58">
        <f t="shared" si="4"/>
        <v>0</v>
      </c>
    </row>
    <row r="13" spans="3:16" outlineLevel="1" x14ac:dyDescent="0.3">
      <c r="C13" s="88" t="s">
        <v>12</v>
      </c>
      <c r="D13" s="78">
        <f>SUM(Quarterly!E13:I13)</f>
        <v>3500</v>
      </c>
      <c r="E13" s="78">
        <f>SUM(Quarterly!J13:M13)</f>
        <v>14000</v>
      </c>
      <c r="F13" s="78">
        <f>SUM(Quarterly!N13:Q13)</f>
        <v>14000</v>
      </c>
      <c r="G13" s="77">
        <f>SUM(Quarterly!R13:U13)</f>
        <v>17500</v>
      </c>
      <c r="H13" s="77">
        <f>SUM(Quarterly!V13:Y13)</f>
        <v>28000</v>
      </c>
      <c r="I13" s="77">
        <f>SUM(Quarterly!Z13:AC13)</f>
        <v>28000</v>
      </c>
      <c r="J13" s="77">
        <f>Quarterly!AD13*4</f>
        <v>28000</v>
      </c>
      <c r="K13" s="63">
        <f t="shared" si="5"/>
        <v>3</v>
      </c>
      <c r="L13" s="54">
        <f t="shared" si="0"/>
        <v>0</v>
      </c>
      <c r="M13" s="54">
        <f t="shared" si="1"/>
        <v>0.25</v>
      </c>
      <c r="N13" s="54">
        <f t="shared" si="2"/>
        <v>0.60000000000000009</v>
      </c>
      <c r="O13" s="54">
        <f t="shared" si="3"/>
        <v>0</v>
      </c>
      <c r="P13" s="58">
        <f t="shared" si="4"/>
        <v>0</v>
      </c>
    </row>
    <row r="14" spans="3:16" x14ac:dyDescent="0.3">
      <c r="C14" s="87" t="s">
        <v>16</v>
      </c>
      <c r="D14" s="79">
        <f>SUM(Quarterly!E14:I14)</f>
        <v>0</v>
      </c>
      <c r="E14" s="79">
        <f>SUM(Quarterly!J14:M14)</f>
        <v>0</v>
      </c>
      <c r="F14" s="79">
        <f>SUM(Quarterly!N14:Q14)</f>
        <v>0</v>
      </c>
      <c r="G14" s="79">
        <f>SUM(Quarterly!R14:U14)</f>
        <v>114000</v>
      </c>
      <c r="H14" s="79">
        <f>SUM(Quarterly!V14:Y14)</f>
        <v>456000</v>
      </c>
      <c r="I14" s="79">
        <f>SUM(Quarterly!Z14:AC14)</f>
        <v>456000</v>
      </c>
      <c r="J14" s="79">
        <f>Quarterly!AD14*4</f>
        <v>456000</v>
      </c>
      <c r="K14" s="68">
        <f t="shared" si="5"/>
        <v>0</v>
      </c>
      <c r="L14" s="69">
        <f t="shared" si="0"/>
        <v>0</v>
      </c>
      <c r="M14" s="69">
        <f t="shared" si="1"/>
        <v>0</v>
      </c>
      <c r="N14" s="69">
        <f t="shared" si="2"/>
        <v>3</v>
      </c>
      <c r="O14" s="69">
        <f t="shared" si="3"/>
        <v>0</v>
      </c>
      <c r="P14" s="70">
        <f t="shared" si="4"/>
        <v>0</v>
      </c>
    </row>
    <row r="15" spans="3:16" outlineLevel="1" x14ac:dyDescent="0.3">
      <c r="C15" s="88" t="s">
        <v>2</v>
      </c>
      <c r="D15" s="78">
        <f>SUM(Quarterly!E15:I15)</f>
        <v>0</v>
      </c>
      <c r="E15" s="78">
        <f>SUM(Quarterly!J15:M15)</f>
        <v>0</v>
      </c>
      <c r="F15" s="78">
        <f>SUM(Quarterly!N15:Q15)</f>
        <v>0</v>
      </c>
      <c r="G15" s="78">
        <f>SUM(Quarterly!R15:U15)</f>
        <v>40000</v>
      </c>
      <c r="H15" s="78">
        <f>SUM(Quarterly!V15:Y15)</f>
        <v>160000</v>
      </c>
      <c r="I15" s="78">
        <f>SUM(Quarterly!Z15:AC15)</f>
        <v>160000</v>
      </c>
      <c r="J15" s="78">
        <f>Quarterly!AD15*4</f>
        <v>160000</v>
      </c>
      <c r="K15" s="63">
        <f t="shared" si="5"/>
        <v>0</v>
      </c>
      <c r="L15" s="54">
        <f t="shared" si="0"/>
        <v>0</v>
      </c>
      <c r="M15" s="54">
        <f t="shared" si="1"/>
        <v>0</v>
      </c>
      <c r="N15" s="54">
        <f t="shared" si="2"/>
        <v>3</v>
      </c>
      <c r="O15" s="54">
        <f t="shared" si="3"/>
        <v>0</v>
      </c>
      <c r="P15" s="58">
        <f t="shared" si="4"/>
        <v>0</v>
      </c>
    </row>
    <row r="16" spans="3:16" outlineLevel="1" x14ac:dyDescent="0.3">
      <c r="C16" s="88" t="s">
        <v>3</v>
      </c>
      <c r="D16" s="78">
        <f>SUM(Quarterly!E16:I16)</f>
        <v>0</v>
      </c>
      <c r="E16" s="78">
        <f>SUM(Quarterly!J16:M16)</f>
        <v>0</v>
      </c>
      <c r="F16" s="78">
        <f>SUM(Quarterly!N16:Q16)</f>
        <v>0</v>
      </c>
      <c r="G16" s="78">
        <f>SUM(Quarterly!R16:U16)</f>
        <v>20000</v>
      </c>
      <c r="H16" s="78">
        <f>SUM(Quarterly!V16:Y16)</f>
        <v>80000</v>
      </c>
      <c r="I16" s="78">
        <f>SUM(Quarterly!Z16:AC16)</f>
        <v>80000</v>
      </c>
      <c r="J16" s="78">
        <f>Quarterly!AD16*4</f>
        <v>80000</v>
      </c>
      <c r="K16" s="63">
        <f t="shared" si="5"/>
        <v>0</v>
      </c>
      <c r="L16" s="54">
        <f t="shared" si="0"/>
        <v>0</v>
      </c>
      <c r="M16" s="54">
        <f t="shared" si="1"/>
        <v>0</v>
      </c>
      <c r="N16" s="54">
        <f t="shared" si="2"/>
        <v>3</v>
      </c>
      <c r="O16" s="54">
        <f t="shared" si="3"/>
        <v>0</v>
      </c>
      <c r="P16" s="58">
        <f t="shared" si="4"/>
        <v>0</v>
      </c>
    </row>
    <row r="17" spans="3:16" outlineLevel="1" x14ac:dyDescent="0.3">
      <c r="C17" s="88" t="s">
        <v>8</v>
      </c>
      <c r="D17" s="78">
        <f>SUM(Quarterly!E17:I17)</f>
        <v>0</v>
      </c>
      <c r="E17" s="78">
        <f>SUM(Quarterly!J17:M17)</f>
        <v>0</v>
      </c>
      <c r="F17" s="78">
        <f>SUM(Quarterly!N17:Q17)</f>
        <v>0</v>
      </c>
      <c r="G17" s="78">
        <f>SUM(Quarterly!R17:U17)</f>
        <v>6000</v>
      </c>
      <c r="H17" s="78">
        <f>SUM(Quarterly!V17:Y17)</f>
        <v>24000</v>
      </c>
      <c r="I17" s="78">
        <f>SUM(Quarterly!Z17:AC17)</f>
        <v>24000</v>
      </c>
      <c r="J17" s="78">
        <f>Quarterly!AD17*4</f>
        <v>24000</v>
      </c>
      <c r="K17" s="63">
        <f t="shared" si="5"/>
        <v>0</v>
      </c>
      <c r="L17" s="54">
        <f t="shared" si="0"/>
        <v>0</v>
      </c>
      <c r="M17" s="54">
        <f t="shared" si="1"/>
        <v>0</v>
      </c>
      <c r="N17" s="54">
        <f t="shared" si="2"/>
        <v>3</v>
      </c>
      <c r="O17" s="54">
        <f t="shared" si="3"/>
        <v>0</v>
      </c>
      <c r="P17" s="58">
        <f t="shared" si="4"/>
        <v>0</v>
      </c>
    </row>
    <row r="18" spans="3:16" outlineLevel="1" x14ac:dyDescent="0.3">
      <c r="C18" s="88" t="s">
        <v>9</v>
      </c>
      <c r="D18" s="78">
        <f>SUM(Quarterly!E18:I18)</f>
        <v>0</v>
      </c>
      <c r="E18" s="78">
        <f>SUM(Quarterly!J18:M18)</f>
        <v>0</v>
      </c>
      <c r="F18" s="78">
        <f>SUM(Quarterly!N18:Q18)</f>
        <v>0</v>
      </c>
      <c r="G18" s="78">
        <f>SUM(Quarterly!R18:U18)</f>
        <v>6000</v>
      </c>
      <c r="H18" s="78">
        <f>SUM(Quarterly!V18:Y18)</f>
        <v>24000</v>
      </c>
      <c r="I18" s="78">
        <f>SUM(Quarterly!Z18:AC18)</f>
        <v>24000</v>
      </c>
      <c r="J18" s="78">
        <f>Quarterly!AD18*4</f>
        <v>24000</v>
      </c>
      <c r="K18" s="63">
        <f t="shared" si="5"/>
        <v>0</v>
      </c>
      <c r="L18" s="54">
        <f t="shared" si="0"/>
        <v>0</v>
      </c>
      <c r="M18" s="54">
        <f t="shared" si="1"/>
        <v>0</v>
      </c>
      <c r="N18" s="54">
        <f t="shared" si="2"/>
        <v>3</v>
      </c>
      <c r="O18" s="54">
        <f t="shared" si="3"/>
        <v>0</v>
      </c>
      <c r="P18" s="58">
        <f t="shared" si="4"/>
        <v>0</v>
      </c>
    </row>
    <row r="19" spans="3:16" outlineLevel="1" x14ac:dyDescent="0.3">
      <c r="C19" s="88" t="s">
        <v>10</v>
      </c>
      <c r="D19" s="78">
        <f>SUM(Quarterly!E19:I19)</f>
        <v>0</v>
      </c>
      <c r="E19" s="78">
        <f>SUM(Quarterly!J19:M19)</f>
        <v>0</v>
      </c>
      <c r="F19" s="78">
        <f>SUM(Quarterly!N19:Q19)</f>
        <v>0</v>
      </c>
      <c r="G19" s="78">
        <f>SUM(Quarterly!R19:U19)</f>
        <v>25000</v>
      </c>
      <c r="H19" s="78">
        <f>SUM(Quarterly!V19:Y19)</f>
        <v>100000</v>
      </c>
      <c r="I19" s="78">
        <f>SUM(Quarterly!Z19:AC19)</f>
        <v>100000</v>
      </c>
      <c r="J19" s="78">
        <f>Quarterly!AD19*4</f>
        <v>100000</v>
      </c>
      <c r="K19" s="63">
        <f t="shared" si="5"/>
        <v>0</v>
      </c>
      <c r="L19" s="54">
        <f t="shared" si="0"/>
        <v>0</v>
      </c>
      <c r="M19" s="54">
        <f t="shared" si="1"/>
        <v>0</v>
      </c>
      <c r="N19" s="54">
        <f t="shared" si="2"/>
        <v>3</v>
      </c>
      <c r="O19" s="54">
        <f t="shared" si="3"/>
        <v>0</v>
      </c>
      <c r="P19" s="58">
        <f t="shared" si="4"/>
        <v>0</v>
      </c>
    </row>
    <row r="20" spans="3:16" outlineLevel="1" x14ac:dyDescent="0.3">
      <c r="C20" s="88" t="s">
        <v>11</v>
      </c>
      <c r="D20" s="78">
        <f>SUM(Quarterly!E20:I20)</f>
        <v>0</v>
      </c>
      <c r="E20" s="78">
        <f>SUM(Quarterly!J20:M20)</f>
        <v>0</v>
      </c>
      <c r="F20" s="78">
        <f>SUM(Quarterly!N20:Q20)</f>
        <v>0</v>
      </c>
      <c r="G20" s="78">
        <f>SUM(Quarterly!R20:U20)</f>
        <v>10000</v>
      </c>
      <c r="H20" s="78">
        <f>SUM(Quarterly!V20:Y20)</f>
        <v>40000</v>
      </c>
      <c r="I20" s="78">
        <f>SUM(Quarterly!Z20:AC20)</f>
        <v>40000</v>
      </c>
      <c r="J20" s="78">
        <f>Quarterly!AD20*4</f>
        <v>40000</v>
      </c>
      <c r="K20" s="63">
        <f t="shared" si="5"/>
        <v>0</v>
      </c>
      <c r="L20" s="54">
        <f t="shared" si="0"/>
        <v>0</v>
      </c>
      <c r="M20" s="54">
        <f t="shared" si="1"/>
        <v>0</v>
      </c>
      <c r="N20" s="54">
        <f t="shared" si="2"/>
        <v>3</v>
      </c>
      <c r="O20" s="54">
        <f t="shared" si="3"/>
        <v>0</v>
      </c>
      <c r="P20" s="58">
        <f t="shared" si="4"/>
        <v>0</v>
      </c>
    </row>
    <row r="21" spans="3:16" ht="15" outlineLevel="1" thickBot="1" x14ac:dyDescent="0.35">
      <c r="C21" s="89" t="s">
        <v>12</v>
      </c>
      <c r="D21" s="80">
        <f>SUM(Quarterly!E21:I21)</f>
        <v>0</v>
      </c>
      <c r="E21" s="80">
        <f>SUM(Quarterly!J21:M21)</f>
        <v>0</v>
      </c>
      <c r="F21" s="80">
        <f>SUM(Quarterly!N21:Q21)</f>
        <v>0</v>
      </c>
      <c r="G21" s="80">
        <f>SUM(Quarterly!R21:U21)</f>
        <v>7000</v>
      </c>
      <c r="H21" s="80">
        <f>SUM(Quarterly!V21:Y21)</f>
        <v>28000</v>
      </c>
      <c r="I21" s="80">
        <f>SUM(Quarterly!Z21:AC21)</f>
        <v>28000</v>
      </c>
      <c r="J21" s="80">
        <f>Quarterly!AD21*4</f>
        <v>28000</v>
      </c>
      <c r="K21" s="64">
        <f t="shared" si="5"/>
        <v>0</v>
      </c>
      <c r="L21" s="59">
        <f t="shared" si="0"/>
        <v>0</v>
      </c>
      <c r="M21" s="59">
        <f t="shared" si="1"/>
        <v>0</v>
      </c>
      <c r="N21" s="59">
        <f t="shared" si="2"/>
        <v>3</v>
      </c>
      <c r="O21" s="59">
        <f t="shared" si="3"/>
        <v>0</v>
      </c>
      <c r="P21" s="60">
        <f t="shared" si="4"/>
        <v>0</v>
      </c>
    </row>
    <row r="22" spans="3:16" x14ac:dyDescent="0.3">
      <c r="C22" s="90" t="s">
        <v>29</v>
      </c>
      <c r="D22" s="81">
        <f>SUM(Quarterly!E22:I22)</f>
        <v>74375</v>
      </c>
      <c r="E22" s="81">
        <f>SUM(Quarterly!J22:M22)</f>
        <v>156564.0625</v>
      </c>
      <c r="F22" s="81">
        <f>SUM(Quarterly!N22:Q22)</f>
        <v>397302.15015625005</v>
      </c>
      <c r="G22" s="81">
        <f>SUM(Quarterly!R22:U22)</f>
        <v>1045615.6228295942</v>
      </c>
      <c r="H22" s="81">
        <f>SUM(Quarterly!V22:Y22)</f>
        <v>2324718.9282696513</v>
      </c>
      <c r="I22" s="81">
        <f>SUM(Quarterly!Z22:AC22)</f>
        <v>5680825.169659948</v>
      </c>
      <c r="J22" s="81">
        <f>Quarterly!AD22*4</f>
        <v>9195638.0564879775</v>
      </c>
      <c r="K22" s="71">
        <f t="shared" si="5"/>
        <v>1.1050630252100841</v>
      </c>
      <c r="L22" s="72">
        <f t="shared" si="0"/>
        <v>1.5376331184319523</v>
      </c>
      <c r="M22" s="72">
        <f t="shared" si="1"/>
        <v>1.6317894892297384</v>
      </c>
      <c r="N22" s="72">
        <f t="shared" si="2"/>
        <v>1.2233016392568903</v>
      </c>
      <c r="O22" s="72">
        <f t="shared" si="3"/>
        <v>1.4436610811649104</v>
      </c>
      <c r="P22" s="73">
        <f t="shared" si="4"/>
        <v>0.61871520102394295</v>
      </c>
    </row>
    <row r="23" spans="3:16" x14ac:dyDescent="0.3">
      <c r="C23" s="87" t="s">
        <v>15</v>
      </c>
      <c r="D23" s="76">
        <f>SUM(Quarterly!E23:I23)</f>
        <v>74375</v>
      </c>
      <c r="E23" s="76">
        <f>SUM(Quarterly!J23:M23)</f>
        <v>156564.0625</v>
      </c>
      <c r="F23" s="76">
        <f>SUM(Quarterly!N23:Q23)</f>
        <v>397302.15015625005</v>
      </c>
      <c r="G23" s="76">
        <f>SUM(Quarterly!R23:U23)</f>
        <v>1032615.6228295942</v>
      </c>
      <c r="H23" s="76">
        <f>SUM(Quarterly!V23:Y23)</f>
        <v>2194718.9282696513</v>
      </c>
      <c r="I23" s="76">
        <f>SUM(Quarterly!Z23:AC23)</f>
        <v>4508025.169659948</v>
      </c>
      <c r="J23" s="76">
        <f>Quarterly!AD23*4</f>
        <v>6943798.0564879784</v>
      </c>
      <c r="K23" s="68">
        <f t="shared" si="5"/>
        <v>1.1050630252100841</v>
      </c>
      <c r="L23" s="69">
        <f t="shared" si="0"/>
        <v>1.5376331184319523</v>
      </c>
      <c r="M23" s="69">
        <f t="shared" si="1"/>
        <v>1.5990688004670743</v>
      </c>
      <c r="N23" s="69">
        <f t="shared" si="2"/>
        <v>1.1253977566750715</v>
      </c>
      <c r="O23" s="69">
        <f t="shared" si="3"/>
        <v>1.0540330297393212</v>
      </c>
      <c r="P23" s="70">
        <f t="shared" si="4"/>
        <v>0.54031927399637114</v>
      </c>
    </row>
    <row r="24" spans="3:16" outlineLevel="1" x14ac:dyDescent="0.3">
      <c r="C24" s="88" t="s">
        <v>17</v>
      </c>
      <c r="D24" s="78">
        <f>SUM(Quarterly!E24:I24)</f>
        <v>24375</v>
      </c>
      <c r="E24" s="78">
        <f>SUM(Quarterly!J24:M24)</f>
        <v>116564.0625</v>
      </c>
      <c r="F24" s="78">
        <f>SUM(Quarterly!N24:Q24)</f>
        <v>357302.15015625005</v>
      </c>
      <c r="G24" s="78">
        <f>SUM(Quarterly!R24:U24)</f>
        <v>992615.62282959418</v>
      </c>
      <c r="H24" s="78">
        <f>SUM(Quarterly!V24:Y24)</f>
        <v>2154718.9282696513</v>
      </c>
      <c r="I24" s="78">
        <f>SUM(Quarterly!Z24:AC24)</f>
        <v>4468025.169659948</v>
      </c>
      <c r="J24" s="78">
        <f>Quarterly!AD24*4</f>
        <v>6903798.0564879784</v>
      </c>
      <c r="K24" s="63">
        <f t="shared" si="5"/>
        <v>3.782115384615385</v>
      </c>
      <c r="L24" s="54">
        <f t="shared" si="0"/>
        <v>2.0652856677524434</v>
      </c>
      <c r="M24" s="54">
        <f t="shared" si="1"/>
        <v>1.7780846613867793</v>
      </c>
      <c r="N24" s="54">
        <f t="shared" si="2"/>
        <v>1.1707485543369889</v>
      </c>
      <c r="O24" s="54">
        <f t="shared" si="3"/>
        <v>1.0735999999999994</v>
      </c>
      <c r="P24" s="58">
        <f t="shared" si="4"/>
        <v>0.54515648286140062</v>
      </c>
    </row>
    <row r="25" spans="3:16" outlineLevel="1" x14ac:dyDescent="0.3">
      <c r="C25" s="88" t="s">
        <v>18</v>
      </c>
      <c r="D25" s="78">
        <f>SUM(Quarterly!E25:I25)</f>
        <v>50000</v>
      </c>
      <c r="E25" s="78">
        <f>SUM(Quarterly!J25:M25)</f>
        <v>40000</v>
      </c>
      <c r="F25" s="78">
        <f>SUM(Quarterly!N25:Q25)</f>
        <v>40000</v>
      </c>
      <c r="G25" s="78">
        <f>SUM(Quarterly!R25:U25)</f>
        <v>40000</v>
      </c>
      <c r="H25" s="78">
        <f>SUM(Quarterly!V25:Y25)</f>
        <v>40000</v>
      </c>
      <c r="I25" s="78">
        <f>SUM(Quarterly!Z25:AC25)</f>
        <v>40000</v>
      </c>
      <c r="J25" s="78">
        <f>Quarterly!AD25*4</f>
        <v>40000</v>
      </c>
      <c r="K25" s="63">
        <f t="shared" si="5"/>
        <v>-0.19999999999999996</v>
      </c>
      <c r="L25" s="54">
        <f t="shared" si="0"/>
        <v>0</v>
      </c>
      <c r="M25" s="54">
        <f t="shared" si="1"/>
        <v>0</v>
      </c>
      <c r="N25" s="54">
        <f t="shared" si="2"/>
        <v>0</v>
      </c>
      <c r="O25" s="54">
        <f t="shared" si="3"/>
        <v>0</v>
      </c>
      <c r="P25" s="58">
        <f t="shared" si="4"/>
        <v>0</v>
      </c>
    </row>
    <row r="26" spans="3:16" x14ac:dyDescent="0.3">
      <c r="C26" s="87" t="s">
        <v>16</v>
      </c>
      <c r="D26" s="79">
        <f>SUM(Quarterly!E26:I26)</f>
        <v>0</v>
      </c>
      <c r="E26" s="79">
        <f>SUM(Quarterly!J26:M26)</f>
        <v>0</v>
      </c>
      <c r="F26" s="79">
        <f>SUM(Quarterly!N26:Q26)</f>
        <v>0</v>
      </c>
      <c r="G26" s="79">
        <f>SUM(Quarterly!R26:U26)</f>
        <v>13000</v>
      </c>
      <c r="H26" s="79">
        <f>SUM(Quarterly!V26:Y26)</f>
        <v>130000</v>
      </c>
      <c r="I26" s="79">
        <f>SUM(Quarterly!Z26:AC26)</f>
        <v>1172800</v>
      </c>
      <c r="J26" s="79">
        <f>Quarterly!AD26*4</f>
        <v>2251840</v>
      </c>
      <c r="K26" s="68">
        <f t="shared" si="5"/>
        <v>0</v>
      </c>
      <c r="L26" s="69">
        <f t="shared" si="0"/>
        <v>0</v>
      </c>
      <c r="M26" s="69">
        <f t="shared" si="1"/>
        <v>0</v>
      </c>
      <c r="N26" s="69">
        <f t="shared" si="2"/>
        <v>9</v>
      </c>
      <c r="O26" s="69">
        <f t="shared" si="3"/>
        <v>8.0215384615384622</v>
      </c>
      <c r="P26" s="70">
        <f t="shared" si="4"/>
        <v>0.92005457025920867</v>
      </c>
    </row>
    <row r="27" spans="3:16" outlineLevel="1" x14ac:dyDescent="0.3">
      <c r="C27" s="88" t="s">
        <v>17</v>
      </c>
      <c r="D27" s="78">
        <f>SUM(Quarterly!E27:I27)</f>
        <v>0</v>
      </c>
      <c r="E27" s="78">
        <f>SUM(Quarterly!J27:M27)</f>
        <v>0</v>
      </c>
      <c r="F27" s="78">
        <f>SUM(Quarterly!N27:Q27)</f>
        <v>0</v>
      </c>
      <c r="G27" s="78">
        <f>SUM(Quarterly!R27:U27)</f>
        <v>3000</v>
      </c>
      <c r="H27" s="78">
        <f>SUM(Quarterly!V27:Y27)</f>
        <v>90000</v>
      </c>
      <c r="I27" s="78">
        <f>SUM(Quarterly!Z27:AC27)</f>
        <v>1132800</v>
      </c>
      <c r="J27" s="78">
        <f>Quarterly!AD27*4</f>
        <v>2211840</v>
      </c>
      <c r="K27" s="63">
        <f t="shared" si="5"/>
        <v>0</v>
      </c>
      <c r="L27" s="54">
        <f t="shared" si="0"/>
        <v>0</v>
      </c>
      <c r="M27" s="54">
        <f t="shared" si="1"/>
        <v>0</v>
      </c>
      <c r="N27" s="54">
        <f t="shared" si="2"/>
        <v>29</v>
      </c>
      <c r="O27" s="54">
        <f t="shared" si="3"/>
        <v>11.586666666666666</v>
      </c>
      <c r="P27" s="58">
        <f t="shared" si="4"/>
        <v>0.95254237288135601</v>
      </c>
    </row>
    <row r="28" spans="3:16" ht="15" outlineLevel="1" thickBot="1" x14ac:dyDescent="0.35">
      <c r="C28" s="89" t="s">
        <v>18</v>
      </c>
      <c r="D28" s="80">
        <f>SUM(Quarterly!E28:I28)</f>
        <v>0</v>
      </c>
      <c r="E28" s="80">
        <f>SUM(Quarterly!J28:M28)</f>
        <v>0</v>
      </c>
      <c r="F28" s="80">
        <f>SUM(Quarterly!N28:Q28)</f>
        <v>0</v>
      </c>
      <c r="G28" s="80">
        <f>SUM(Quarterly!R28:U28)</f>
        <v>10000</v>
      </c>
      <c r="H28" s="80">
        <f>SUM(Quarterly!V28:Y28)</f>
        <v>40000</v>
      </c>
      <c r="I28" s="80">
        <f>SUM(Quarterly!Z28:AC28)</f>
        <v>40000</v>
      </c>
      <c r="J28" s="80">
        <f>Quarterly!AD28*4</f>
        <v>40000</v>
      </c>
      <c r="K28" s="64">
        <f t="shared" si="5"/>
        <v>0</v>
      </c>
      <c r="L28" s="59">
        <f t="shared" si="0"/>
        <v>0</v>
      </c>
      <c r="M28" s="59">
        <f t="shared" si="1"/>
        <v>0</v>
      </c>
      <c r="N28" s="59">
        <f t="shared" si="2"/>
        <v>3</v>
      </c>
      <c r="O28" s="59">
        <f t="shared" si="3"/>
        <v>0</v>
      </c>
      <c r="P28" s="60">
        <f t="shared" si="4"/>
        <v>0</v>
      </c>
    </row>
    <row r="29" spans="3:16" x14ac:dyDescent="0.3">
      <c r="C29" s="91" t="s">
        <v>19</v>
      </c>
      <c r="D29" s="82">
        <f>SUM(Quarterly!E29:I29)</f>
        <v>65000</v>
      </c>
      <c r="E29" s="82">
        <f>SUM(Quarterly!J29:M29)</f>
        <v>52000</v>
      </c>
      <c r="F29" s="82">
        <f>SUM(Quarterly!N29:Q29)</f>
        <v>52000</v>
      </c>
      <c r="G29" s="82">
        <f>SUM(Quarterly!R29:U29)</f>
        <v>65000</v>
      </c>
      <c r="H29" s="82">
        <f>SUM(Quarterly!V29:Y29)</f>
        <v>104000</v>
      </c>
      <c r="I29" s="82">
        <f>SUM(Quarterly!Z29:AC29)</f>
        <v>104000</v>
      </c>
      <c r="J29" s="82">
        <f>Quarterly!AD29*4</f>
        <v>104000</v>
      </c>
      <c r="K29" s="62">
        <f t="shared" si="5"/>
        <v>-0.19999999999999996</v>
      </c>
      <c r="L29" s="53">
        <f t="shared" si="0"/>
        <v>0</v>
      </c>
      <c r="M29" s="53">
        <f t="shared" si="1"/>
        <v>0.25</v>
      </c>
      <c r="N29" s="53">
        <f t="shared" si="2"/>
        <v>0.60000000000000009</v>
      </c>
      <c r="O29" s="53">
        <f t="shared" si="3"/>
        <v>0</v>
      </c>
      <c r="P29" s="57">
        <f t="shared" si="4"/>
        <v>0</v>
      </c>
    </row>
    <row r="30" spans="3:16" x14ac:dyDescent="0.3">
      <c r="C30" s="87" t="s">
        <v>15</v>
      </c>
      <c r="D30" s="79">
        <f>SUM(Quarterly!E30:I30)</f>
        <v>65000</v>
      </c>
      <c r="E30" s="79">
        <f>SUM(Quarterly!J30:M30)</f>
        <v>52000</v>
      </c>
      <c r="F30" s="79">
        <f>SUM(Quarterly!N30:Q30)</f>
        <v>52000</v>
      </c>
      <c r="G30" s="79">
        <f>SUM(Quarterly!R30:U30)</f>
        <v>52000</v>
      </c>
      <c r="H30" s="79">
        <f>SUM(Quarterly!V30:Y30)</f>
        <v>52000</v>
      </c>
      <c r="I30" s="79">
        <f>SUM(Quarterly!Z30:AC30)</f>
        <v>52000</v>
      </c>
      <c r="J30" s="79">
        <f>Quarterly!AD30*4</f>
        <v>52000</v>
      </c>
      <c r="K30" s="68">
        <f t="shared" si="5"/>
        <v>-0.19999999999999996</v>
      </c>
      <c r="L30" s="69">
        <f t="shared" si="0"/>
        <v>0</v>
      </c>
      <c r="M30" s="69">
        <f t="shared" si="1"/>
        <v>0</v>
      </c>
      <c r="N30" s="69">
        <f t="shared" si="2"/>
        <v>0</v>
      </c>
      <c r="O30" s="69">
        <f t="shared" si="3"/>
        <v>0</v>
      </c>
      <c r="P30" s="70">
        <f t="shared" si="4"/>
        <v>0</v>
      </c>
    </row>
    <row r="31" spans="3:16" outlineLevel="1" x14ac:dyDescent="0.3">
      <c r="C31" s="88" t="s">
        <v>20</v>
      </c>
      <c r="D31" s="78">
        <f>SUM(Quarterly!E31:I31)</f>
        <v>50000</v>
      </c>
      <c r="E31" s="78">
        <f>SUM(Quarterly!J31:M31)</f>
        <v>40000</v>
      </c>
      <c r="F31" s="78">
        <f>SUM(Quarterly!N31:Q31)</f>
        <v>40000</v>
      </c>
      <c r="G31" s="78">
        <f>SUM(Quarterly!R31:U31)</f>
        <v>40000</v>
      </c>
      <c r="H31" s="78">
        <f>SUM(Quarterly!V31:Y31)</f>
        <v>40000</v>
      </c>
      <c r="I31" s="78">
        <f>SUM(Quarterly!Z31:AC31)</f>
        <v>40000</v>
      </c>
      <c r="J31" s="78">
        <f>Quarterly!AD31*4</f>
        <v>40000</v>
      </c>
      <c r="K31" s="63">
        <f t="shared" si="5"/>
        <v>-0.19999999999999996</v>
      </c>
      <c r="L31" s="54">
        <f t="shared" si="0"/>
        <v>0</v>
      </c>
      <c r="M31" s="54">
        <f t="shared" si="1"/>
        <v>0</v>
      </c>
      <c r="N31" s="54">
        <f t="shared" si="2"/>
        <v>0</v>
      </c>
      <c r="O31" s="54">
        <f t="shared" si="3"/>
        <v>0</v>
      </c>
      <c r="P31" s="58">
        <f t="shared" si="4"/>
        <v>0</v>
      </c>
    </row>
    <row r="32" spans="3:16" outlineLevel="1" x14ac:dyDescent="0.3">
      <c r="C32" s="88" t="s">
        <v>21</v>
      </c>
      <c r="D32" s="78">
        <f>SUM(Quarterly!E32:I32)</f>
        <v>15000</v>
      </c>
      <c r="E32" s="78">
        <f>SUM(Quarterly!J32:M32)</f>
        <v>12000</v>
      </c>
      <c r="F32" s="78">
        <f>SUM(Quarterly!N32:Q32)</f>
        <v>12000</v>
      </c>
      <c r="G32" s="78">
        <f>SUM(Quarterly!R32:U32)</f>
        <v>12000</v>
      </c>
      <c r="H32" s="78">
        <f>SUM(Quarterly!V32:Y32)</f>
        <v>12000</v>
      </c>
      <c r="I32" s="78">
        <f>SUM(Quarterly!Z32:AC32)</f>
        <v>12000</v>
      </c>
      <c r="J32" s="78">
        <f>Quarterly!AD32*4</f>
        <v>12000</v>
      </c>
      <c r="K32" s="63">
        <f t="shared" si="5"/>
        <v>-0.19999999999999996</v>
      </c>
      <c r="L32" s="54">
        <f t="shared" si="0"/>
        <v>0</v>
      </c>
      <c r="M32" s="54">
        <f t="shared" si="1"/>
        <v>0</v>
      </c>
      <c r="N32" s="54">
        <f t="shared" si="2"/>
        <v>0</v>
      </c>
      <c r="O32" s="54">
        <f t="shared" si="3"/>
        <v>0</v>
      </c>
      <c r="P32" s="58">
        <f t="shared" si="4"/>
        <v>0</v>
      </c>
    </row>
    <row r="33" spans="3:16" x14ac:dyDescent="0.3">
      <c r="C33" s="87" t="s">
        <v>16</v>
      </c>
      <c r="D33" s="79">
        <f>SUM(Quarterly!E33:I33)</f>
        <v>0</v>
      </c>
      <c r="E33" s="79">
        <f>SUM(Quarterly!J33:M33)</f>
        <v>0</v>
      </c>
      <c r="F33" s="79">
        <f>SUM(Quarterly!N33:Q33)</f>
        <v>0</v>
      </c>
      <c r="G33" s="79">
        <f>SUM(Quarterly!R33:U33)</f>
        <v>13000</v>
      </c>
      <c r="H33" s="79">
        <f>SUM(Quarterly!V33:Y33)</f>
        <v>52000</v>
      </c>
      <c r="I33" s="79">
        <f>SUM(Quarterly!Z33:AC33)</f>
        <v>52000</v>
      </c>
      <c r="J33" s="79">
        <f>Quarterly!AD33*4</f>
        <v>52000</v>
      </c>
      <c r="K33" s="68">
        <f t="shared" si="5"/>
        <v>0</v>
      </c>
      <c r="L33" s="69">
        <f t="shared" si="0"/>
        <v>0</v>
      </c>
      <c r="M33" s="69">
        <f t="shared" si="1"/>
        <v>0</v>
      </c>
      <c r="N33" s="69">
        <f t="shared" si="2"/>
        <v>3</v>
      </c>
      <c r="O33" s="69">
        <f t="shared" si="3"/>
        <v>0</v>
      </c>
      <c r="P33" s="70">
        <f t="shared" si="4"/>
        <v>0</v>
      </c>
    </row>
    <row r="34" spans="3:16" outlineLevel="1" x14ac:dyDescent="0.3">
      <c r="C34" s="88" t="s">
        <v>20</v>
      </c>
      <c r="D34" s="78">
        <f>SUM(Quarterly!E34:I34)</f>
        <v>0</v>
      </c>
      <c r="E34" s="78">
        <f>SUM(Quarterly!J34:M34)</f>
        <v>0</v>
      </c>
      <c r="F34" s="78">
        <f>SUM(Quarterly!N34:Q34)</f>
        <v>0</v>
      </c>
      <c r="G34" s="78">
        <f>SUM(Quarterly!R34:U34)</f>
        <v>10000</v>
      </c>
      <c r="H34" s="78">
        <f>SUM(Quarterly!V34:Y34)</f>
        <v>40000</v>
      </c>
      <c r="I34" s="78">
        <f>SUM(Quarterly!Z34:AC34)</f>
        <v>40000</v>
      </c>
      <c r="J34" s="78">
        <f>Quarterly!AD34*4</f>
        <v>40000</v>
      </c>
      <c r="K34" s="63">
        <f t="shared" si="5"/>
        <v>0</v>
      </c>
      <c r="L34" s="54">
        <f t="shared" si="0"/>
        <v>0</v>
      </c>
      <c r="M34" s="54">
        <f t="shared" si="1"/>
        <v>0</v>
      </c>
      <c r="N34" s="54">
        <f t="shared" si="2"/>
        <v>3</v>
      </c>
      <c r="O34" s="54">
        <f t="shared" si="3"/>
        <v>0</v>
      </c>
      <c r="P34" s="58">
        <f t="shared" si="4"/>
        <v>0</v>
      </c>
    </row>
    <row r="35" spans="3:16" ht="15" outlineLevel="1" thickBot="1" x14ac:dyDescent="0.35">
      <c r="C35" s="89" t="s">
        <v>21</v>
      </c>
      <c r="D35" s="80">
        <f>SUM(Quarterly!E35:I35)</f>
        <v>0</v>
      </c>
      <c r="E35" s="80">
        <f>SUM(Quarterly!J35:M35)</f>
        <v>0</v>
      </c>
      <c r="F35" s="80">
        <f>SUM(Quarterly!N35:Q35)</f>
        <v>0</v>
      </c>
      <c r="G35" s="80">
        <f>SUM(Quarterly!R35:U35)</f>
        <v>3000</v>
      </c>
      <c r="H35" s="80">
        <f>SUM(Quarterly!V35:Y35)</f>
        <v>12000</v>
      </c>
      <c r="I35" s="80">
        <f>SUM(Quarterly!Z35:AC35)</f>
        <v>12000</v>
      </c>
      <c r="J35" s="80">
        <f>Quarterly!AD35*4</f>
        <v>12000</v>
      </c>
      <c r="K35" s="64">
        <f t="shared" si="5"/>
        <v>0</v>
      </c>
      <c r="L35" s="59">
        <f t="shared" si="0"/>
        <v>0</v>
      </c>
      <c r="M35" s="59">
        <f t="shared" si="1"/>
        <v>0</v>
      </c>
      <c r="N35" s="59">
        <f t="shared" si="2"/>
        <v>3</v>
      </c>
      <c r="O35" s="59">
        <f t="shared" si="3"/>
        <v>0</v>
      </c>
      <c r="P35" s="60">
        <f t="shared" si="4"/>
        <v>0</v>
      </c>
    </row>
  </sheetData>
  <mergeCells count="2">
    <mergeCell ref="D2:J2"/>
    <mergeCell ref="K2:P2"/>
  </mergeCells>
  <pageMargins left="0.70866141732283472" right="0.70866141732283472" top="0.74803149606299213" bottom="0.74803149606299213" header="0.31496062992125984" footer="0.31496062992125984"/>
  <pageSetup paperSize="9" scale="97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Seed Round</vt:lpstr>
      <vt:lpstr>Unit Assumptions</vt:lpstr>
      <vt:lpstr>Quarterly</vt:lpstr>
      <vt:lpstr>Annual</vt:lpstr>
      <vt:lpstr>Annual!Print_Area</vt:lpstr>
      <vt:lpstr>Quarterly!Print_Area</vt:lpstr>
      <vt:lpstr>'Seed Round'!Print_Area</vt:lpstr>
      <vt:lpstr>'Unit Assumptions'!Print_Area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Osamah Alshoabi</dc:creator>
  <cp:lastModifiedBy>Osamah Alshoabi</cp:lastModifiedBy>
  <cp:lastPrinted>2025-03-20T09:37:09Z</cp:lastPrinted>
  <dcterms:created xsi:type="dcterms:W3CDTF">2025-03-20T06:21:49Z</dcterms:created>
  <dcterms:modified xsi:type="dcterms:W3CDTF">2025-03-20T09:37:37Z</dcterms:modified>
</cp:coreProperties>
</file>